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24226"/>
  <mc:AlternateContent xmlns:mc="http://schemas.openxmlformats.org/markup-compatibility/2006">
    <mc:Choice Requires="x15">
      <x15ac:absPath xmlns:x15ac="http://schemas.microsoft.com/office/spreadsheetml/2010/11/ac" url="K:\펀드서비스부\공용-REITs\REITs팀\리츠 회사별\마스턴투자운용\04. M25_마스턴제25호위탁관리(신도림테크노마트 사무동)\05. 재무제표\8기(2021.04.01~2021.09.30)\2021년 9월\"/>
    </mc:Choice>
  </mc:AlternateContent>
  <bookViews>
    <workbookView xWindow="420" yWindow="-15" windowWidth="17220" windowHeight="11040" activeTab="1"/>
  </bookViews>
  <sheets>
    <sheet name="BS" sheetId="4" r:id="rId1"/>
    <sheet name="PL" sheetId="5" r:id="rId2"/>
    <sheet name="잔액시산표" sheetId="2" r:id="rId3"/>
    <sheet name="분개장" sheetId="1" r:id="rId4"/>
    <sheet name="Sheet3" sheetId="14" state="hidden" r:id="rId5"/>
    <sheet name="청구(정액)" sheetId="10" state="hidden" r:id="rId6"/>
    <sheet name="청구(추가)" sheetId="11" state="hidden" r:id="rId7"/>
    <sheet name="입금(정액)" sheetId="12" state="hidden" r:id="rId8"/>
    <sheet name="입금(추가)" sheetId="13" state="hidden" r:id="rId9"/>
    <sheet name="Sheet1" sheetId="8" state="hidden" r:id="rId10"/>
    <sheet name="Sheet2" sheetId="9" state="hidden" r:id="rId11"/>
  </sheets>
  <definedNames>
    <definedName name="_xlnm._FilterDatabase" localSheetId="3" hidden="1">분개장!$A$1:$G$6094</definedName>
    <definedName name="_xlnm._FilterDatabase" localSheetId="7" hidden="1">'입금(정액)'!$A$1:$H$100</definedName>
    <definedName name="_xlnm._FilterDatabase" localSheetId="8" hidden="1">'입금(추가)'!$A$1:$H$114</definedName>
    <definedName name="_xlnm._FilterDatabase" localSheetId="5" hidden="1">'청구(정액)'!$A$1:$H$2</definedName>
    <definedName name="_xlnm._FilterDatabase" localSheetId="6" hidden="1">'청구(추가)'!$A$1:$H$318</definedName>
  </definedNames>
  <calcPr calcId="162913"/>
  <fileRecoveryPr autoRecover="0"/>
</workbook>
</file>

<file path=xl/calcChain.xml><?xml version="1.0" encoding="utf-8"?>
<calcChain xmlns="http://schemas.openxmlformats.org/spreadsheetml/2006/main">
  <c r="F6057" i="1" l="1"/>
  <c r="D6057" i="1"/>
  <c r="D6055" i="1" l="1"/>
  <c r="F6067" i="1" l="1"/>
  <c r="D6067" i="1"/>
  <c r="B42" i="2" l="1"/>
  <c r="F6083" i="1" l="1"/>
  <c r="F6085" i="1" s="1"/>
  <c r="E6083" i="1"/>
  <c r="D6085" i="1"/>
  <c r="C42" i="2" s="1"/>
  <c r="D42" i="2" s="1"/>
  <c r="D66" i="4" s="1"/>
  <c r="A6083" i="1"/>
  <c r="A6084" i="1" s="1"/>
  <c r="D18" i="14"/>
  <c r="D19" i="14"/>
  <c r="D20" i="14"/>
  <c r="D21" i="14"/>
  <c r="D22" i="14"/>
  <c r="D23" i="14"/>
  <c r="D24" i="14"/>
  <c r="D25" i="14"/>
  <c r="D26" i="14"/>
  <c r="D27" i="14"/>
  <c r="D28" i="14"/>
  <c r="D29" i="14"/>
  <c r="D30" i="14"/>
  <c r="D17" i="14"/>
  <c r="D65" i="4" l="1"/>
  <c r="F6084" i="1"/>
  <c r="A6085" i="1"/>
  <c r="C5968" i="1" l="1"/>
  <c r="C5961" i="1"/>
  <c r="C40" i="2" l="1"/>
  <c r="D5804" i="1"/>
  <c r="C4886" i="1"/>
  <c r="D5818" i="1" l="1"/>
  <c r="D5953" i="1" l="1"/>
  <c r="D5949" i="1"/>
  <c r="D5945" i="1"/>
  <c r="D5941" i="1"/>
  <c r="D5937" i="1"/>
  <c r="D5933" i="1"/>
  <c r="D5929" i="1"/>
  <c r="C5927" i="1" s="1"/>
  <c r="D5925" i="1"/>
  <c r="D5921" i="1"/>
  <c r="C5919" i="1" s="1"/>
  <c r="C5930" i="1"/>
  <c r="F5933" i="1"/>
  <c r="C5950" i="1"/>
  <c r="F5953" i="1"/>
  <c r="C5946" i="1"/>
  <c r="F5949" i="1"/>
  <c r="C5942" i="1"/>
  <c r="F5945" i="1"/>
  <c r="C5938" i="1"/>
  <c r="C5934" i="1"/>
  <c r="F5941" i="1"/>
  <c r="F5937" i="1"/>
  <c r="C5926" i="1"/>
  <c r="F5929" i="1"/>
  <c r="C5922" i="1"/>
  <c r="F5925" i="1"/>
  <c r="D6049" i="1"/>
  <c r="C5923" i="1" l="1"/>
  <c r="C5939" i="1"/>
  <c r="C5943" i="1"/>
  <c r="C5931" i="1"/>
  <c r="C5947" i="1"/>
  <c r="C5935" i="1"/>
  <c r="C5951" i="1"/>
  <c r="B40" i="2"/>
  <c r="D40" i="2" s="1"/>
  <c r="D62" i="4" s="1"/>
  <c r="C5908" i="1" l="1"/>
  <c r="D5910" i="1" s="1"/>
  <c r="C5903" i="1"/>
  <c r="D5905" i="1" s="1"/>
  <c r="C5898" i="1"/>
  <c r="D5900" i="1" s="1"/>
  <c r="C5893" i="1"/>
  <c r="D5895" i="1" s="1"/>
  <c r="C5888" i="1"/>
  <c r="D5890" i="1" s="1"/>
  <c r="C5883" i="1"/>
  <c r="D5885" i="1" s="1"/>
  <c r="D6051" i="1"/>
  <c r="D5586" i="1"/>
  <c r="C6006" i="1" l="1"/>
  <c r="D6001" i="1"/>
  <c r="C6012" i="1"/>
  <c r="C5999" i="1"/>
  <c r="C5998" i="1"/>
  <c r="C6016" i="1" l="1"/>
  <c r="D5863" i="1"/>
  <c r="D5819" i="1"/>
  <c r="D5960" i="1" l="1"/>
  <c r="D5956" i="1"/>
  <c r="E5955" i="1"/>
  <c r="F5921" i="1"/>
  <c r="D5917" i="1"/>
  <c r="F5880" i="1"/>
  <c r="D5880" i="1"/>
  <c r="F5992" i="1"/>
  <c r="F5867" i="1"/>
  <c r="F5869" i="1"/>
  <c r="F5865" i="1"/>
  <c r="A5806" i="1"/>
  <c r="D5806" i="1"/>
  <c r="F5806" i="1"/>
  <c r="A5808" i="1"/>
  <c r="D5808" i="1"/>
  <c r="F5808" i="1"/>
  <c r="A5810" i="1"/>
  <c r="D5810" i="1"/>
  <c r="F5810" i="1"/>
  <c r="A5812" i="1"/>
  <c r="D5812" i="1"/>
  <c r="F5812" i="1"/>
  <c r="D5878" i="1"/>
  <c r="A5871" i="1"/>
  <c r="A5872" i="1" s="1"/>
  <c r="A5873" i="1" s="1"/>
  <c r="A5874" i="1" s="1"/>
  <c r="A5875" i="1" s="1"/>
  <c r="A5876" i="1" s="1"/>
  <c r="A5877" i="1" s="1"/>
  <c r="D6021" i="1"/>
  <c r="A6027" i="1"/>
  <c r="F6019" i="1"/>
  <c r="F6020" i="1" s="1"/>
  <c r="F6021" i="1" s="1"/>
  <c r="A6021" i="1"/>
  <c r="A6025" i="1"/>
  <c r="A6023" i="1"/>
  <c r="D5992" i="1"/>
  <c r="D5869" i="1"/>
  <c r="D5867" i="1"/>
  <c r="D5865" i="1"/>
  <c r="A5857" i="1"/>
  <c r="F5857" i="1"/>
  <c r="D5857" i="1"/>
  <c r="F5853" i="1"/>
  <c r="D5853" i="1"/>
  <c r="F5855" i="1"/>
  <c r="D5855" i="1"/>
  <c r="D5851" i="1"/>
  <c r="A5836" i="1"/>
  <c r="E5836" i="1"/>
  <c r="F5836" i="1"/>
  <c r="D5836" i="1"/>
  <c r="D5834" i="1"/>
  <c r="F5838" i="1"/>
  <c r="A5838" i="1"/>
  <c r="E5822" i="1"/>
  <c r="F5822" i="1"/>
  <c r="D5822" i="1"/>
  <c r="F5824" i="1"/>
  <c r="D5824" i="1"/>
  <c r="A5824" i="1"/>
  <c r="C5828" i="1"/>
  <c r="C5827" i="1"/>
  <c r="A5829" i="1"/>
  <c r="A5817" i="1"/>
  <c r="A5818" i="1" s="1"/>
  <c r="A5819" i="1" s="1"/>
  <c r="C5817" i="1"/>
  <c r="F5820" i="1"/>
  <c r="D5820" i="1"/>
  <c r="A5820" i="1"/>
  <c r="F5814" i="1"/>
  <c r="D5814" i="1"/>
  <c r="A5814" i="1"/>
  <c r="C4948" i="1"/>
  <c r="D4949" i="1" s="1"/>
  <c r="F4951" i="1"/>
  <c r="E4951" i="1"/>
  <c r="D4951" i="1"/>
  <c r="A4951" i="1"/>
  <c r="F4949" i="1"/>
  <c r="E4949" i="1"/>
  <c r="A4949" i="1"/>
  <c r="F4955" i="1"/>
  <c r="E4955" i="1"/>
  <c r="D4955" i="1"/>
  <c r="A4955" i="1"/>
  <c r="F4953" i="1"/>
  <c r="E4953" i="1"/>
  <c r="D4953" i="1"/>
  <c r="A4953" i="1"/>
  <c r="E4947" i="1"/>
  <c r="F4947" i="1"/>
  <c r="D4947" i="1"/>
  <c r="A4947" i="1"/>
  <c r="A4945" i="1"/>
  <c r="D4945" i="1"/>
  <c r="D4943" i="1"/>
  <c r="D4940" i="1"/>
  <c r="D4934" i="1"/>
  <c r="D4937" i="1"/>
  <c r="D5829" i="1" l="1"/>
  <c r="D4930" i="1"/>
  <c r="D4927" i="1"/>
  <c r="D4924" i="1"/>
  <c r="D4921" i="1"/>
  <c r="D4918" i="1"/>
  <c r="D4915" i="1"/>
  <c r="D4912" i="1"/>
  <c r="D4909" i="1"/>
  <c r="D4906" i="1"/>
  <c r="D4903" i="1"/>
  <c r="D4900" i="1"/>
  <c r="D4897" i="1"/>
  <c r="D4894" i="1"/>
  <c r="C4883" i="1"/>
  <c r="K5577" i="1"/>
  <c r="K5579" i="1" s="1"/>
  <c r="J5578" i="1"/>
  <c r="L5578" i="1" s="1"/>
  <c r="C5282" i="1"/>
  <c r="C5287" i="1"/>
  <c r="C5292" i="1"/>
  <c r="C5295" i="1"/>
  <c r="C5300" i="1"/>
  <c r="C5305" i="1"/>
  <c r="C5308" i="1"/>
  <c r="C5313" i="1"/>
  <c r="C5318" i="1"/>
  <c r="C5323" i="1"/>
  <c r="C5328" i="1"/>
  <c r="C5333" i="1"/>
  <c r="C5338" i="1"/>
  <c r="C5341" i="1"/>
  <c r="C5346" i="1"/>
  <c r="C5351" i="1"/>
  <c r="C5356" i="1"/>
  <c r="C5361" i="1"/>
  <c r="C5366" i="1"/>
  <c r="C5376" i="1"/>
  <c r="C5371" i="1"/>
  <c r="C5381" i="1"/>
  <c r="C5386" i="1"/>
  <c r="C5391" i="1"/>
  <c r="C5396" i="1"/>
  <c r="C5401" i="1"/>
  <c r="C5406" i="1"/>
  <c r="C5411" i="1"/>
  <c r="C5414" i="1"/>
  <c r="C5424" i="1"/>
  <c r="C5419" i="1"/>
  <c r="C5429" i="1"/>
  <c r="C5434" i="1"/>
  <c r="C5439" i="1"/>
  <c r="C5444" i="1"/>
  <c r="C5452" i="1"/>
  <c r="C5457" i="1"/>
  <c r="C5467" i="1"/>
  <c r="C5462" i="1"/>
  <c r="C5477" i="1"/>
  <c r="C5472" i="1"/>
  <c r="C5482" i="1"/>
  <c r="C5485" i="1"/>
  <c r="C5500" i="1"/>
  <c r="C5503" i="1"/>
  <c r="C5495" i="1"/>
  <c r="C5490" i="1"/>
  <c r="C5508" i="1"/>
  <c r="C5513" i="1"/>
  <c r="C5518" i="1"/>
  <c r="C5528" i="1"/>
  <c r="C5523" i="1"/>
  <c r="C5538" i="1"/>
  <c r="C5533" i="1"/>
  <c r="C5543" i="1"/>
  <c r="C5548" i="1"/>
  <c r="C5553" i="1"/>
  <c r="C5558" i="1"/>
  <c r="C5568" i="1"/>
  <c r="C5563" i="1"/>
  <c r="C4967" i="1"/>
  <c r="C5276" i="1"/>
  <c r="C5273" i="1"/>
  <c r="C5270" i="1"/>
  <c r="C5267" i="1"/>
  <c r="C5264" i="1"/>
  <c r="C5261" i="1"/>
  <c r="C5258" i="1"/>
  <c r="C5255" i="1"/>
  <c r="C5252" i="1"/>
  <c r="C5249" i="1"/>
  <c r="C5246" i="1"/>
  <c r="C5243" i="1"/>
  <c r="C5240" i="1"/>
  <c r="C5237" i="1"/>
  <c r="C5234" i="1"/>
  <c r="C5231" i="1"/>
  <c r="C5228" i="1"/>
  <c r="C5225" i="1"/>
  <c r="C5222" i="1"/>
  <c r="C5219" i="1"/>
  <c r="C5216" i="1"/>
  <c r="C5213" i="1"/>
  <c r="C5210" i="1"/>
  <c r="C5207" i="1"/>
  <c r="C5204" i="1"/>
  <c r="C5201" i="1"/>
  <c r="C5198" i="1"/>
  <c r="C5195" i="1"/>
  <c r="C5192" i="1"/>
  <c r="C5189" i="1"/>
  <c r="C5186" i="1"/>
  <c r="C5183" i="1"/>
  <c r="C5180" i="1"/>
  <c r="C5177" i="1"/>
  <c r="C5174" i="1"/>
  <c r="C5171" i="1"/>
  <c r="C5168" i="1"/>
  <c r="C5165" i="1"/>
  <c r="C5162" i="1"/>
  <c r="C5159" i="1"/>
  <c r="C5156" i="1"/>
  <c r="C5153" i="1"/>
  <c r="C5150" i="1"/>
  <c r="C5147" i="1"/>
  <c r="C5144" i="1"/>
  <c r="C5141" i="1"/>
  <c r="C5138" i="1"/>
  <c r="C5135" i="1"/>
  <c r="C5132" i="1"/>
  <c r="C5129" i="1"/>
  <c r="C5126" i="1"/>
  <c r="C5123" i="1"/>
  <c r="C5120" i="1"/>
  <c r="C5117" i="1"/>
  <c r="C5114" i="1"/>
  <c r="C5111" i="1"/>
  <c r="C5108" i="1"/>
  <c r="C5105" i="1"/>
  <c r="C5102" i="1"/>
  <c r="C5099" i="1"/>
  <c r="C5096" i="1"/>
  <c r="C5093" i="1"/>
  <c r="C5090" i="1"/>
  <c r="C5087" i="1"/>
  <c r="C5084" i="1"/>
  <c r="C5081" i="1"/>
  <c r="C5078" i="1"/>
  <c r="C5075" i="1"/>
  <c r="C5072" i="1"/>
  <c r="C5069" i="1"/>
  <c r="C5066" i="1"/>
  <c r="C5063" i="1"/>
  <c r="C5060" i="1"/>
  <c r="C5057" i="1"/>
  <c r="C5054" i="1"/>
  <c r="C5051" i="1"/>
  <c r="C5048" i="1"/>
  <c r="C5045" i="1"/>
  <c r="C5042" i="1"/>
  <c r="C5039" i="1"/>
  <c r="C5036" i="1"/>
  <c r="C5033" i="1"/>
  <c r="C5030" i="1"/>
  <c r="C5027" i="1"/>
  <c r="C5024" i="1"/>
  <c r="C5021" i="1"/>
  <c r="C5018" i="1"/>
  <c r="C5015" i="1"/>
  <c r="C5012" i="1"/>
  <c r="C5009" i="1"/>
  <c r="C5006" i="1"/>
  <c r="C5003" i="1"/>
  <c r="C5000" i="1"/>
  <c r="C4997" i="1"/>
  <c r="C4994" i="1"/>
  <c r="C4991" i="1"/>
  <c r="C4988" i="1"/>
  <c r="C4985" i="1"/>
  <c r="C4982" i="1"/>
  <c r="C4979" i="1"/>
  <c r="C4976" i="1"/>
  <c r="C4973" i="1"/>
  <c r="C4970" i="1"/>
  <c r="C4964" i="1"/>
  <c r="C5279" i="1"/>
  <c r="I5278" i="1"/>
  <c r="J5278" i="1" s="1"/>
  <c r="F6059" i="1"/>
  <c r="F6055" i="1"/>
  <c r="J5579" i="1" l="1"/>
  <c r="J5577" i="1" s="1"/>
  <c r="M5577" i="1" s="1"/>
  <c r="I5279" i="1"/>
  <c r="J5279" i="1" s="1"/>
  <c r="D6081" i="1"/>
  <c r="D6079" i="1"/>
  <c r="F6077" i="1"/>
  <c r="D6077" i="1"/>
  <c r="F6075" i="1"/>
  <c r="D6075" i="1"/>
  <c r="F6073" i="1"/>
  <c r="D6073" i="1"/>
  <c r="F6071" i="1"/>
  <c r="D6071" i="1"/>
  <c r="F6069" i="1"/>
  <c r="D6069" i="1"/>
  <c r="F6065" i="1"/>
  <c r="D6065" i="1"/>
  <c r="F6063" i="1"/>
  <c r="D6063" i="1"/>
  <c r="F6061" i="1"/>
  <c r="D6061" i="1"/>
  <c r="D6059" i="1"/>
  <c r="D6053" i="1"/>
  <c r="D6047" i="1"/>
  <c r="D6045" i="1"/>
  <c r="D6043" i="1"/>
  <c r="D6041" i="1"/>
  <c r="D6039" i="1"/>
  <c r="D6037" i="1"/>
  <c r="D6035" i="1"/>
  <c r="D6033" i="1"/>
  <c r="D6031" i="1"/>
  <c r="D6029" i="1"/>
  <c r="D6027" i="1"/>
  <c r="D6025" i="1"/>
  <c r="D6023" i="1"/>
  <c r="D5838" i="1"/>
  <c r="D4961" i="1"/>
  <c r="A4961" i="1"/>
  <c r="A4960" i="1"/>
  <c r="A4959" i="1"/>
  <c r="A4958" i="1"/>
  <c r="A4957" i="1"/>
  <c r="D4891" i="1"/>
  <c r="D4888" i="1"/>
  <c r="D4884" i="1"/>
  <c r="L5579" i="1" l="1"/>
  <c r="L5577" i="1"/>
  <c r="I5277" i="1"/>
  <c r="J5277" i="1" s="1"/>
  <c r="D4880" i="1" l="1"/>
  <c r="C4787" i="1" l="1"/>
  <c r="C4783" i="1"/>
  <c r="D4785" i="1"/>
  <c r="D4878" i="1" l="1"/>
  <c r="F4876" i="1"/>
  <c r="D4876" i="1"/>
  <c r="F4874" i="1"/>
  <c r="D4874" i="1"/>
  <c r="F4872" i="1"/>
  <c r="D4872" i="1"/>
  <c r="F4870" i="1"/>
  <c r="D4870" i="1"/>
  <c r="F4868" i="1"/>
  <c r="D4868" i="1"/>
  <c r="F4866" i="1"/>
  <c r="D4866" i="1"/>
  <c r="F4864" i="1"/>
  <c r="D4864" i="1"/>
  <c r="F4862" i="1"/>
  <c r="D4862" i="1"/>
  <c r="D4860" i="1"/>
  <c r="D4856" i="1"/>
  <c r="D4854" i="1"/>
  <c r="D4852" i="1"/>
  <c r="D4850" i="1"/>
  <c r="D4848" i="1"/>
  <c r="D4846" i="1"/>
  <c r="D4844" i="1"/>
  <c r="D4842" i="1"/>
  <c r="D4840" i="1"/>
  <c r="D4838" i="1"/>
  <c r="D4836" i="1"/>
  <c r="D4834" i="1"/>
  <c r="D4832" i="1"/>
  <c r="D4830" i="1"/>
  <c r="D4828" i="1"/>
  <c r="D4824" i="1"/>
  <c r="C4820" i="1" s="1"/>
  <c r="D4819" i="1"/>
  <c r="C4814" i="1" l="1"/>
  <c r="D4792" i="1" l="1"/>
  <c r="C4812" i="1"/>
  <c r="D4810" i="1"/>
  <c r="D4796" i="1"/>
  <c r="C4808" i="1"/>
  <c r="C4806" i="1"/>
  <c r="D4804" i="1"/>
  <c r="C4798" i="1"/>
  <c r="C4794" i="1"/>
  <c r="C4790" i="1"/>
  <c r="C4815" i="1" l="1"/>
  <c r="C3896" i="1" l="1"/>
  <c r="C3893" i="1" l="1"/>
  <c r="D3894" i="1" s="1"/>
  <c r="D3901" i="1"/>
  <c r="D3907" i="1"/>
  <c r="A3907" i="1"/>
  <c r="A3906" i="1"/>
  <c r="A3905" i="1"/>
  <c r="A3904" i="1"/>
  <c r="A3903" i="1"/>
  <c r="D3898" i="1"/>
  <c r="C2925" i="1" l="1"/>
  <c r="D3890" i="1" l="1"/>
  <c r="D3888" i="1"/>
  <c r="F3886" i="1"/>
  <c r="D3886" i="1"/>
  <c r="F3884" i="1"/>
  <c r="D3884" i="1"/>
  <c r="F3882" i="1"/>
  <c r="D3882" i="1"/>
  <c r="F3880" i="1"/>
  <c r="D3880" i="1"/>
  <c r="F3878" i="1"/>
  <c r="D3878" i="1"/>
  <c r="F3876" i="1"/>
  <c r="D3876" i="1"/>
  <c r="F3874" i="1"/>
  <c r="D3874" i="1"/>
  <c r="F3872" i="1"/>
  <c r="D3872" i="1"/>
  <c r="D3870" i="1"/>
  <c r="D3866" i="1"/>
  <c r="D3864" i="1"/>
  <c r="D3862" i="1"/>
  <c r="D3860" i="1"/>
  <c r="D3858" i="1"/>
  <c r="D3856" i="1"/>
  <c r="D3854" i="1"/>
  <c r="D3852" i="1"/>
  <c r="D3850" i="1"/>
  <c r="D3848" i="1"/>
  <c r="D3846" i="1"/>
  <c r="D3844" i="1"/>
  <c r="D3842" i="1"/>
  <c r="D3840" i="1"/>
  <c r="D3838" i="1"/>
  <c r="D3832" i="1" l="1"/>
  <c r="C3828" i="1" s="1"/>
  <c r="D3823" i="1"/>
  <c r="D3813" i="1" l="1"/>
  <c r="D3809" i="1"/>
  <c r="D3796" i="1"/>
  <c r="C3792" i="1" s="1"/>
  <c r="D3791" i="1"/>
  <c r="C3788" i="1"/>
  <c r="D3789" i="1" s="1"/>
  <c r="D3785" i="1"/>
  <c r="C3781" i="1" s="1"/>
  <c r="C3819" i="1"/>
  <c r="C3631" i="1"/>
  <c r="D2933" i="1" l="1"/>
  <c r="A2933" i="1"/>
  <c r="A2932" i="1"/>
  <c r="A2931" i="1"/>
  <c r="A2930" i="1"/>
  <c r="A2929" i="1"/>
  <c r="D2927" i="1"/>
  <c r="D2923" i="1"/>
  <c r="D1994" i="1" l="1"/>
  <c r="D2007" i="1"/>
  <c r="D2004" i="1"/>
  <c r="D2001" i="1"/>
  <c r="D1998" i="1"/>
  <c r="D2857" i="1" l="1"/>
  <c r="D2869" i="1" l="1"/>
  <c r="D2915" i="1"/>
  <c r="D2913" i="1"/>
  <c r="F2911" i="1"/>
  <c r="D2911" i="1"/>
  <c r="F2909" i="1"/>
  <c r="D2909" i="1"/>
  <c r="F2907" i="1"/>
  <c r="D2907" i="1"/>
  <c r="F2905" i="1"/>
  <c r="D2905" i="1"/>
  <c r="F2903" i="1"/>
  <c r="D2903" i="1"/>
  <c r="F2901" i="1"/>
  <c r="D2901" i="1"/>
  <c r="F2899" i="1"/>
  <c r="D2899" i="1"/>
  <c r="F2897" i="1"/>
  <c r="D2897" i="1"/>
  <c r="F2895" i="1"/>
  <c r="D2895" i="1"/>
  <c r="F2893" i="1"/>
  <c r="F2891" i="1"/>
  <c r="D2891" i="1"/>
  <c r="F2889" i="1"/>
  <c r="D2889" i="1"/>
  <c r="D2887" i="1"/>
  <c r="D2885" i="1"/>
  <c r="D2883" i="1"/>
  <c r="D2881" i="1"/>
  <c r="D2879" i="1"/>
  <c r="D2877" i="1"/>
  <c r="D2875" i="1"/>
  <c r="D2873" i="1"/>
  <c r="D2871" i="1"/>
  <c r="D2867" i="1"/>
  <c r="D2865" i="1"/>
  <c r="D2863" i="1"/>
  <c r="C2853" i="1"/>
  <c r="D2844" i="1"/>
  <c r="D2836" i="1"/>
  <c r="C2832" i="1" s="1"/>
  <c r="D2831" i="1"/>
  <c r="C2827" i="1" s="1"/>
  <c r="D2826" i="1"/>
  <c r="C2822" i="1" s="1"/>
  <c r="D2821" i="1"/>
  <c r="C2817" i="1" s="1"/>
  <c r="D2816" i="1"/>
  <c r="D2811" i="1" l="1"/>
  <c r="C2839" i="1"/>
  <c r="D2848" i="1" l="1"/>
  <c r="C2812" i="1"/>
  <c r="C2807" i="1"/>
  <c r="D2852" i="1"/>
  <c r="C1989" i="1"/>
  <c r="D1991" i="1" l="1"/>
  <c r="D2013" i="1"/>
  <c r="A2013" i="1"/>
  <c r="A2012" i="1"/>
  <c r="A2011" i="1"/>
  <c r="A2010" i="1"/>
  <c r="A2009" i="1"/>
  <c r="D1987" i="1"/>
  <c r="C1929" i="1" l="1"/>
  <c r="D1922" i="1" l="1"/>
  <c r="C1918" i="1" s="1"/>
  <c r="D1917" i="1"/>
  <c r="C1913" i="1" s="1"/>
  <c r="D1912" i="1"/>
  <c r="C1908" i="1" s="1"/>
  <c r="D1926" i="1" l="1"/>
  <c r="D1907" i="1"/>
  <c r="C1903" i="1" s="1"/>
  <c r="D1902" i="1"/>
  <c r="C1898" i="1" s="1"/>
  <c r="D1897" i="1"/>
  <c r="C1893" i="1" s="1"/>
  <c r="D1892" i="1"/>
  <c r="C1888" i="1" s="1"/>
  <c r="D1887" i="1"/>
  <c r="C1883" i="1" s="1"/>
  <c r="D1882" i="1"/>
  <c r="C1878" i="1" s="1"/>
  <c r="D1877" i="1"/>
  <c r="C1873" i="1" s="1"/>
  <c r="D1872" i="1"/>
  <c r="C1868" i="1" s="1"/>
  <c r="D1867" i="1"/>
  <c r="C1863" i="1" s="1"/>
  <c r="D1862" i="1"/>
  <c r="C1858" i="1" s="1"/>
  <c r="D1857" i="1"/>
  <c r="C1853" i="1" s="1"/>
  <c r="D1852" i="1"/>
  <c r="C1848" i="1" s="1"/>
  <c r="D1847" i="1"/>
  <c r="C1843" i="1" s="1"/>
  <c r="D1842" i="1"/>
  <c r="C1838" i="1" s="1"/>
  <c r="D1837" i="1"/>
  <c r="C1833" i="1" s="1"/>
  <c r="D1832" i="1"/>
  <c r="C1828" i="1" s="1"/>
  <c r="D1827" i="1"/>
  <c r="C1823" i="1" s="1"/>
  <c r="D1822" i="1"/>
  <c r="D1817" i="1"/>
  <c r="D1812" i="1"/>
  <c r="D1807" i="1"/>
  <c r="D1799" i="1"/>
  <c r="C1818" i="1" l="1"/>
  <c r="C1813" i="1"/>
  <c r="C1808" i="1"/>
  <c r="D1933" i="1"/>
  <c r="D1935" i="1"/>
  <c r="D1937" i="1"/>
  <c r="D1939" i="1"/>
  <c r="D1941" i="1"/>
  <c r="D1943" i="1"/>
  <c r="D1945" i="1"/>
  <c r="D1947" i="1"/>
  <c r="D1949" i="1"/>
  <c r="D1951" i="1"/>
  <c r="D1953" i="1"/>
  <c r="D1955" i="1"/>
  <c r="D1957" i="1"/>
  <c r="F1957" i="1"/>
  <c r="D1959" i="1"/>
  <c r="F1959" i="1"/>
  <c r="F1961" i="1"/>
  <c r="D1963" i="1"/>
  <c r="F1963" i="1"/>
  <c r="D1965" i="1"/>
  <c r="F1965" i="1"/>
  <c r="D1967" i="1"/>
  <c r="F1967" i="1"/>
  <c r="D1969" i="1"/>
  <c r="F1969" i="1"/>
  <c r="D1971" i="1"/>
  <c r="F1971" i="1"/>
  <c r="D1973" i="1"/>
  <c r="F1973" i="1"/>
  <c r="D1975" i="1"/>
  <c r="F1975" i="1"/>
  <c r="D1977" i="1"/>
  <c r="F1977" i="1"/>
  <c r="D1979" i="1"/>
  <c r="F1979" i="1"/>
  <c r="D1981" i="1"/>
  <c r="D1983" i="1"/>
  <c r="C1001" i="1" l="1"/>
  <c r="D1009" i="1" l="1"/>
  <c r="A1009" i="1"/>
  <c r="A1008" i="1"/>
  <c r="A1007" i="1"/>
  <c r="A1006" i="1"/>
  <c r="A1005" i="1"/>
  <c r="D1003" i="1"/>
  <c r="D999" i="1"/>
  <c r="D798" i="1" l="1"/>
  <c r="D777" i="1"/>
  <c r="D943" i="1"/>
  <c r="C941" i="1"/>
  <c r="D937" i="1"/>
  <c r="D936" i="1"/>
  <c r="C933" i="1"/>
  <c r="C929" i="1"/>
  <c r="C924" i="1"/>
  <c r="C923" i="1"/>
  <c r="D921" i="1"/>
  <c r="D909" i="1"/>
  <c r="C905" i="1" s="1"/>
  <c r="D904" i="1"/>
  <c r="C900" i="1" s="1"/>
  <c r="D899" i="1"/>
  <c r="C895" i="1" s="1"/>
  <c r="C56" i="1" l="1"/>
  <c r="D58" i="1" s="1"/>
  <c r="D54" i="1"/>
  <c r="D50" i="1"/>
  <c r="D995" i="1" l="1"/>
  <c r="F991" i="1"/>
  <c r="D991" i="1"/>
  <c r="D989" i="1"/>
  <c r="D987" i="1"/>
  <c r="D985" i="1"/>
  <c r="D983" i="1"/>
  <c r="D981" i="1"/>
  <c r="D979" i="1"/>
  <c r="D977" i="1"/>
  <c r="F975" i="1"/>
  <c r="D975" i="1"/>
  <c r="F971" i="1"/>
  <c r="D971" i="1"/>
  <c r="D969" i="1"/>
  <c r="D967" i="1"/>
  <c r="D965" i="1"/>
  <c r="D963" i="1"/>
  <c r="D961" i="1"/>
  <c r="D959" i="1"/>
  <c r="D957" i="1"/>
  <c r="D955" i="1"/>
  <c r="D953" i="1"/>
  <c r="D951" i="1"/>
  <c r="D949" i="1"/>
  <c r="D947" i="1"/>
  <c r="D945" i="1"/>
  <c r="D931" i="1"/>
  <c r="D927" i="1"/>
  <c r="D925" i="1"/>
  <c r="D993" i="1" l="1"/>
  <c r="D64" i="1"/>
  <c r="A63" i="1"/>
  <c r="A60" i="1"/>
  <c r="B34" i="2" l="1"/>
  <c r="C34" i="2"/>
  <c r="D34" i="2" l="1"/>
  <c r="D49" i="4" s="1"/>
  <c r="F979" i="1" l="1"/>
  <c r="F977" i="1"/>
  <c r="A62" i="1" l="1"/>
  <c r="A64" i="1" l="1"/>
  <c r="F985" i="1" l="1"/>
  <c r="F987" i="1" s="1"/>
  <c r="F989" i="1" s="1"/>
  <c r="F983" i="1"/>
  <c r="F981" i="1"/>
  <c r="F973" i="1"/>
  <c r="A61" i="1" l="1"/>
  <c r="D47" i="1" l="1"/>
  <c r="D6093" i="1" s="1"/>
  <c r="C47" i="1"/>
  <c r="C6093" i="1" s="1"/>
  <c r="E47" i="1" l="1"/>
  <c r="AM38" i="5" l="1"/>
  <c r="AT38" i="5" l="1"/>
  <c r="C11" i="2" l="1"/>
  <c r="B11" i="2"/>
  <c r="D11" i="2" l="1"/>
  <c r="D22" i="4" s="1"/>
  <c r="D21" i="4" l="1"/>
  <c r="K5" i="8"/>
  <c r="K6" i="8" s="1"/>
  <c r="K7" i="8" l="1"/>
  <c r="K8" i="8"/>
  <c r="K9" i="8" l="1"/>
  <c r="K10" i="8" l="1"/>
  <c r="K11" i="8" l="1"/>
  <c r="K12" i="8" l="1"/>
  <c r="K13" i="8" l="1"/>
  <c r="C17" i="2"/>
  <c r="B17" i="2"/>
  <c r="K14" i="8" l="1"/>
  <c r="D17" i="2"/>
  <c r="D30" i="4" s="1"/>
  <c r="K15" i="8" l="1"/>
  <c r="A4" i="9"/>
  <c r="A5" i="9" s="1"/>
  <c r="K16" i="8" l="1"/>
  <c r="A6" i="9"/>
  <c r="A7" i="9" s="1"/>
  <c r="K17" i="8" l="1"/>
  <c r="C63" i="2"/>
  <c r="B63" i="2"/>
  <c r="B35" i="2"/>
  <c r="B25" i="2"/>
  <c r="C25" i="2"/>
  <c r="B15" i="2"/>
  <c r="C15" i="2"/>
  <c r="C54" i="2"/>
  <c r="B54" i="2"/>
  <c r="B16" i="2"/>
  <c r="C16" i="2"/>
  <c r="B27" i="2"/>
  <c r="B24" i="2"/>
  <c r="B22" i="2"/>
  <c r="B20" i="2"/>
  <c r="B14" i="2"/>
  <c r="C26" i="2"/>
  <c r="C21" i="2"/>
  <c r="C19" i="2"/>
  <c r="C13" i="2"/>
  <c r="B12" i="2"/>
  <c r="B26" i="2"/>
  <c r="B23" i="2"/>
  <c r="B21" i="2"/>
  <c r="B19" i="2"/>
  <c r="B13" i="2"/>
  <c r="C12" i="2"/>
  <c r="C24" i="2"/>
  <c r="C20" i="2"/>
  <c r="C14" i="2"/>
  <c r="B37" i="2"/>
  <c r="K18" i="8" l="1"/>
  <c r="A8" i="9"/>
  <c r="A9" i="9" s="1"/>
  <c r="D63" i="2"/>
  <c r="D28" i="5" s="1"/>
  <c r="E28" i="5" s="1"/>
  <c r="D24" i="2"/>
  <c r="D41" i="4" s="1"/>
  <c r="D20" i="2"/>
  <c r="D37" i="4" s="1"/>
  <c r="C35" i="2"/>
  <c r="D35" i="2" s="1"/>
  <c r="D13" i="2"/>
  <c r="D25" i="4" s="1"/>
  <c r="D15" i="2"/>
  <c r="D27" i="4" s="1"/>
  <c r="D19" i="2"/>
  <c r="D36" i="4" s="1"/>
  <c r="D21" i="2"/>
  <c r="D38" i="4" s="1"/>
  <c r="D25" i="2"/>
  <c r="D43" i="4" s="1"/>
  <c r="D12" i="2"/>
  <c r="D24" i="4" s="1"/>
  <c r="D16" i="2"/>
  <c r="D29" i="4" s="1"/>
  <c r="D26" i="2"/>
  <c r="D42" i="4" s="1"/>
  <c r="D14" i="2"/>
  <c r="D26" i="4" s="1"/>
  <c r="C37" i="2"/>
  <c r="D37" i="2" s="1"/>
  <c r="D54" i="2"/>
  <c r="D18" i="5" s="1"/>
  <c r="E18" i="5" s="1"/>
  <c r="D23" i="4" l="1"/>
  <c r="D28" i="4"/>
  <c r="K19" i="8"/>
  <c r="C27" i="2"/>
  <c r="C22" i="2"/>
  <c r="D22" i="2" s="1"/>
  <c r="D39" i="4" s="1"/>
  <c r="C23" i="2"/>
  <c r="D23" i="2" s="1"/>
  <c r="D40" i="4" s="1"/>
  <c r="D20" i="4" l="1"/>
  <c r="K20" i="8"/>
  <c r="D27" i="2"/>
  <c r="D44" i="4" s="1"/>
  <c r="D35" i="4" l="1"/>
  <c r="K21" i="8"/>
  <c r="C39" i="2"/>
  <c r="B39" i="2"/>
  <c r="C5" i="2"/>
  <c r="B5" i="2"/>
  <c r="C68" i="2"/>
  <c r="C66" i="2"/>
  <c r="C64" i="2"/>
  <c r="C61" i="2"/>
  <c r="C59" i="2"/>
  <c r="C57" i="2"/>
  <c r="C55" i="2"/>
  <c r="C52" i="2"/>
  <c r="C50" i="2"/>
  <c r="C48" i="2"/>
  <c r="C46" i="2"/>
  <c r="C43" i="2"/>
  <c r="B68" i="2"/>
  <c r="B66" i="2"/>
  <c r="B64" i="2"/>
  <c r="B61" i="2"/>
  <c r="B59" i="2"/>
  <c r="B57" i="2"/>
  <c r="B55" i="2"/>
  <c r="B52" i="2"/>
  <c r="B50" i="2"/>
  <c r="B48" i="2"/>
  <c r="B46" i="2"/>
  <c r="B43" i="2"/>
  <c r="C67" i="2"/>
  <c r="C62" i="2"/>
  <c r="C60" i="2"/>
  <c r="C58" i="2"/>
  <c r="C56" i="2"/>
  <c r="C53" i="2"/>
  <c r="C51" i="2"/>
  <c r="C49" i="2"/>
  <c r="C47" i="2"/>
  <c r="C44" i="2"/>
  <c r="B67" i="2"/>
  <c r="B65" i="2"/>
  <c r="B60" i="2"/>
  <c r="B58" i="2"/>
  <c r="B56" i="2"/>
  <c r="B53" i="2"/>
  <c r="B51" i="2"/>
  <c r="B49" i="2"/>
  <c r="B47" i="2"/>
  <c r="B44" i="2"/>
  <c r="C41" i="2"/>
  <c r="B41" i="2"/>
  <c r="C38" i="2"/>
  <c r="B38" i="2"/>
  <c r="C36" i="2"/>
  <c r="B36" i="2"/>
  <c r="C33" i="2"/>
  <c r="B33" i="2"/>
  <c r="C32" i="2"/>
  <c r="B32" i="2"/>
  <c r="C31" i="2"/>
  <c r="B31" i="2"/>
  <c r="C30" i="2"/>
  <c r="B30" i="2"/>
  <c r="C29" i="2"/>
  <c r="B29" i="2"/>
  <c r="C28" i="2"/>
  <c r="B28" i="2"/>
  <c r="C18" i="2"/>
  <c r="B18" i="2"/>
  <c r="C10" i="2"/>
  <c r="B10" i="2"/>
  <c r="C9" i="2"/>
  <c r="B9" i="2"/>
  <c r="C8" i="2"/>
  <c r="B8" i="2"/>
  <c r="C7" i="2"/>
  <c r="B7" i="2"/>
  <c r="C6" i="2"/>
  <c r="B6" i="2"/>
  <c r="C4" i="2"/>
  <c r="B4" i="2"/>
  <c r="C3" i="2"/>
  <c r="B3" i="2"/>
  <c r="D68" i="2" l="1"/>
  <c r="D36" i="5" s="1"/>
  <c r="E36" i="5" s="1"/>
  <c r="K22" i="8"/>
  <c r="D61" i="2"/>
  <c r="D26" i="5" s="1"/>
  <c r="E26" i="5" s="1"/>
  <c r="D57" i="2"/>
  <c r="D22" i="5" s="1"/>
  <c r="E22" i="5" s="1"/>
  <c r="D55" i="2"/>
  <c r="D20" i="5" s="1"/>
  <c r="E20" i="5" s="1"/>
  <c r="D52" i="2"/>
  <c r="D16" i="5" s="1"/>
  <c r="E16" i="5" s="1"/>
  <c r="D5" i="2"/>
  <c r="D28" i="2"/>
  <c r="D45" i="4" s="1"/>
  <c r="D30" i="2"/>
  <c r="D32" i="2"/>
  <c r="D51" i="4" s="1"/>
  <c r="D36" i="2"/>
  <c r="D41" i="2"/>
  <c r="D64" i="4" s="1"/>
  <c r="D29" i="2"/>
  <c r="D31" i="2"/>
  <c r="D33" i="2"/>
  <c r="D52" i="4" s="1"/>
  <c r="D38" i="2"/>
  <c r="D60" i="4" s="1"/>
  <c r="D43" i="2"/>
  <c r="D68" i="4" s="1"/>
  <c r="D44" i="2"/>
  <c r="D69" i="4" s="1"/>
  <c r="D39" i="2"/>
  <c r="D61" i="4" s="1"/>
  <c r="D3" i="2"/>
  <c r="D12" i="4" s="1"/>
  <c r="D6" i="2"/>
  <c r="D8" i="2"/>
  <c r="D10" i="2"/>
  <c r="D19" i="4" s="1"/>
  <c r="D4" i="2"/>
  <c r="D7" i="2"/>
  <c r="D9" i="2"/>
  <c r="D64" i="2"/>
  <c r="D29" i="5" s="1"/>
  <c r="E29" i="5" s="1"/>
  <c r="D59" i="2"/>
  <c r="D24" i="5" s="1"/>
  <c r="E24" i="5" s="1"/>
  <c r="D50" i="2"/>
  <c r="D14" i="5" s="1"/>
  <c r="E14" i="5" s="1"/>
  <c r="D67" i="2"/>
  <c r="D35" i="5" s="1"/>
  <c r="E35" i="5" s="1"/>
  <c r="D56" i="2"/>
  <c r="D21" i="5" s="1"/>
  <c r="E21" i="5" s="1"/>
  <c r="D18" i="2"/>
  <c r="D56" i="4"/>
  <c r="D53" i="2"/>
  <c r="D17" i="5" s="1"/>
  <c r="E17" i="5" s="1"/>
  <c r="D51" i="2"/>
  <c r="D15" i="5" s="1"/>
  <c r="E15" i="5" s="1"/>
  <c r="D60" i="2"/>
  <c r="D25" i="5" s="1"/>
  <c r="E25" i="5" s="1"/>
  <c r="D58" i="2"/>
  <c r="D23" i="5" s="1"/>
  <c r="E23" i="5" s="1"/>
  <c r="D46" i="2"/>
  <c r="D8" i="5" s="1"/>
  <c r="E8" i="5" s="1"/>
  <c r="D47" i="2"/>
  <c r="D9" i="5" s="1"/>
  <c r="E9" i="5" s="1"/>
  <c r="D48" i="2"/>
  <c r="D10" i="5" s="1"/>
  <c r="E10" i="5" s="1"/>
  <c r="D66" i="2"/>
  <c r="D33" i="5" s="1"/>
  <c r="E33" i="5" s="1"/>
  <c r="D49" i="2"/>
  <c r="D11" i="5" s="1"/>
  <c r="E11" i="5" s="1"/>
  <c r="D59" i="4" l="1"/>
  <c r="D50" i="4"/>
  <c r="D13" i="4"/>
  <c r="K23" i="8"/>
  <c r="D34" i="5"/>
  <c r="E34" i="5" s="1"/>
  <c r="D7" i="5"/>
  <c r="E7" i="5" s="1"/>
  <c r="D13" i="5"/>
  <c r="E13" i="5" s="1"/>
  <c r="D63" i="4"/>
  <c r="D34" i="4"/>
  <c r="D16" i="4"/>
  <c r="D48" i="4"/>
  <c r="D47" i="4"/>
  <c r="D46" i="4"/>
  <c r="D17" i="4"/>
  <c r="D14" i="4"/>
  <c r="D15" i="4"/>
  <c r="D18" i="4"/>
  <c r="D58" i="4"/>
  <c r="D57" i="4"/>
  <c r="D33" i="4" l="1"/>
  <c r="K24" i="8"/>
  <c r="E73" i="4"/>
  <c r="D55" i="4"/>
  <c r="D53" i="4" l="1"/>
  <c r="K25" i="8"/>
  <c r="K26" i="8" l="1"/>
  <c r="K27" i="8" l="1"/>
  <c r="K28" i="8" l="1"/>
  <c r="K29" i="8" l="1"/>
  <c r="K30" i="8" l="1"/>
  <c r="A10" i="9"/>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114" i="9" s="1"/>
  <c r="A115" i="9" s="1"/>
  <c r="A116" i="9" s="1"/>
  <c r="A117" i="9" s="1"/>
  <c r="A118" i="9" s="1"/>
  <c r="A119" i="9" s="1"/>
  <c r="A120" i="9" s="1"/>
  <c r="A121" i="9" s="1"/>
  <c r="A122" i="9" s="1"/>
  <c r="A123" i="9" s="1"/>
  <c r="A124" i="9" s="1"/>
  <c r="A125" i="9" s="1"/>
  <c r="A126" i="9" s="1"/>
  <c r="A127" i="9" s="1"/>
  <c r="A128" i="9" s="1"/>
  <c r="A129" i="9" s="1"/>
  <c r="A130" i="9" s="1"/>
  <c r="A131" i="9" s="1"/>
  <c r="A132" i="9" s="1"/>
  <c r="A133" i="9" s="1"/>
  <c r="A134" i="9" s="1"/>
  <c r="A135" i="9" s="1"/>
  <c r="A136" i="9" s="1"/>
  <c r="A137" i="9" s="1"/>
  <c r="A138" i="9" s="1"/>
  <c r="A139" i="9" s="1"/>
  <c r="A140" i="9" s="1"/>
  <c r="A141" i="9" s="1"/>
  <c r="A142" i="9" s="1"/>
  <c r="A143" i="9" s="1"/>
  <c r="A144" i="9" s="1"/>
  <c r="A145" i="9" s="1"/>
  <c r="A146" i="9" s="1"/>
  <c r="A147" i="9" s="1"/>
  <c r="A148" i="9" s="1"/>
  <c r="A149" i="9" s="1"/>
  <c r="A150" i="9" s="1"/>
  <c r="A151" i="9" s="1"/>
  <c r="A152" i="9" s="1"/>
  <c r="A153" i="9" s="1"/>
  <c r="A154" i="9" s="1"/>
  <c r="A155" i="9" s="1"/>
  <c r="A156" i="9" s="1"/>
  <c r="A157" i="9" s="1"/>
  <c r="A158" i="9" s="1"/>
  <c r="A159" i="9" s="1"/>
  <c r="A160" i="9" s="1"/>
  <c r="A161" i="9" s="1"/>
  <c r="K31" i="8" l="1"/>
  <c r="K32" i="8" l="1"/>
  <c r="K33" i="8" l="1"/>
  <c r="K34" i="8" l="1"/>
  <c r="K35" i="8" l="1"/>
  <c r="K36" i="8" l="1"/>
  <c r="K37" i="8" l="1"/>
  <c r="K38" i="8" l="1"/>
  <c r="K39" i="8" l="1"/>
  <c r="K40" i="8" l="1"/>
  <c r="K41" i="8" l="1"/>
  <c r="K42" i="8" l="1"/>
  <c r="K43" i="8" l="1"/>
  <c r="K44" i="8" l="1"/>
  <c r="K45" i="8" l="1"/>
  <c r="K46" i="8" l="1"/>
  <c r="K47" i="8" l="1"/>
  <c r="K48" i="8" l="1"/>
  <c r="K49" i="8" l="1"/>
  <c r="K50" i="8" l="1"/>
  <c r="K51" i="8" l="1"/>
  <c r="K52" i="8" l="1"/>
  <c r="K53" i="8" l="1"/>
  <c r="K54" i="8" l="1"/>
  <c r="K55" i="8" l="1"/>
  <c r="K56" i="8" l="1"/>
  <c r="K57" i="8" l="1"/>
  <c r="K58" i="8" l="1"/>
  <c r="K59" i="8" l="1"/>
  <c r="K60" i="8" l="1"/>
  <c r="K61" i="8" l="1"/>
  <c r="K62" i="8" l="1"/>
  <c r="K63" i="8" l="1"/>
  <c r="K64" i="8" l="1"/>
  <c r="K65" i="8" l="1"/>
  <c r="K66" i="8" l="1"/>
  <c r="K67" i="8" l="1"/>
  <c r="K68" i="8" l="1"/>
  <c r="K69" i="8" l="1"/>
  <c r="K70" i="8" l="1"/>
  <c r="K71" i="8" l="1"/>
  <c r="K72" i="8" l="1"/>
  <c r="K73" i="8" l="1"/>
  <c r="K74" i="8" l="1"/>
  <c r="K75" i="8" l="1"/>
  <c r="K76" i="8" l="1"/>
  <c r="K77" i="8" l="1"/>
  <c r="K78" i="8" l="1"/>
  <c r="K79" i="8" l="1"/>
  <c r="K80" i="8" l="1"/>
  <c r="K81" i="8" l="1"/>
  <c r="K82" i="8" l="1"/>
  <c r="K83" i="8" l="1"/>
  <c r="K84" i="8" l="1"/>
  <c r="K85" i="8" l="1"/>
  <c r="K86" i="8" l="1"/>
  <c r="K87" i="8" l="1"/>
  <c r="K88" i="8" l="1"/>
  <c r="K89" i="8" l="1"/>
  <c r="K90" i="8" l="1"/>
  <c r="K91" i="8" l="1"/>
  <c r="K92" i="8" l="1"/>
  <c r="K93" i="8" l="1"/>
  <c r="K94" i="8" l="1"/>
  <c r="K95" i="8" l="1"/>
  <c r="K96" i="8" l="1"/>
  <c r="K97" i="8" l="1"/>
  <c r="K98" i="8" l="1"/>
  <c r="K99" i="8" l="1"/>
  <c r="K100" i="8" l="1"/>
  <c r="K101" i="8" l="1"/>
  <c r="K102" i="8" l="1"/>
  <c r="K103" i="8" l="1"/>
  <c r="K104" i="8" l="1"/>
  <c r="K105" i="8" l="1"/>
  <c r="K106" i="8" l="1"/>
  <c r="K107" i="8" l="1"/>
  <c r="K108" i="8" l="1"/>
  <c r="K109" i="8" l="1"/>
  <c r="K110" i="8" l="1"/>
  <c r="K111" i="8" l="1"/>
  <c r="K112" i="8" l="1"/>
  <c r="K113" i="8" l="1"/>
  <c r="K114" i="8" l="1"/>
  <c r="K115" i="8" l="1"/>
  <c r="K116" i="8" l="1"/>
  <c r="K117" i="8" l="1"/>
  <c r="K118" i="8" l="1"/>
  <c r="K119" i="8" l="1"/>
  <c r="K120" i="8" l="1"/>
  <c r="K121" i="8" l="1"/>
  <c r="K122" i="8" l="1"/>
  <c r="K123" i="8" l="1"/>
  <c r="K124" i="8" l="1"/>
  <c r="K125" i="8" l="1"/>
  <c r="K126" i="8" l="1"/>
  <c r="K127" i="8" l="1"/>
  <c r="K128" i="8" l="1"/>
  <c r="K129" i="8" l="1"/>
  <c r="K130" i="8" l="1"/>
  <c r="K131" i="8" l="1"/>
  <c r="K132" i="8" l="1"/>
  <c r="K133" i="8" l="1"/>
  <c r="K134" i="8" l="1"/>
  <c r="K135" i="8" l="1"/>
  <c r="K136" i="8" l="1"/>
  <c r="K137" i="8" l="1"/>
  <c r="K138" i="8" l="1"/>
  <c r="K139" i="8" l="1"/>
  <c r="K140" i="8" l="1"/>
  <c r="K141" i="8" l="1"/>
  <c r="K142" i="8" l="1"/>
  <c r="K143" i="8" l="1"/>
  <c r="K144" i="8" l="1"/>
  <c r="K145" i="8" l="1"/>
  <c r="K146" i="8" l="1"/>
  <c r="K147" i="8" l="1"/>
  <c r="K148" i="8" l="1"/>
  <c r="K149" i="8" l="1"/>
  <c r="K150" i="8" l="1"/>
  <c r="K151" i="8" l="1"/>
  <c r="K152" i="8" l="1"/>
  <c r="K153" i="8" l="1"/>
  <c r="K154" i="8" l="1"/>
  <c r="K155" i="8" l="1"/>
  <c r="K156" i="8" l="1"/>
  <c r="K157" i="8" l="1"/>
  <c r="K158" i="8" l="1"/>
  <c r="K159" i="8" l="1"/>
  <c r="K160" i="8" l="1"/>
  <c r="K161" i="8" l="1"/>
  <c r="K162" i="8" l="1"/>
  <c r="K163" i="8" l="1"/>
  <c r="K164" i="8" l="1"/>
  <c r="K165" i="8" l="1"/>
  <c r="K166" i="8" l="1"/>
  <c r="K167" i="8" l="1"/>
  <c r="K168" i="8" l="1"/>
  <c r="K169" i="8" l="1"/>
  <c r="K170" i="8" l="1"/>
  <c r="K171" i="8" l="1"/>
  <c r="K172" i="8" l="1"/>
  <c r="K173" i="8" l="1"/>
  <c r="K174" i="8" l="1"/>
  <c r="K175" i="8" l="1"/>
  <c r="K176" i="8" l="1"/>
  <c r="K177" i="8" l="1"/>
  <c r="K178" i="8" l="1"/>
  <c r="K179" i="8" l="1"/>
  <c r="K180" i="8" l="1"/>
  <c r="K181" i="8" l="1"/>
  <c r="K182" i="8" l="1"/>
  <c r="K183" i="8" l="1"/>
  <c r="K184" i="8" l="1"/>
  <c r="K185" i="8" l="1"/>
  <c r="K186" i="8" l="1"/>
  <c r="K187" i="8" l="1"/>
  <c r="K188" i="8" l="1"/>
  <c r="K189" i="8" l="1"/>
  <c r="K190" i="8" l="1"/>
  <c r="K191" i="8" l="1"/>
  <c r="K192" i="8" l="1"/>
  <c r="K193" i="8" l="1"/>
  <c r="K194" i="8" l="1"/>
  <c r="K195" i="8" l="1"/>
  <c r="K196" i="8" l="1"/>
  <c r="K197" i="8" l="1"/>
  <c r="K198" i="8" l="1"/>
  <c r="K199" i="8" l="1"/>
  <c r="K200" i="8" l="1"/>
  <c r="K201" i="8" l="1"/>
  <c r="K202" i="8" l="1"/>
  <c r="K203" i="8" l="1"/>
  <c r="K204" i="8" l="1"/>
  <c r="K205" i="8" l="1"/>
  <c r="K206" i="8" l="1"/>
  <c r="K207" i="8" l="1"/>
  <c r="K208" i="8" l="1"/>
  <c r="K209" i="8" l="1"/>
  <c r="K210" i="8" l="1"/>
  <c r="K211" i="8" l="1"/>
  <c r="K212" i="8" l="1"/>
  <c r="K213" i="8" l="1"/>
  <c r="K214" i="8" l="1"/>
  <c r="K215" i="8" l="1"/>
  <c r="K216" i="8" l="1"/>
  <c r="K217" i="8" l="1"/>
  <c r="K218" i="8" l="1"/>
  <c r="K219" i="8" l="1"/>
  <c r="K220" i="8" l="1"/>
  <c r="K221" i="8" l="1"/>
  <c r="K222" i="8" l="1"/>
  <c r="K223" i="8" l="1"/>
  <c r="K224" i="8" l="1"/>
  <c r="K225" i="8" l="1"/>
  <c r="K226" i="8" l="1"/>
  <c r="K227" i="8" l="1"/>
  <c r="K228" i="8" l="1"/>
  <c r="K229" i="8" l="1"/>
  <c r="K230" i="8" l="1"/>
  <c r="K231" i="8" l="1"/>
  <c r="K232" i="8" l="1"/>
  <c r="K233" i="8" l="1"/>
  <c r="K234" i="8" l="1"/>
  <c r="K235" i="8" l="1"/>
  <c r="K236" i="8" l="1"/>
  <c r="K237" i="8" l="1"/>
  <c r="K238" i="8" l="1"/>
  <c r="K239" i="8" l="1"/>
  <c r="K240" i="8" l="1"/>
  <c r="K241" i="8" l="1"/>
  <c r="K242" i="8" l="1"/>
  <c r="K243" i="8" l="1"/>
  <c r="K244" i="8" l="1"/>
  <c r="K245" i="8" l="1"/>
  <c r="K246" i="8" l="1"/>
  <c r="K247" i="8" l="1"/>
  <c r="K248" i="8" l="1"/>
  <c r="K249" i="8" l="1"/>
  <c r="K250" i="8" l="1"/>
  <c r="K251" i="8" l="1"/>
  <c r="K252" i="8" l="1"/>
  <c r="K253" i="8" l="1"/>
  <c r="K254" i="8" l="1"/>
  <c r="K255" i="8" l="1"/>
  <c r="K256" i="8" l="1"/>
  <c r="K257" i="8" l="1"/>
  <c r="K258" i="8" l="1"/>
  <c r="K259" i="8" l="1"/>
  <c r="K260" i="8" l="1"/>
  <c r="K261" i="8" l="1"/>
  <c r="K262" i="8" l="1"/>
  <c r="K263" i="8" l="1"/>
  <c r="K264" i="8" l="1"/>
  <c r="K265" i="8" l="1"/>
  <c r="K266" i="8" l="1"/>
  <c r="K267" i="8" l="1"/>
  <c r="K268" i="8" l="1"/>
  <c r="K269" i="8" l="1"/>
  <c r="K270" i="8" l="1"/>
  <c r="K271" i="8" l="1"/>
  <c r="K272" i="8" l="1"/>
  <c r="K273" i="8" l="1"/>
  <c r="K274" i="8" l="1"/>
  <c r="K275" i="8" l="1"/>
  <c r="K276" i="8" l="1"/>
  <c r="K277" i="8" l="1"/>
  <c r="K278" i="8" l="1"/>
  <c r="K279" i="8" l="1"/>
  <c r="K280" i="8" l="1"/>
  <c r="K281" i="8" l="1"/>
  <c r="K282" i="8" l="1"/>
  <c r="K283" i="8" l="1"/>
  <c r="K284" i="8" l="1"/>
  <c r="K285" i="8" l="1"/>
  <c r="K286" i="8" l="1"/>
  <c r="K287" i="8" l="1"/>
  <c r="K288" i="8" l="1"/>
  <c r="K289" i="8" l="1"/>
  <c r="K290" i="8" l="1"/>
  <c r="K291" i="8" l="1"/>
  <c r="K292" i="8" l="1"/>
  <c r="K293" i="8" l="1"/>
  <c r="K294" i="8" l="1"/>
  <c r="K295" i="8" l="1"/>
  <c r="K296" i="8" l="1"/>
  <c r="K297" i="8" l="1"/>
  <c r="K298" i="8" l="1"/>
  <c r="K299" i="8" l="1"/>
  <c r="K300" i="8" l="1"/>
  <c r="K301" i="8" l="1"/>
  <c r="K302" i="8" l="1"/>
  <c r="K303" i="8" l="1"/>
  <c r="K304" i="8" l="1"/>
  <c r="K305" i="8" l="1"/>
  <c r="K306" i="8" l="1"/>
  <c r="K307" i="8" l="1"/>
  <c r="K308" i="8" l="1"/>
  <c r="K309" i="8" l="1"/>
  <c r="K310" i="8" l="1"/>
  <c r="K311" i="8" l="1"/>
  <c r="K312" i="8" l="1"/>
  <c r="K313" i="8" l="1"/>
  <c r="K314" i="8" l="1"/>
  <c r="K315" i="8" l="1"/>
  <c r="K316" i="8" l="1"/>
  <c r="K317" i="8" l="1"/>
  <c r="K318" i="8" l="1"/>
  <c r="K319" i="8" l="1"/>
  <c r="K320" i="8" l="1"/>
  <c r="K321" i="8" l="1"/>
  <c r="K322" i="8" l="1"/>
  <c r="K323" i="8" l="1"/>
  <c r="K324" i="8" l="1"/>
  <c r="K325" i="8" l="1"/>
  <c r="K326" i="8" l="1"/>
  <c r="K327" i="8" l="1"/>
  <c r="K328" i="8" l="1"/>
  <c r="K329" i="8" l="1"/>
  <c r="K330" i="8" l="1"/>
  <c r="K331" i="8" l="1"/>
  <c r="K332" i="8" l="1"/>
  <c r="K333" i="8" l="1"/>
  <c r="K334" i="8" l="1"/>
  <c r="K335" i="8" l="1"/>
  <c r="K336" i="8" l="1"/>
  <c r="K337" i="8" l="1"/>
  <c r="K338" i="8" l="1"/>
  <c r="K339" i="8" l="1"/>
  <c r="K340" i="8" l="1"/>
  <c r="K341" i="8" l="1"/>
  <c r="K342" i="8" l="1"/>
  <c r="K343" i="8" l="1"/>
  <c r="K344" i="8" l="1"/>
  <c r="K345" i="8" l="1"/>
  <c r="K346" i="8" l="1"/>
  <c r="K347" i="8" l="1"/>
  <c r="K348" i="8" l="1"/>
  <c r="K349" i="8" l="1"/>
  <c r="K350" i="8" l="1"/>
  <c r="K351" i="8" s="1"/>
  <c r="K352" i="8" s="1"/>
  <c r="C65" i="2" l="1"/>
  <c r="D65" i="2" l="1"/>
  <c r="D32" i="5" s="1"/>
  <c r="E32" i="5" s="1"/>
  <c r="B2" i="2"/>
  <c r="D31" i="5" l="1"/>
  <c r="E31" i="5" s="1"/>
  <c r="B62" i="2" l="1"/>
  <c r="B70" i="2" s="1"/>
  <c r="D62" i="2" l="1"/>
  <c r="D27" i="5" s="1"/>
  <c r="E27" i="5" s="1"/>
  <c r="D19" i="5" l="1"/>
  <c r="E19" i="5" s="1"/>
  <c r="D12" i="5" l="1"/>
  <c r="E12" i="5" s="1"/>
  <c r="D30" i="5" l="1"/>
  <c r="E30" i="5" s="1"/>
  <c r="D37" i="5" l="1"/>
  <c r="E37" i="5" l="1"/>
  <c r="D38" i="5" s="1"/>
  <c r="D70" i="4"/>
  <c r="D67" i="4" l="1"/>
  <c r="D71" i="4" l="1"/>
  <c r="D72" i="4" l="1"/>
  <c r="C2" i="2"/>
  <c r="C70" i="2" s="1"/>
  <c r="D70" i="2" s="1"/>
  <c r="C6094" i="1" l="1"/>
  <c r="E6093" i="1"/>
  <c r="D2" i="2"/>
  <c r="D11" i="4" s="1"/>
  <c r="D10" i="4" l="1"/>
  <c r="D9" i="4" s="1"/>
  <c r="D31" i="4" s="1"/>
  <c r="D73" i="4" l="1"/>
  <c r="D76" i="4"/>
</calcChain>
</file>

<file path=xl/comments1.xml><?xml version="1.0" encoding="utf-8"?>
<comments xmlns="http://schemas.openxmlformats.org/spreadsheetml/2006/main">
  <authors>
    <author>KBUser</author>
  </authors>
  <commentList>
    <comment ref="BE36" authorId="0" shapeId="0">
      <text>
        <r>
          <rPr>
            <b/>
            <sz val="9"/>
            <color indexed="81"/>
            <rFont val="Tahoma"/>
            <family val="2"/>
          </rPr>
          <t>KBUser:</t>
        </r>
        <r>
          <rPr>
            <sz val="9"/>
            <color indexed="81"/>
            <rFont val="Tahoma"/>
            <family val="2"/>
          </rPr>
          <t xml:space="preserve">
</t>
        </r>
        <r>
          <rPr>
            <sz val="9"/>
            <color indexed="81"/>
            <rFont val="돋움"/>
            <family val="3"/>
            <charset val="129"/>
          </rPr>
          <t>부가세</t>
        </r>
        <r>
          <rPr>
            <sz val="9"/>
            <color indexed="81"/>
            <rFont val="Tahoma"/>
            <family val="2"/>
          </rPr>
          <t xml:space="preserve"> </t>
        </r>
        <r>
          <rPr>
            <sz val="9"/>
            <color indexed="81"/>
            <rFont val="돋움"/>
            <family val="3"/>
            <charset val="129"/>
          </rPr>
          <t>조기환급</t>
        </r>
        <r>
          <rPr>
            <sz val="9"/>
            <color indexed="81"/>
            <rFont val="Tahoma"/>
            <family val="2"/>
          </rPr>
          <t xml:space="preserve"> </t>
        </r>
        <r>
          <rPr>
            <sz val="9"/>
            <color indexed="81"/>
            <rFont val="돋움"/>
            <family val="3"/>
            <charset val="129"/>
          </rPr>
          <t>수정신고</t>
        </r>
        <r>
          <rPr>
            <sz val="9"/>
            <color indexed="81"/>
            <rFont val="Tahoma"/>
            <family val="2"/>
          </rPr>
          <t xml:space="preserve"> </t>
        </r>
        <r>
          <rPr>
            <sz val="9"/>
            <color indexed="81"/>
            <rFont val="돋움"/>
            <family val="3"/>
            <charset val="129"/>
          </rPr>
          <t>가산세</t>
        </r>
        <r>
          <rPr>
            <sz val="9"/>
            <color indexed="81"/>
            <rFont val="Tahoma"/>
            <family val="2"/>
          </rPr>
          <t xml:space="preserve"> </t>
        </r>
        <r>
          <rPr>
            <sz val="9"/>
            <color indexed="81"/>
            <rFont val="돋움"/>
            <family val="3"/>
            <charset val="129"/>
          </rPr>
          <t>반영</t>
        </r>
      </text>
    </comment>
  </commentList>
</comments>
</file>

<file path=xl/comments2.xml><?xml version="1.0" encoding="utf-8"?>
<comments xmlns="http://schemas.openxmlformats.org/spreadsheetml/2006/main">
  <authors>
    <author>user</author>
  </authors>
  <commentList>
    <comment ref="F146" authorId="0" shapeId="0">
      <text>
        <r>
          <rPr>
            <sz val="9"/>
            <color indexed="81"/>
            <rFont val="돋움"/>
            <family val="3"/>
            <charset val="129"/>
          </rPr>
          <t>개별발행</t>
        </r>
        <r>
          <rPr>
            <sz val="9"/>
            <color indexed="81"/>
            <rFont val="Tahoma"/>
            <family val="2"/>
          </rPr>
          <t xml:space="preserve">
</t>
        </r>
      </text>
    </comment>
    <comment ref="F266" authorId="0" shapeId="0">
      <text>
        <r>
          <rPr>
            <b/>
            <sz val="9"/>
            <color indexed="81"/>
            <rFont val="돋움"/>
            <family val="3"/>
            <charset val="129"/>
          </rPr>
          <t>우리카드</t>
        </r>
        <r>
          <rPr>
            <b/>
            <sz val="9"/>
            <color indexed="81"/>
            <rFont val="Tahoma"/>
            <family val="2"/>
          </rPr>
          <t xml:space="preserve"> </t>
        </r>
        <r>
          <rPr>
            <b/>
            <sz val="9"/>
            <color indexed="81"/>
            <rFont val="돋움"/>
            <family val="3"/>
            <charset val="129"/>
          </rPr>
          <t>개별발행</t>
        </r>
      </text>
    </comment>
  </commentList>
</comments>
</file>

<file path=xl/sharedStrings.xml><?xml version="1.0" encoding="utf-8"?>
<sst xmlns="http://schemas.openxmlformats.org/spreadsheetml/2006/main" count="32597" uniqueCount="1277">
  <si>
    <t>주식할인발행차금</t>
  </si>
  <si>
    <t>미지급금</t>
  </si>
  <si>
    <t>부가세예수금</t>
  </si>
  <si>
    <t>미수법인세환급액</t>
  </si>
  <si>
    <t>미수금</t>
  </si>
  <si>
    <t>계정과목</t>
  </si>
  <si>
    <t>차변</t>
  </si>
  <si>
    <t>대변</t>
  </si>
  <si>
    <t>종류</t>
  </si>
  <si>
    <t>참고</t>
  </si>
  <si>
    <t>미수수익</t>
  </si>
  <si>
    <t>단기금융상품</t>
  </si>
  <si>
    <t>과목</t>
  </si>
  <si>
    <t>선수금</t>
  </si>
  <si>
    <t>장기차입금</t>
  </si>
  <si>
    <t>임대보증금</t>
  </si>
  <si>
    <t>Ⅰ. 영업수익</t>
  </si>
  <si>
    <t>(2) 일반운용비용</t>
  </si>
  <si>
    <t xml:space="preserve"> III. 영업이익</t>
  </si>
  <si>
    <t xml:space="preserve"> IV. 영업외수익</t>
  </si>
  <si>
    <t xml:space="preserve"> V. 영업외비용</t>
  </si>
  <si>
    <t xml:space="preserve"> VI. 당기순이익</t>
  </si>
  <si>
    <t>임대료수익</t>
    <phoneticPr fontId="1" type="noConversion"/>
  </si>
  <si>
    <t xml:space="preserve"> (1) 부동산운용비용</t>
    <phoneticPr fontId="1" type="noConversion"/>
  </si>
  <si>
    <t xml:space="preserve"> II. 영업비용</t>
    <phoneticPr fontId="1" type="noConversion"/>
  </si>
  <si>
    <t>감가상각비</t>
    <phoneticPr fontId="1" type="noConversion"/>
  </si>
  <si>
    <t>보험료</t>
    <phoneticPr fontId="1" type="noConversion"/>
  </si>
  <si>
    <t>자산관리수수료</t>
    <phoneticPr fontId="1" type="noConversion"/>
  </si>
  <si>
    <t>기타비용</t>
    <phoneticPr fontId="1" type="noConversion"/>
  </si>
  <si>
    <t>이자수익</t>
    <phoneticPr fontId="1" type="noConversion"/>
  </si>
  <si>
    <t>잡이익</t>
    <phoneticPr fontId="1" type="noConversion"/>
  </si>
  <si>
    <t>이자비용</t>
    <phoneticPr fontId="1" type="noConversion"/>
  </si>
  <si>
    <t>잡손실</t>
    <phoneticPr fontId="1" type="noConversion"/>
  </si>
  <si>
    <t>수도광열비</t>
    <phoneticPr fontId="1" type="noConversion"/>
  </si>
  <si>
    <t>지급처</t>
    <phoneticPr fontId="1" type="noConversion"/>
  </si>
  <si>
    <t>FM fee</t>
    <phoneticPr fontId="1" type="noConversion"/>
  </si>
  <si>
    <t>PM fee</t>
    <phoneticPr fontId="1" type="noConversion"/>
  </si>
  <si>
    <t>수선유지비</t>
    <phoneticPr fontId="1" type="noConversion"/>
  </si>
  <si>
    <t>재무상태표</t>
    <phoneticPr fontId="1" type="noConversion"/>
  </si>
  <si>
    <t>손익계산서</t>
    <phoneticPr fontId="1" type="noConversion"/>
  </si>
  <si>
    <t>세금과공과</t>
    <phoneticPr fontId="1" type="noConversion"/>
  </si>
  <si>
    <t>자산보관수수료</t>
    <phoneticPr fontId="1" type="noConversion"/>
  </si>
  <si>
    <t>사무수탁수수료</t>
    <phoneticPr fontId="1" type="noConversion"/>
  </si>
  <si>
    <t>지급수수료</t>
    <phoneticPr fontId="1" type="noConversion"/>
  </si>
  <si>
    <t>임원보수</t>
    <phoneticPr fontId="1" type="noConversion"/>
  </si>
  <si>
    <t>당기</t>
    <phoneticPr fontId="1" type="noConversion"/>
  </si>
  <si>
    <t>구분</t>
    <phoneticPr fontId="135" type="noConversion"/>
  </si>
  <si>
    <t>Debit</t>
    <phoneticPr fontId="135" type="noConversion"/>
  </si>
  <si>
    <t>Credit</t>
    <phoneticPr fontId="135" type="noConversion"/>
  </si>
  <si>
    <t>Balance</t>
    <phoneticPr fontId="135" type="noConversion"/>
  </si>
  <si>
    <t>자    산</t>
    <phoneticPr fontId="135" type="noConversion"/>
  </si>
  <si>
    <t>Ⅰ. 유동자산</t>
    <phoneticPr fontId="135" type="noConversion"/>
  </si>
  <si>
    <t>자산총계</t>
    <phoneticPr fontId="135" type="noConversion"/>
  </si>
  <si>
    <t>부    채</t>
    <phoneticPr fontId="135" type="noConversion"/>
  </si>
  <si>
    <t>자    본</t>
    <phoneticPr fontId="135" type="noConversion"/>
  </si>
  <si>
    <t>자본총계</t>
    <phoneticPr fontId="135" type="noConversion"/>
  </si>
  <si>
    <t>부채총계</t>
    <phoneticPr fontId="135" type="noConversion"/>
  </si>
  <si>
    <t>부채 및 자본 총계</t>
    <phoneticPr fontId="135" type="noConversion"/>
  </si>
  <si>
    <t>단기금융상품</t>
    <phoneticPr fontId="135" type="noConversion"/>
  </si>
  <si>
    <t>매출채권</t>
  </si>
  <si>
    <t>매출채권</t>
    <phoneticPr fontId="135" type="noConversion"/>
  </si>
  <si>
    <t>미수금</t>
    <phoneticPr fontId="135" type="noConversion"/>
  </si>
  <si>
    <t>미수수익</t>
    <phoneticPr fontId="135" type="noConversion"/>
  </si>
  <si>
    <t>선급금</t>
  </si>
  <si>
    <t>선급금</t>
    <phoneticPr fontId="135" type="noConversion"/>
  </si>
  <si>
    <t>선급비용</t>
  </si>
  <si>
    <t>선급비용</t>
    <phoneticPr fontId="135" type="noConversion"/>
  </si>
  <si>
    <t>미수법인세환급액</t>
    <phoneticPr fontId="135" type="noConversion"/>
  </si>
  <si>
    <t>미지급금</t>
    <phoneticPr fontId="135" type="noConversion"/>
  </si>
  <si>
    <t>선수금</t>
    <phoneticPr fontId="135" type="noConversion"/>
  </si>
  <si>
    <t>미지급비용</t>
    <phoneticPr fontId="135" type="noConversion"/>
  </si>
  <si>
    <t>부가세예수금</t>
    <phoneticPr fontId="135" type="noConversion"/>
  </si>
  <si>
    <t>장기차입금</t>
    <phoneticPr fontId="135" type="noConversion"/>
  </si>
  <si>
    <t>보통주자본금</t>
    <phoneticPr fontId="135" type="noConversion"/>
  </si>
  <si>
    <t>주식할인발행차금</t>
    <phoneticPr fontId="135" type="noConversion"/>
  </si>
  <si>
    <t>주식발행초과금</t>
  </si>
  <si>
    <t>주식발행초과금</t>
    <phoneticPr fontId="135" type="noConversion"/>
  </si>
  <si>
    <t>토지</t>
    <phoneticPr fontId="135" type="noConversion"/>
  </si>
  <si>
    <t>건물</t>
    <phoneticPr fontId="135" type="noConversion"/>
  </si>
  <si>
    <t>감가상각누계액</t>
    <phoneticPr fontId="135" type="noConversion"/>
  </si>
  <si>
    <t>마스턴투자운용㈜</t>
  </si>
  <si>
    <t>미처분이익잉여금</t>
    <phoneticPr fontId="1" type="noConversion"/>
  </si>
  <si>
    <t>배당지급시 전월까지 이익잉여금계정 이월</t>
    <phoneticPr fontId="1" type="noConversion"/>
  </si>
  <si>
    <t>이월결손금</t>
    <phoneticPr fontId="1" type="noConversion"/>
  </si>
  <si>
    <t>배당지급시 감가상각누계액 이월</t>
    <phoneticPr fontId="1" type="noConversion"/>
  </si>
  <si>
    <t>임대료수익</t>
  </si>
  <si>
    <t>기타수익</t>
  </si>
  <si>
    <t>PM fee</t>
  </si>
  <si>
    <t>FM fee</t>
  </si>
  <si>
    <t>수선유지비</t>
  </si>
  <si>
    <t>수도광열비</t>
  </si>
  <si>
    <t>임원보수</t>
  </si>
  <si>
    <t>감가상각비</t>
  </si>
  <si>
    <t>보험료</t>
  </si>
  <si>
    <t>자산관리수수료</t>
  </si>
  <si>
    <t>자산보관수수료</t>
  </si>
  <si>
    <t>사무수탁수수료</t>
  </si>
  <si>
    <t>지급수수료</t>
  </si>
  <si>
    <t>세금과공과</t>
  </si>
  <si>
    <t>기타비용</t>
  </si>
  <si>
    <t>이자수익</t>
  </si>
  <si>
    <t>잡이익</t>
  </si>
  <si>
    <t>이자비용</t>
  </si>
  <si>
    <t>잡손실</t>
  </si>
  <si>
    <t>미처분이익잉여금</t>
  </si>
  <si>
    <t>이월결손금</t>
  </si>
  <si>
    <t>당기순이익</t>
    <phoneticPr fontId="135" type="noConversion"/>
  </si>
  <si>
    <t>Ⅱ. 비유동자산</t>
    <phoneticPr fontId="135" type="noConversion"/>
  </si>
  <si>
    <t>Ⅰ. 유동부채</t>
    <phoneticPr fontId="135" type="noConversion"/>
  </si>
  <si>
    <t>Ⅱ. 비유동부채</t>
    <phoneticPr fontId="135" type="noConversion"/>
  </si>
  <si>
    <r>
      <t>Ⅰ</t>
    </r>
    <r>
      <rPr>
        <b/>
        <sz val="8.5"/>
        <rFont val="맑은 고딕"/>
        <family val="3"/>
        <charset val="129"/>
      </rPr>
      <t xml:space="preserve">. </t>
    </r>
    <r>
      <rPr>
        <b/>
        <sz val="10"/>
        <rFont val="맑은 고딕"/>
        <family val="3"/>
        <charset val="129"/>
      </rPr>
      <t>자본금</t>
    </r>
    <phoneticPr fontId="135" type="noConversion"/>
  </si>
  <si>
    <r>
      <t>Ⅱ</t>
    </r>
    <r>
      <rPr>
        <b/>
        <sz val="8.5"/>
        <rFont val="맑은 고딕"/>
        <family val="3"/>
        <charset val="129"/>
      </rPr>
      <t xml:space="preserve">. </t>
    </r>
    <r>
      <rPr>
        <b/>
        <sz val="10"/>
        <rFont val="맑은 고딕"/>
        <family val="3"/>
        <charset val="129"/>
      </rPr>
      <t>자본조정</t>
    </r>
    <phoneticPr fontId="135" type="noConversion"/>
  </si>
  <si>
    <t>Ⅲ. 자본잉여금</t>
    <phoneticPr fontId="135" type="noConversion"/>
  </si>
  <si>
    <t>신주청약증거금</t>
    <phoneticPr fontId="135" type="noConversion"/>
  </si>
  <si>
    <t>신주청약증거금</t>
    <phoneticPr fontId="1" type="noConversion"/>
  </si>
  <si>
    <t>2017.06.</t>
    <phoneticPr fontId="1" type="noConversion"/>
  </si>
  <si>
    <t>2017.07.</t>
    <phoneticPr fontId="1" type="noConversion"/>
  </si>
  <si>
    <t>델리아띠</t>
  </si>
  <si>
    <t>라인업의원</t>
  </si>
  <si>
    <t>삼성화재해상보험㈜</t>
  </si>
  <si>
    <t>엘비휴넷주식회사</t>
  </si>
  <si>
    <t>㈜메타넷엠씨씨</t>
  </si>
  <si>
    <t>삼성카드㈜</t>
  </si>
  <si>
    <t>한화손해보험 ㈜</t>
  </si>
  <si>
    <t>코웨이㈜</t>
  </si>
  <si>
    <t>한화생명보험㈜</t>
  </si>
  <si>
    <t>주식회사 케이티</t>
  </si>
  <si>
    <t>해온한의원</t>
  </si>
  <si>
    <t xml:space="preserve">아임플치과의원  </t>
  </si>
  <si>
    <t>누벨바그헤어살롱</t>
  </si>
  <si>
    <t>삼성드림안과</t>
  </si>
  <si>
    <t>미래에셋생명보험㈜</t>
  </si>
  <si>
    <t>㈜ 우리카드</t>
  </si>
  <si>
    <t>현대해상화재보험㈜ 영등</t>
  </si>
  <si>
    <t>메리츠화재해상보험㈜</t>
  </si>
  <si>
    <t>흥국생명㈜</t>
  </si>
  <si>
    <t>효성ITX㈜ 구로컨택센터</t>
  </si>
  <si>
    <t>교보생명보험㈜</t>
  </si>
  <si>
    <t>㈜에이치알지</t>
  </si>
  <si>
    <t>(사)생명보험협회</t>
  </si>
  <si>
    <t>삼성카드고객서비스 주식회사</t>
  </si>
  <si>
    <t>엘비휴넷</t>
  </si>
  <si>
    <t>흥국생명보험㈜</t>
  </si>
  <si>
    <t>㈜윌앤비전</t>
  </si>
  <si>
    <t>삼성카드 고객서비스㈜</t>
  </si>
  <si>
    <t>추가전기료</t>
  </si>
  <si>
    <t>추가전력기금</t>
  </si>
  <si>
    <t>추가냉난방</t>
  </si>
  <si>
    <t>예금</t>
  </si>
  <si>
    <t>예금</t>
    <phoneticPr fontId="1" type="noConversion"/>
  </si>
  <si>
    <t>삼성생명㈜</t>
    <phoneticPr fontId="1" type="noConversion"/>
  </si>
  <si>
    <t>농협생명㈜</t>
    <phoneticPr fontId="1" type="noConversion"/>
  </si>
  <si>
    <t>㈜KB손해보험</t>
    <phoneticPr fontId="1" type="noConversion"/>
  </si>
  <si>
    <t>하나생명㈜</t>
    <phoneticPr fontId="1" type="noConversion"/>
  </si>
  <si>
    <t>농협은행㈜</t>
    <phoneticPr fontId="1" type="noConversion"/>
  </si>
  <si>
    <t>마스턴투자운용㈜</t>
    <phoneticPr fontId="1" type="noConversion"/>
  </si>
  <si>
    <t>신주청약증거금</t>
  </si>
  <si>
    <t>우리은행</t>
    <phoneticPr fontId="1" type="noConversion"/>
  </si>
  <si>
    <t>선급부가세</t>
    <phoneticPr fontId="1" type="noConversion"/>
  </si>
  <si>
    <t>미지급기타비용</t>
    <phoneticPr fontId="1" type="noConversion"/>
  </si>
  <si>
    <t>삼화회계법인</t>
    <phoneticPr fontId="1" type="noConversion"/>
  </si>
  <si>
    <t>관리비수익</t>
  </si>
  <si>
    <t>관리비수익</t>
    <phoneticPr fontId="1" type="noConversion"/>
  </si>
  <si>
    <t>관리비수익</t>
    <phoneticPr fontId="1" type="noConversion"/>
  </si>
  <si>
    <t>종류주자본금(A)</t>
  </si>
  <si>
    <t>종류주자본금(A)</t>
    <phoneticPr fontId="135" type="noConversion"/>
  </si>
  <si>
    <t>종류주자본금(B)</t>
  </si>
  <si>
    <t>종류주자본금(B)</t>
    <phoneticPr fontId="135" type="noConversion"/>
  </si>
  <si>
    <t>예금</t>
    <phoneticPr fontId="135" type="noConversion"/>
  </si>
  <si>
    <t>기타수익</t>
    <phoneticPr fontId="1" type="noConversion"/>
  </si>
  <si>
    <t>부동산매각차익</t>
  </si>
  <si>
    <t>부동산매각차익</t>
    <phoneticPr fontId="1" type="noConversion"/>
  </si>
  <si>
    <t>신한은행 100-032-495043</t>
  </si>
  <si>
    <t>신한은행 100-032-494990</t>
  </si>
  <si>
    <t>신한은행</t>
  </si>
  <si>
    <t>미수수익</t>
    <phoneticPr fontId="1" type="noConversion"/>
  </si>
  <si>
    <t>신한은행</t>
    <phoneticPr fontId="1" type="noConversion"/>
  </si>
  <si>
    <t>선급부가세</t>
  </si>
  <si>
    <t>선급부가세</t>
    <phoneticPr fontId="135" type="noConversion"/>
  </si>
  <si>
    <t>토지</t>
  </si>
  <si>
    <t>건물</t>
  </si>
  <si>
    <t>건설중인자산</t>
  </si>
  <si>
    <t>감가상각누계액</t>
  </si>
  <si>
    <t>미지급자산관리보수</t>
  </si>
  <si>
    <t>미지급자산보관보수</t>
  </si>
  <si>
    <t>미지급사무관리보수</t>
  </si>
  <si>
    <t>미지급외부감사보수</t>
  </si>
  <si>
    <t>미지급세무용역보수</t>
  </si>
  <si>
    <t>미지급제세공과금</t>
  </si>
  <si>
    <t>미지급차입이자</t>
  </si>
  <si>
    <t>미지급기타비용</t>
  </si>
  <si>
    <t xml:space="preserve">  (1) 당좌자산</t>
    <phoneticPr fontId="1" type="noConversion"/>
  </si>
  <si>
    <t>3.</t>
  </si>
  <si>
    <t>4.</t>
  </si>
  <si>
    <t>5.</t>
  </si>
  <si>
    <t>6.</t>
  </si>
  <si>
    <t>7.</t>
  </si>
  <si>
    <t>8.</t>
  </si>
  <si>
    <t>9.</t>
  </si>
  <si>
    <t>1.</t>
    <phoneticPr fontId="1" type="noConversion"/>
  </si>
  <si>
    <t>2.</t>
    <phoneticPr fontId="1" type="noConversion"/>
  </si>
  <si>
    <t>건설중인자산</t>
    <phoneticPr fontId="1" type="noConversion"/>
  </si>
  <si>
    <t>예수금</t>
  </si>
  <si>
    <t>예수금</t>
    <phoneticPr fontId="135" type="noConversion"/>
  </si>
  <si>
    <t>단기차입금</t>
  </si>
  <si>
    <t>단기차입금</t>
    <phoneticPr fontId="135" type="noConversion"/>
  </si>
  <si>
    <t>임대보증금</t>
    <phoneticPr fontId="135" type="noConversion"/>
  </si>
  <si>
    <t>1.</t>
    <phoneticPr fontId="135" type="noConversion"/>
  </si>
  <si>
    <t>2.</t>
    <phoneticPr fontId="135" type="noConversion"/>
  </si>
  <si>
    <t>3.</t>
    <phoneticPr fontId="1" type="noConversion"/>
  </si>
  <si>
    <t>6.</t>
    <phoneticPr fontId="1" type="noConversion"/>
  </si>
  <si>
    <t>기타보증금</t>
  </si>
  <si>
    <t>1.</t>
    <phoneticPr fontId="1" type="noConversion"/>
  </si>
  <si>
    <t>기타보증금</t>
    <phoneticPr fontId="1" type="noConversion"/>
  </si>
  <si>
    <t>간주매출부가세</t>
  </si>
  <si>
    <t>당월 해지예상이자 계상</t>
    <phoneticPr fontId="1" type="noConversion"/>
  </si>
  <si>
    <t>미지급차입이자</t>
    <phoneticPr fontId="1" type="noConversion"/>
  </si>
  <si>
    <t>미지급자산보관보수</t>
    <phoneticPr fontId="1" type="noConversion"/>
  </si>
  <si>
    <t>미지급사무관리보수</t>
    <phoneticPr fontId="1" type="noConversion"/>
  </si>
  <si>
    <t>신한은행 100-032-494990</t>
    <phoneticPr fontId="1" type="noConversion"/>
  </si>
  <si>
    <t>DB손해보험</t>
    <phoneticPr fontId="1" type="noConversion"/>
  </si>
  <si>
    <t>KB국민은행</t>
    <phoneticPr fontId="1" type="noConversion"/>
  </si>
  <si>
    <t>미지급회계용역보수</t>
  </si>
  <si>
    <t>미지급회계용역보수</t>
    <phoneticPr fontId="135" type="noConversion"/>
  </si>
  <si>
    <t>미지급제세공과금</t>
    <phoneticPr fontId="135" type="noConversion"/>
  </si>
  <si>
    <t>-</t>
    <phoneticPr fontId="1" type="noConversion"/>
  </si>
  <si>
    <t>보통주자본금</t>
  </si>
  <si>
    <t>기타관리비</t>
  </si>
  <si>
    <t>기타관리비</t>
    <phoneticPr fontId="1" type="noConversion"/>
  </si>
  <si>
    <t>간주매출부가세</t>
    <phoneticPr fontId="1" type="noConversion"/>
  </si>
  <si>
    <t>간주매출부가세</t>
    <phoneticPr fontId="1" type="noConversion"/>
  </si>
  <si>
    <t>과목</t>
    <phoneticPr fontId="135" type="noConversion"/>
  </si>
  <si>
    <t>과세관리비</t>
  </si>
  <si>
    <t>비과세관리비</t>
  </si>
  <si>
    <t>임대료</t>
  </si>
  <si>
    <t>관리비</t>
  </si>
  <si>
    <t>추가장비 전기료</t>
  </si>
  <si>
    <t>추가장비 전력기금</t>
  </si>
  <si>
    <t>DB손해보험 ㈜</t>
  </si>
  <si>
    <t>㈜젠스타</t>
  </si>
  <si>
    <t>미지급기타비용</t>
    <phoneticPr fontId="135" type="noConversion"/>
  </si>
  <si>
    <t>롯데카드주식회사</t>
  </si>
  <si>
    <t>아임플치과</t>
  </si>
  <si>
    <t>신한캐피탈㈜</t>
    <phoneticPr fontId="1" type="noConversion"/>
  </si>
  <si>
    <t>하나생명㈜</t>
  </si>
  <si>
    <t>삼성생명㈜</t>
  </si>
  <si>
    <t>농협생명㈜</t>
  </si>
  <si>
    <t>㈜KB손해보험</t>
  </si>
  <si>
    <t>농협은행㈜</t>
  </si>
  <si>
    <t>우리은행</t>
  </si>
  <si>
    <t>삼화회계법인</t>
  </si>
  <si>
    <t>-</t>
  </si>
  <si>
    <t>당월 해지예상이자 계상</t>
  </si>
  <si>
    <t>DB손해보험</t>
  </si>
  <si>
    <t>KB국민은행</t>
  </si>
  <si>
    <t>신한캐피탈㈜</t>
  </si>
  <si>
    <t>헥시온코리아 주식회사</t>
  </si>
  <si>
    <t>날짜</t>
    <phoneticPr fontId="1" type="noConversion"/>
  </si>
  <si>
    <t>주식회사 케이비손해사정</t>
  </si>
  <si>
    <t>2017.10</t>
    <phoneticPr fontId="1" type="noConversion"/>
  </si>
  <si>
    <t>제1기  누계</t>
  </si>
  <si>
    <t>2018.04</t>
    <phoneticPr fontId="1" type="noConversion"/>
  </si>
  <si>
    <t>이월</t>
  </si>
  <si>
    <t>㈜케이비손해사정</t>
  </si>
  <si>
    <t>롯데카드 주식회사</t>
  </si>
  <si>
    <t>헥시온코리아주식회사</t>
  </si>
  <si>
    <t>매출채권</t>
    <phoneticPr fontId="1" type="noConversion"/>
  </si>
  <si>
    <t>내츄럴헬스케어 주식회사</t>
  </si>
  <si>
    <t>입금</t>
    <phoneticPr fontId="1" type="noConversion"/>
  </si>
  <si>
    <t>입금(정액)</t>
  </si>
  <si>
    <t>입금(추가)</t>
  </si>
  <si>
    <t>정담회계법인</t>
  </si>
  <si>
    <t>내츄럴헬스케어 주식회사</t>
    <phoneticPr fontId="135" type="noConversion"/>
  </si>
  <si>
    <t>누벨바그헤어살롱</t>
    <phoneticPr fontId="135" type="noConversion"/>
  </si>
  <si>
    <t>매출채권</t>
    <phoneticPr fontId="1" type="noConversion"/>
  </si>
  <si>
    <t>no</t>
    <phoneticPr fontId="1" type="noConversion"/>
  </si>
  <si>
    <t>매출채권</t>
    <phoneticPr fontId="1" type="noConversion"/>
  </si>
  <si>
    <t>매출채권</t>
    <phoneticPr fontId="1" type="noConversion"/>
  </si>
  <si>
    <t>누벨바그헤어살롱</t>
    <phoneticPr fontId="135" type="noConversion"/>
  </si>
  <si>
    <t>예금</t>
    <phoneticPr fontId="1" type="noConversion"/>
  </si>
  <si>
    <t>매출채권</t>
    <phoneticPr fontId="1" type="noConversion"/>
  </si>
  <si>
    <t>매출</t>
    <phoneticPr fontId="1" type="noConversion"/>
  </si>
  <si>
    <t>2018.05</t>
    <phoneticPr fontId="1" type="noConversion"/>
  </si>
  <si>
    <t>장기선급비용</t>
  </si>
  <si>
    <t>2.</t>
    <phoneticPr fontId="135" type="noConversion"/>
  </si>
  <si>
    <t>장기선급비용</t>
    <phoneticPr fontId="135" type="noConversion"/>
  </si>
  <si>
    <t>임대대행수수료 비용으로 계상</t>
    <phoneticPr fontId="1" type="noConversion"/>
  </si>
  <si>
    <t>임대대행수수료 선급비용에서 장기선급비용 대체</t>
    <phoneticPr fontId="1" type="noConversion"/>
  </si>
  <si>
    <t>우리은행 정기예금</t>
  </si>
  <si>
    <t>우리은행 정기예금</t>
    <phoneticPr fontId="1" type="noConversion"/>
  </si>
  <si>
    <t>신한은행 정기예금</t>
  </si>
  <si>
    <t>신한은행 정기예금</t>
    <phoneticPr fontId="1" type="noConversion"/>
  </si>
  <si>
    <t>신한은행 100-032-495051</t>
  </si>
  <si>
    <t>자금이체</t>
  </si>
  <si>
    <t>임대대행수수료 선급비용에서 장기선급비용 대체</t>
  </si>
  <si>
    <t>부가세예수금</t>
    <phoneticPr fontId="1" type="noConversion"/>
  </si>
  <si>
    <t>매출채권</t>
    <phoneticPr fontId="1" type="noConversion"/>
  </si>
  <si>
    <t>2018-06-15</t>
  </si>
  <si>
    <t>2018-06-12</t>
  </si>
  <si>
    <t>2018-06-11</t>
  </si>
  <si>
    <t>2018-06-09</t>
  </si>
  <si>
    <t>2018-06-08</t>
  </si>
  <si>
    <t>2018-06-07</t>
  </si>
  <si>
    <t>2018-06-05</t>
  </si>
  <si>
    <t>2018-06-04</t>
  </si>
  <si>
    <t>2018-06-29</t>
  </si>
  <si>
    <t>누벨바그헤어살롱</t>
    <phoneticPr fontId="135" type="noConversion"/>
  </si>
  <si>
    <t>㈜ 메타넷엠씨</t>
    <phoneticPr fontId="135" type="noConversion"/>
  </si>
  <si>
    <t>2018-06-27</t>
  </si>
  <si>
    <t>라인업의원</t>
    <phoneticPr fontId="135" type="noConversion"/>
  </si>
  <si>
    <t>한화손해보험 ㈜</t>
    <phoneticPr fontId="135" type="noConversion"/>
  </si>
  <si>
    <t>2018-06-26</t>
  </si>
  <si>
    <t>2018-06-25</t>
  </si>
  <si>
    <t>입금(정액)</t>
    <phoneticPr fontId="1" type="noConversion"/>
  </si>
  <si>
    <t>매출채권</t>
    <phoneticPr fontId="1" type="noConversion"/>
  </si>
  <si>
    <t>국민건강보험공단</t>
  </si>
  <si>
    <t xml:space="preserve">  (1) 투자자산</t>
    <phoneticPr fontId="1" type="noConversion"/>
  </si>
  <si>
    <t xml:space="preserve">  (2) 유형자산</t>
    <phoneticPr fontId="1" type="noConversion"/>
  </si>
  <si>
    <t xml:space="preserve">  (3) 기타비유동자산</t>
    <phoneticPr fontId="1" type="noConversion"/>
  </si>
  <si>
    <t>장기금융상품</t>
  </si>
  <si>
    <t>장기금융상품</t>
    <phoneticPr fontId="135" type="noConversion"/>
  </si>
  <si>
    <t>제2기  누계</t>
    <phoneticPr fontId="1" type="noConversion"/>
  </si>
  <si>
    <t>2018.10</t>
    <phoneticPr fontId="1" type="noConversion"/>
  </si>
  <si>
    <t>2018.11</t>
    <phoneticPr fontId="1" type="noConversion"/>
  </si>
  <si>
    <t>신도림테크노마트(전,삼원에이엠씨)</t>
  </si>
  <si>
    <t>신도림테크노마트(전,삼원에이엠씨)</t>
    <phoneticPr fontId="1" type="noConversion"/>
  </si>
  <si>
    <t>신한은행 100-032-495043</t>
    <phoneticPr fontId="1" type="noConversion"/>
  </si>
  <si>
    <t>KIS정보통신</t>
  </si>
  <si>
    <t>㈜엘지유플러스</t>
  </si>
  <si>
    <t>KIS정보통신㈜</t>
  </si>
  <si>
    <t>LG유플러스</t>
  </si>
  <si>
    <t>KB손해사정</t>
  </si>
  <si>
    <t>한화손해보험㈜</t>
  </si>
  <si>
    <t>2018.12</t>
  </si>
  <si>
    <t>메리츠화재</t>
  </si>
  <si>
    <t>승강기사용료</t>
  </si>
  <si>
    <t>엘비휴넷 (본사)</t>
  </si>
  <si>
    <t>삼성카드(주)</t>
  </si>
  <si>
    <t>롯데카드(주)</t>
  </si>
  <si>
    <t>내츄럴헬스케어</t>
  </si>
  <si>
    <t>한화손해보험</t>
  </si>
  <si>
    <t>(주)우리카드</t>
  </si>
  <si>
    <t>제3기  누계</t>
    <phoneticPr fontId="1" type="noConversion"/>
  </si>
  <si>
    <t>웅진코웨이㈜</t>
  </si>
  <si>
    <t>주식회사 토다이코리아</t>
  </si>
  <si>
    <t>포커스미디어코리아㈜</t>
  </si>
  <si>
    <t>미래에셋생명</t>
  </si>
  <si>
    <t>㈜젠스타</t>
    <phoneticPr fontId="1" type="noConversion"/>
  </si>
  <si>
    <t xml:space="preserve"> 웨스턴베니비스</t>
  </si>
  <si>
    <t>2019.05</t>
    <phoneticPr fontId="1" type="noConversion"/>
  </si>
  <si>
    <t>나이스글로벌</t>
  </si>
  <si>
    <t>흥국생명총무</t>
  </si>
  <si>
    <t xml:space="preserve"> </t>
    <phoneticPr fontId="1" type="noConversion"/>
  </si>
  <si>
    <t>지급처</t>
    <phoneticPr fontId="1" type="noConversion"/>
  </si>
  <si>
    <t>당기</t>
  </si>
  <si>
    <t>제니엘맥</t>
  </si>
  <si>
    <t>현대해상영등포</t>
  </si>
  <si>
    <t>GRAND TOTAL</t>
    <phoneticPr fontId="1" type="noConversion"/>
  </si>
  <si>
    <t>신한은행 MMDA</t>
    <phoneticPr fontId="1" type="noConversion"/>
  </si>
  <si>
    <t>신한은행 140-012-793645</t>
    <phoneticPr fontId="1" type="noConversion"/>
  </si>
  <si>
    <t>제4기  누계</t>
  </si>
  <si>
    <t>신한은행</t>
    <phoneticPr fontId="1" type="noConversion"/>
  </si>
  <si>
    <t>신한은행 MMDA 140-012-793645</t>
    <phoneticPr fontId="1" type="noConversion"/>
  </si>
  <si>
    <t>㈜카리스</t>
  </si>
  <si>
    <t>2019.10</t>
    <phoneticPr fontId="1" type="noConversion"/>
  </si>
  <si>
    <t>2019.11</t>
    <phoneticPr fontId="1" type="noConversion"/>
  </si>
  <si>
    <t>콘센트릭스서비스</t>
  </si>
  <si>
    <t>삼성카드 고객</t>
  </si>
  <si>
    <t>삼성화재부동</t>
  </si>
  <si>
    <t>LB휴넷주식회사</t>
  </si>
  <si>
    <t>DB손보7204</t>
  </si>
  <si>
    <t>신도림웨딩시티</t>
  </si>
  <si>
    <t>청구(추가)</t>
    <phoneticPr fontId="1" type="noConversion"/>
  </si>
  <si>
    <t>2020.01</t>
    <phoneticPr fontId="1" type="noConversion"/>
  </si>
  <si>
    <t>신한은행 MMDA</t>
  </si>
  <si>
    <t>신한은행 140-012-793645</t>
  </si>
  <si>
    <t>2020.02</t>
    <phoneticPr fontId="1" type="noConversion"/>
  </si>
  <si>
    <t>2020.03</t>
    <phoneticPr fontId="1" type="noConversion"/>
  </si>
  <si>
    <t>코웨이(주)</t>
  </si>
  <si>
    <t>포커스미디어코</t>
  </si>
  <si>
    <t>Hexion Kor</t>
  </si>
  <si>
    <t>KT045G영업담당</t>
  </si>
  <si>
    <t>한화생명보험(</t>
  </si>
  <si>
    <t>교보생명보험</t>
  </si>
  <si>
    <t>제5기  누계</t>
  </si>
  <si>
    <t>2020.04</t>
    <phoneticPr fontId="1" type="noConversion"/>
  </si>
  <si>
    <t>CONCENTRI</t>
  </si>
  <si>
    <t>이정욱(해온한</t>
  </si>
  <si>
    <t>건강보험본부</t>
  </si>
  <si>
    <t>한순옥(델리아</t>
  </si>
  <si>
    <t>(사)생명보험협</t>
  </si>
  <si>
    <t>이환구(라인업</t>
  </si>
  <si>
    <t>(유)JW웨스턴</t>
  </si>
  <si>
    <t>2020.05</t>
    <phoneticPr fontId="1" type="noConversion"/>
  </si>
  <si>
    <t>2019.12</t>
  </si>
  <si>
    <t>2020.06</t>
    <phoneticPr fontId="1" type="noConversion"/>
  </si>
  <si>
    <t>2020.07</t>
    <phoneticPr fontId="1" type="noConversion"/>
  </si>
  <si>
    <t>왕혜원(라온약</t>
  </si>
  <si>
    <t>2020.08</t>
    <phoneticPr fontId="1" type="noConversion"/>
  </si>
  <si>
    <t>미지급금</t>
    <phoneticPr fontId="1" type="noConversion"/>
  </si>
  <si>
    <t>2020.09</t>
    <phoneticPr fontId="1" type="noConversion"/>
  </si>
  <si>
    <t>제6기  누계</t>
  </si>
  <si>
    <t>제7기  누계</t>
    <phoneticPr fontId="1" type="noConversion"/>
  </si>
  <si>
    <t>2020.10</t>
    <phoneticPr fontId="1" type="noConversion"/>
  </si>
  <si>
    <t>미지급회계용역보수</t>
    <phoneticPr fontId="1" type="noConversion"/>
  </si>
  <si>
    <t>정담회계법인</t>
    <phoneticPr fontId="1" type="noConversion"/>
  </si>
  <si>
    <t>선급비용</t>
    <phoneticPr fontId="1" type="noConversion"/>
  </si>
  <si>
    <t>젠스타</t>
    <phoneticPr fontId="1" type="noConversion"/>
  </si>
  <si>
    <t>라온약국</t>
  </si>
  <si>
    <t>(주)카리스</t>
  </si>
  <si>
    <t>㈜한국쯔바키모토</t>
  </si>
  <si>
    <t>한화라이프에셋㈜</t>
  </si>
  <si>
    <t>성춘수</t>
  </si>
  <si>
    <t>(주)한국쯔바키</t>
  </si>
  <si>
    <t>입금(추가)</t>
    <phoneticPr fontId="1" type="noConversion"/>
  </si>
  <si>
    <t>미수법인세환급액</t>
    <phoneticPr fontId="1" type="noConversion"/>
  </si>
  <si>
    <t>이자수익</t>
    <phoneticPr fontId="1" type="noConversion"/>
  </si>
  <si>
    <t>기타비용</t>
    <phoneticPr fontId="1" type="noConversion"/>
  </si>
  <si>
    <t>국민은행 펀드서비스부</t>
    <phoneticPr fontId="1" type="noConversion"/>
  </si>
  <si>
    <t>공기녕, 문철주, 이석연</t>
    <phoneticPr fontId="1" type="noConversion"/>
  </si>
  <si>
    <t>붕붕퀵</t>
    <phoneticPr fontId="1" type="noConversion"/>
  </si>
  <si>
    <t>퀵서비스</t>
    <phoneticPr fontId="1" type="noConversion"/>
  </si>
  <si>
    <t>TR-C이자 지급</t>
  </si>
  <si>
    <t>TR-C이자 지급</t>
    <phoneticPr fontId="1" type="noConversion"/>
  </si>
  <si>
    <t>장기선급비용</t>
    <phoneticPr fontId="1" type="noConversion"/>
  </si>
  <si>
    <t>2020.11</t>
    <phoneticPr fontId="1" type="noConversion"/>
  </si>
  <si>
    <t>제7기  2020년 10월 01일부터 2021년 03월 31까지</t>
    <phoneticPr fontId="1" type="noConversion"/>
  </si>
  <si>
    <t>주식회사 케이비손해보험</t>
  </si>
  <si>
    <t>KB손보사업비</t>
  </si>
  <si>
    <t>2020.12</t>
    <phoneticPr fontId="1" type="noConversion"/>
  </si>
  <si>
    <t>no</t>
    <phoneticPr fontId="1" type="noConversion"/>
  </si>
  <si>
    <t>청구(정액)</t>
  </si>
  <si>
    <t>유니앤미헤어살롱</t>
  </si>
  <si>
    <t>청구(추가)</t>
    <phoneticPr fontId="1" type="noConversion"/>
  </si>
  <si>
    <t>10층 유니앤미</t>
  </si>
  <si>
    <t>㈜케이비손해보험</t>
  </si>
  <si>
    <t>입금(정액)</t>
    <phoneticPr fontId="1" type="noConversion"/>
  </si>
  <si>
    <t>입금(추가)</t>
    <phoneticPr fontId="1" type="noConversion"/>
  </si>
  <si>
    <t>PM,FM FEE</t>
    <phoneticPr fontId="1" type="noConversion"/>
  </si>
  <si>
    <t>이행보증금</t>
  </si>
  <si>
    <t>이행보증금</t>
    <phoneticPr fontId="135" type="noConversion"/>
  </si>
  <si>
    <t>2021.01</t>
    <phoneticPr fontId="1" type="noConversion"/>
  </si>
  <si>
    <t>2021.02</t>
    <phoneticPr fontId="1" type="noConversion"/>
  </si>
  <si>
    <t>신한디에스</t>
  </si>
  <si>
    <t>2021.03</t>
    <phoneticPr fontId="1" type="noConversion"/>
  </si>
  <si>
    <t>제7기 2021년 03월 31일 현재</t>
    <phoneticPr fontId="1" type="noConversion"/>
  </si>
  <si>
    <t>존스랑라살주식회사</t>
  </si>
  <si>
    <t>존스랑라살주식회사</t>
    <phoneticPr fontId="1" type="noConversion"/>
  </si>
  <si>
    <t>㈜ 카리스</t>
  </si>
  <si>
    <t>(주)신한디에스</t>
  </si>
  <si>
    <t>DB손보7023</t>
  </si>
  <si>
    <t>신한은행 100-032-495029</t>
  </si>
  <si>
    <t>신한은행 100-032-495029</t>
    <phoneticPr fontId="1" type="noConversion"/>
  </si>
  <si>
    <t>7.</t>
    <phoneticPr fontId="1" type="noConversion"/>
  </si>
  <si>
    <t>임원보수(2021.01~2021.03)</t>
    <phoneticPr fontId="1" type="noConversion"/>
  </si>
  <si>
    <t>전기</t>
    <phoneticPr fontId="1" type="noConversion"/>
  </si>
  <si>
    <t>제8기  누계</t>
    <phoneticPr fontId="1" type="noConversion"/>
  </si>
  <si>
    <t>제8기  2021년 04월 01일부터 2021년 09월 30까지</t>
    <phoneticPr fontId="1" type="noConversion"/>
  </si>
  <si>
    <t>신한은행 100-032-495029</t>
    <phoneticPr fontId="1" type="noConversion"/>
  </si>
  <si>
    <t>재무제표작성 용역보수(7기)</t>
  </si>
  <si>
    <t>재무제표작성 용역보수(7기)</t>
    <phoneticPr fontId="1" type="noConversion"/>
  </si>
  <si>
    <t>부동산위탁관리비(4월)</t>
  </si>
  <si>
    <t>부동산위탁관리비(4월)</t>
    <phoneticPr fontId="1" type="noConversion"/>
  </si>
  <si>
    <t>LM FEE(DB손해보험, 콘센트릭스)</t>
  </si>
  <si>
    <t>LM FEE(DB손해보험, 콘센트릭스)</t>
    <phoneticPr fontId="1" type="noConversion"/>
  </si>
  <si>
    <t>4월 매입</t>
    <phoneticPr fontId="1" type="noConversion"/>
  </si>
  <si>
    <t>한화생명금융서비스㈜</t>
  </si>
  <si>
    <t>부가세예수금</t>
    <phoneticPr fontId="1" type="noConversion"/>
  </si>
  <si>
    <t>매출채권</t>
    <phoneticPr fontId="1" type="noConversion"/>
  </si>
  <si>
    <t>4월 청구정액</t>
    <phoneticPr fontId="1" type="noConversion"/>
  </si>
  <si>
    <t>한화라이프랩</t>
  </si>
  <si>
    <t>기타수익</t>
    <phoneticPr fontId="1" type="noConversion"/>
  </si>
  <si>
    <t>부가세예수금</t>
    <phoneticPr fontId="1" type="noConversion"/>
  </si>
  <si>
    <t>매출채권</t>
    <phoneticPr fontId="1" type="noConversion"/>
  </si>
  <si>
    <t>2021-04-19</t>
  </si>
  <si>
    <t>DB손해보험 영</t>
  </si>
  <si>
    <t>2021-04-15</t>
  </si>
  <si>
    <t>2021-04-12</t>
  </si>
  <si>
    <t>2021-04-11</t>
  </si>
  <si>
    <t>2021-04-10</t>
  </si>
  <si>
    <t>2021-04-09</t>
  </si>
  <si>
    <t>한화생명금융서</t>
  </si>
  <si>
    <t>2021-04-08</t>
  </si>
  <si>
    <t>2021-04-07</t>
  </si>
  <si>
    <t>2021-04-06</t>
  </si>
  <si>
    <t>2021-04-05</t>
  </si>
  <si>
    <t>2021-04-02</t>
  </si>
  <si>
    <t>예금</t>
    <phoneticPr fontId="1" type="noConversion"/>
  </si>
  <si>
    <t>2021-04-30</t>
  </si>
  <si>
    <t>2021-04-29</t>
  </si>
  <si>
    <t>2021-04-27</t>
  </si>
  <si>
    <t>2021-04-26</t>
  </si>
  <si>
    <t>2021-04-23</t>
  </si>
  <si>
    <t>한화라이프랩주</t>
  </si>
  <si>
    <t>매출채권</t>
    <phoneticPr fontId="1" type="noConversion"/>
  </si>
  <si>
    <t>4월 운용지시서</t>
    <phoneticPr fontId="1" type="noConversion"/>
  </si>
  <si>
    <t>DB손해보험 정기예금 자동 재예치</t>
  </si>
  <si>
    <t>DB손해보험 정기예금 자동 재예치</t>
    <phoneticPr fontId="1" type="noConversion"/>
  </si>
  <si>
    <t>단기금융상품</t>
    <phoneticPr fontId="1" type="noConversion"/>
  </si>
  <si>
    <t>신한은행</t>
    <phoneticPr fontId="1" type="noConversion"/>
  </si>
  <si>
    <t>콘센트릭스서비스 질권설정</t>
  </si>
  <si>
    <t>콘센트릭스서비스 질권설정</t>
    <phoneticPr fontId="1" type="noConversion"/>
  </si>
  <si>
    <t>자금이체</t>
    <phoneticPr fontId="1" type="noConversion"/>
  </si>
  <si>
    <t>자산관리보수(7기)</t>
    <phoneticPr fontId="1" type="noConversion"/>
  </si>
  <si>
    <t>자산보관보수(7기)</t>
    <phoneticPr fontId="1" type="noConversion"/>
  </si>
  <si>
    <t>사무수탁보수(7기)</t>
    <phoneticPr fontId="1" type="noConversion"/>
  </si>
  <si>
    <t>LM FEE(신한디에스 임대마케팅수수료)</t>
  </si>
  <si>
    <t>LM FEE(신한디에스 임대마케팅수수료)</t>
    <phoneticPr fontId="1" type="noConversion"/>
  </si>
  <si>
    <t>부동산위탁관리비(3월) 지급</t>
    <phoneticPr fontId="1" type="noConversion"/>
  </si>
  <si>
    <t>잡이익</t>
    <phoneticPr fontId="1" type="noConversion"/>
  </si>
  <si>
    <t>2021년 1기 예정부가세 납부</t>
  </si>
  <si>
    <t>2021년 1기 예정부가세 납부</t>
    <phoneticPr fontId="1" type="noConversion"/>
  </si>
  <si>
    <t>예금</t>
    <phoneticPr fontId="1" type="noConversion"/>
  </si>
  <si>
    <t>기타비용</t>
    <phoneticPr fontId="1" type="noConversion"/>
  </si>
  <si>
    <t>붕붕퀵</t>
    <phoneticPr fontId="1" type="noConversion"/>
  </si>
  <si>
    <t>이정연</t>
    <phoneticPr fontId="1" type="noConversion"/>
  </si>
  <si>
    <t>퀵서비스비용</t>
    <phoneticPr fontId="1" type="noConversion"/>
  </si>
  <si>
    <t>사무관리기타비용</t>
    <phoneticPr fontId="1" type="noConversion"/>
  </si>
  <si>
    <t>당월 해지예상이자 계상</t>
    <phoneticPr fontId="1" type="noConversion"/>
  </si>
  <si>
    <t>장기차입금 이자비용 계상(21.04.01-21.04.30)</t>
  </si>
  <si>
    <t>장기차입금 이자비용 계상(21.04.01-21.04.30)</t>
    <phoneticPr fontId="1" type="noConversion"/>
  </si>
  <si>
    <t>보험료(21년 4월)</t>
  </si>
  <si>
    <t>자산관리수수료21년 4월)</t>
  </si>
  <si>
    <t>자산보관수수료(21년 4월)</t>
  </si>
  <si>
    <t>사무관리수수료(21년 4월)</t>
  </si>
  <si>
    <t>외부감사용역역수수료(21년 4월)</t>
  </si>
  <si>
    <t>세무용역수수료(21년 4월)</t>
  </si>
  <si>
    <t>재무제표용역수수료(21년 4월)</t>
  </si>
  <si>
    <t>감가상각비(21년 4월)</t>
  </si>
  <si>
    <t>세금과공과 교통유발부담금(21년 4월)</t>
  </si>
  <si>
    <t>세금과공과 재산세/건물분(21년 4월)</t>
  </si>
  <si>
    <t>세금과공과 재산세/토지분(21년 4월)</t>
  </si>
  <si>
    <t>간주부가세(21년 4월)_계상</t>
  </si>
  <si>
    <t>간주부가세(21년 4월)_계상</t>
    <phoneticPr fontId="1" type="noConversion"/>
  </si>
  <si>
    <t>선수금</t>
    <phoneticPr fontId="1" type="noConversion"/>
  </si>
  <si>
    <t>콘센트릭스 보증금 입금_임대차시작 2021.06.01</t>
  </si>
  <si>
    <t>콘센트릭스 보증금 입금_임대차시작 2021.06.01</t>
    <phoneticPr fontId="1" type="noConversion"/>
  </si>
  <si>
    <t>잡이익</t>
    <phoneticPr fontId="1" type="noConversion"/>
  </si>
  <si>
    <t>현대해상화재보험㈜ 영등</t>
    <phoneticPr fontId="1" type="noConversion"/>
  </si>
  <si>
    <t>청구(미청구분)</t>
    <phoneticPr fontId="1" type="noConversion"/>
  </si>
  <si>
    <t>관리비</t>
    <phoneticPr fontId="1" type="noConversion"/>
  </si>
  <si>
    <t>관리비수익</t>
    <phoneticPr fontId="1" type="noConversion"/>
  </si>
  <si>
    <t>21년 4월 관리비(과세)</t>
  </si>
  <si>
    <t>21년 4월 관리비(비과세)</t>
  </si>
  <si>
    <t>21년 4월 관리비(장기수선충당금)</t>
  </si>
  <si>
    <t>21년 4월 관리비(원단위절사)</t>
  </si>
  <si>
    <t>2021.05</t>
    <phoneticPr fontId="1" type="noConversion"/>
  </si>
  <si>
    <t>장기차입금 이자비용 계상(21.05.01-21.05.31)</t>
  </si>
  <si>
    <t>장기차입금 이자비용 계상(21.05.01-21.05.31)</t>
    <phoneticPr fontId="1" type="noConversion"/>
  </si>
  <si>
    <t>보험료(21년 5월)</t>
    <phoneticPr fontId="1" type="noConversion"/>
  </si>
  <si>
    <t>자산보관수수료(21년 5월)</t>
    <phoneticPr fontId="1" type="noConversion"/>
  </si>
  <si>
    <t>사무관리수수료(21년 5월)</t>
    <phoneticPr fontId="1" type="noConversion"/>
  </si>
  <si>
    <t>외부감사용역역수수료(21년 5월)</t>
    <phoneticPr fontId="1" type="noConversion"/>
  </si>
  <si>
    <t>세무용역수수료(21년 5월)</t>
    <phoneticPr fontId="1" type="noConversion"/>
  </si>
  <si>
    <t>재무제표용역수수료(21년 5월)</t>
    <phoneticPr fontId="1" type="noConversion"/>
  </si>
  <si>
    <t>감가상각비(21년 5월)</t>
    <phoneticPr fontId="1" type="noConversion"/>
  </si>
  <si>
    <t>세금과공과 교통유발부담금(21년 5월)</t>
    <phoneticPr fontId="1" type="noConversion"/>
  </si>
  <si>
    <t>세금과공과 재산세/건물분(21년 5월)</t>
    <phoneticPr fontId="1" type="noConversion"/>
  </si>
  <si>
    <t>세금과공과 재산세/토지분(21년 5월)</t>
    <phoneticPr fontId="1" type="noConversion"/>
  </si>
  <si>
    <t>자산관리수수료(21년 5월)</t>
    <phoneticPr fontId="1" type="noConversion"/>
  </si>
  <si>
    <t>5월 매입</t>
    <phoneticPr fontId="1" type="noConversion"/>
  </si>
  <si>
    <t>부동산위탁관리비(5월)</t>
  </si>
  <si>
    <t>부동산위탁관리비(5월)</t>
    <phoneticPr fontId="1" type="noConversion"/>
  </si>
  <si>
    <t>젠스타메이트</t>
  </si>
  <si>
    <t>젠스타메이트</t>
    <phoneticPr fontId="1" type="noConversion"/>
  </si>
  <si>
    <t>부가세예수금</t>
    <phoneticPr fontId="1" type="noConversion"/>
  </si>
  <si>
    <t>매출채권</t>
    <phoneticPr fontId="1" type="noConversion"/>
  </si>
  <si>
    <t>5월 청구(정액)</t>
    <phoneticPr fontId="1" type="noConversion"/>
  </si>
  <si>
    <t>매출채권</t>
    <phoneticPr fontId="1" type="noConversion"/>
  </si>
  <si>
    <t>5월 청구(추가)</t>
    <phoneticPr fontId="1" type="noConversion"/>
  </si>
  <si>
    <t>2021-05-17</t>
  </si>
  <si>
    <t>2021-05-10</t>
  </si>
  <si>
    <t>한화생명금융</t>
  </si>
  <si>
    <t>2021-05-09</t>
  </si>
  <si>
    <t>2021-05-07</t>
  </si>
  <si>
    <t>2021-05-06</t>
  </si>
  <si>
    <t>2021-05-04</t>
  </si>
  <si>
    <t>2021-05-03</t>
  </si>
  <si>
    <t>5월 입금(정액)</t>
    <phoneticPr fontId="1" type="noConversion"/>
  </si>
  <si>
    <t>2021-05-31</t>
  </si>
  <si>
    <t>2021-05-29</t>
  </si>
  <si>
    <t>2021-05-27</t>
  </si>
  <si>
    <t>2021-05-26</t>
  </si>
  <si>
    <t>2021-05-25</t>
  </si>
  <si>
    <t>2021-05-24</t>
  </si>
  <si>
    <t>2021-05-11</t>
  </si>
  <si>
    <t>5월 입금(추가)</t>
    <phoneticPr fontId="1" type="noConversion"/>
  </si>
  <si>
    <t>5월 운용지시서</t>
    <phoneticPr fontId="1" type="noConversion"/>
  </si>
  <si>
    <t>단기금융상품</t>
    <phoneticPr fontId="1" type="noConversion"/>
  </si>
  <si>
    <t>흥국생명 보증금 정기예금 해지(신한#200-406-828916)</t>
  </si>
  <si>
    <t>흥국생명 보증금 정기예금 해지(신한#200-406-828916)</t>
    <phoneticPr fontId="1" type="noConversion"/>
  </si>
  <si>
    <t>임대보증금</t>
    <phoneticPr fontId="1" type="noConversion"/>
  </si>
  <si>
    <t>예금</t>
    <phoneticPr fontId="1" type="noConversion"/>
  </si>
  <si>
    <t>흥국생명 보증금 반환</t>
  </si>
  <si>
    <t>흥국생명 보증금 반환</t>
    <phoneticPr fontId="1" type="noConversion"/>
  </si>
  <si>
    <t>PM,FM FEE, LM FEE</t>
    <phoneticPr fontId="1" type="noConversion"/>
  </si>
  <si>
    <t>미지급차입이자</t>
    <phoneticPr fontId="1" type="noConversion"/>
  </si>
  <si>
    <t>삼성생명㈜</t>
    <phoneticPr fontId="1" type="noConversion"/>
  </si>
  <si>
    <t>농협생명㈜</t>
    <phoneticPr fontId="1" type="noConversion"/>
  </si>
  <si>
    <t>㈜KB손해보험</t>
    <phoneticPr fontId="1" type="noConversion"/>
  </si>
  <si>
    <t>하나생명㈜</t>
    <phoneticPr fontId="1" type="noConversion"/>
  </si>
  <si>
    <t>농협은행㈜</t>
    <phoneticPr fontId="1" type="noConversion"/>
  </si>
  <si>
    <t>TR-A이자 지급</t>
    <phoneticPr fontId="1" type="noConversion"/>
  </si>
  <si>
    <t>TR-B이자 지급</t>
    <phoneticPr fontId="1" type="noConversion"/>
  </si>
  <si>
    <t>차입금 이자지급</t>
    <phoneticPr fontId="1" type="noConversion"/>
  </si>
  <si>
    <t>삼성카드 정기예금 자동 재예치</t>
  </si>
  <si>
    <t>삼성카드 정기예금 자동 재예치</t>
    <phoneticPr fontId="1" type="noConversion"/>
  </si>
  <si>
    <t>삼성카드 정기예금 자동 재예치</t>
    <phoneticPr fontId="1" type="noConversion"/>
  </si>
  <si>
    <t>삼성카드고객서비스 정기예금 자동 재예치</t>
  </si>
  <si>
    <t>삼성카드고객서비스 정기예금 자동 재예치</t>
    <phoneticPr fontId="1" type="noConversion"/>
  </si>
  <si>
    <t>흥국생명(주) 정기예금 자동 재예치</t>
  </si>
  <si>
    <t>흥국생명(주) 정기예금 자동 재예치</t>
    <phoneticPr fontId="1" type="noConversion"/>
  </si>
  <si>
    <t>생명보험협회 정기예금 자동 재예치</t>
  </si>
  <si>
    <t>생명보험협회 정기예금 자동 재예치</t>
    <phoneticPr fontId="1" type="noConversion"/>
  </si>
  <si>
    <t>엘비휴넷 정기예금 자동 재예치</t>
  </si>
  <si>
    <t>엘비휴넷 정기예금 자동 재예치</t>
    <phoneticPr fontId="1" type="noConversion"/>
  </si>
  <si>
    <t>㈜코웨이 정기예금 자동 재예치</t>
  </si>
  <si>
    <t>㈜코웨이 정기예금 자동 재예치</t>
    <phoneticPr fontId="1" type="noConversion"/>
  </si>
  <si>
    <t>메리츠화재해상보험 정기예금 자동 재예치</t>
  </si>
  <si>
    <t>메리츠화재해상보험 정기예금 자동 재예치</t>
    <phoneticPr fontId="1" type="noConversion"/>
  </si>
  <si>
    <t>삼성화재해상보험 정기예금 자동 재예치</t>
  </si>
  <si>
    <t>삼성화재해상보험 정기예금 자동 재예치</t>
    <phoneticPr fontId="1" type="noConversion"/>
  </si>
  <si>
    <t>한화손해보험 정기예금 자동 재예치</t>
  </si>
  <si>
    <t>한화손해보험 정기예금 자동 재예치</t>
    <phoneticPr fontId="1" type="noConversion"/>
  </si>
  <si>
    <t>케이티 정기예금 자동 재예치</t>
  </si>
  <si>
    <t>케이티 정기예금 자동 재예치</t>
    <phoneticPr fontId="1" type="noConversion"/>
  </si>
  <si>
    <t>교보생명보험 정기예금 자동 재예치</t>
  </si>
  <si>
    <t>교보생명보험 정기예금 자동 재예치</t>
    <phoneticPr fontId="1" type="noConversion"/>
  </si>
  <si>
    <t>부동산위탁관리비(4월) 지급</t>
    <phoneticPr fontId="1" type="noConversion"/>
  </si>
  <si>
    <t>우리카드 정기예금 자동 재예치</t>
  </si>
  <si>
    <t>우리카드 정기예금 자동 재예치</t>
    <phoneticPr fontId="1" type="noConversion"/>
  </si>
  <si>
    <t>신도림테크노마트(전,삼원에이엠씨)</t>
    <phoneticPr fontId="1" type="noConversion"/>
  </si>
  <si>
    <t>미수금</t>
    <phoneticPr fontId="1" type="noConversion"/>
  </si>
  <si>
    <t>2020년 공용수익배분(공용부에 대해 관리단으로부터 연1회 정산 받는 내역)</t>
  </si>
  <si>
    <t>미수금</t>
    <phoneticPr fontId="1" type="noConversion"/>
  </si>
  <si>
    <t>2020년 공용수익배분(공용부에 대해 관리단으로부터 연1회 정산 받는 내역)</t>
    <phoneticPr fontId="1" type="noConversion"/>
  </si>
  <si>
    <t>간주부가세(21년 5월)_계상</t>
  </si>
  <si>
    <t>간주부가세(21년 5월)_계상</t>
    <phoneticPr fontId="1" type="noConversion"/>
  </si>
  <si>
    <t>21년 5월 관리비(과세)</t>
  </si>
  <si>
    <t>21년 5월 관리비(비과세)</t>
  </si>
  <si>
    <t>21년 5월 관리비(장기수선충당금)</t>
  </si>
  <si>
    <t>21년 5월 관리비(원단위절사)</t>
  </si>
  <si>
    <t>2021.04</t>
  </si>
  <si>
    <t>2021.06</t>
    <phoneticPr fontId="1" type="noConversion"/>
  </si>
  <si>
    <t>6월 매입</t>
    <phoneticPr fontId="1" type="noConversion"/>
  </si>
  <si>
    <t>부동산위탁관리비(6월)</t>
  </si>
  <si>
    <t>부동산위탁관리비(6월)</t>
    <phoneticPr fontId="1" type="noConversion"/>
  </si>
  <si>
    <t>21년 6월 관리비(과세)</t>
  </si>
  <si>
    <t>21년 6월 관리비(비과세)</t>
  </si>
  <si>
    <t>21년 6월 관리비(장기수선충당금)</t>
  </si>
  <si>
    <t>21년 6월 관리비(원단위절사)</t>
  </si>
  <si>
    <t>LM FEE(국민건강보험공단)</t>
  </si>
  <si>
    <t>LM FEE(국민건강보험공단)</t>
    <phoneticPr fontId="1" type="noConversion"/>
  </si>
  <si>
    <t>한화라이프랩㈜</t>
  </si>
  <si>
    <t>부가세예수금</t>
    <phoneticPr fontId="1" type="noConversion"/>
  </si>
  <si>
    <t>매출채권</t>
    <phoneticPr fontId="1" type="noConversion"/>
  </si>
  <si>
    <t>6월 청구(정액)</t>
    <phoneticPr fontId="1" type="noConversion"/>
  </si>
  <si>
    <t>부가세예수금</t>
    <phoneticPr fontId="1" type="noConversion"/>
  </si>
  <si>
    <t>6월 청구(추가)</t>
    <phoneticPr fontId="1" type="noConversion"/>
  </si>
  <si>
    <t>2021-06-15</t>
  </si>
  <si>
    <t>2021-06-10</t>
  </si>
  <si>
    <t>교보생명</t>
  </si>
  <si>
    <t>2021-06-09</t>
  </si>
  <si>
    <t>10층유니앤미</t>
  </si>
  <si>
    <t>2021-06-07</t>
  </si>
  <si>
    <t>2021-06-04</t>
  </si>
  <si>
    <t>2021-06-03</t>
  </si>
  <si>
    <t>2021-06-02</t>
  </si>
  <si>
    <t>2021-06-01</t>
  </si>
  <si>
    <t>매출채권</t>
    <phoneticPr fontId="1" type="noConversion"/>
  </si>
  <si>
    <t>6월 입금(정액)</t>
    <phoneticPr fontId="1" type="noConversion"/>
  </si>
  <si>
    <t>2021-06-30</t>
  </si>
  <si>
    <t>2021-06-29</t>
  </si>
  <si>
    <t>2021-06-28</t>
  </si>
  <si>
    <t>2021-06-25</t>
  </si>
  <si>
    <t>2021-06-24</t>
  </si>
  <si>
    <t>2021-06-23</t>
  </si>
  <si>
    <t>2021-06-22</t>
  </si>
  <si>
    <t>T&amp;W신도림웨딩</t>
  </si>
  <si>
    <t>6월 입금(추가)</t>
    <phoneticPr fontId="1" type="noConversion"/>
  </si>
  <si>
    <t>6월 운용지시서</t>
    <phoneticPr fontId="1" type="noConversion"/>
  </si>
  <si>
    <t>미처분이익잉여금</t>
    <phoneticPr fontId="1" type="noConversion"/>
  </si>
  <si>
    <t>예금</t>
    <phoneticPr fontId="1" type="noConversion"/>
  </si>
  <si>
    <t>농협생명보험㈜</t>
  </si>
  <si>
    <t>국민은행(리치먼드신도림오피스전문사모부동산투자신탁의 신탁업자)</t>
  </si>
  <si>
    <t>유진처축은행</t>
  </si>
  <si>
    <t>중소기업은행(유진프라이디움전문투자형사모투자신탁1호신탁업자)</t>
  </si>
  <si>
    <t>사단법인 과학기술인공제회</t>
  </si>
  <si>
    <t>한화생명보험 정기예금 자동 재예치</t>
  </si>
  <si>
    <t>한화생명보험 정기예금 자동 재예치</t>
    <phoneticPr fontId="1" type="noConversion"/>
  </si>
  <si>
    <t>신한은행 100-032-494990 이자수령</t>
  </si>
  <si>
    <t>신한은행 100-032-494990 이자수령</t>
    <phoneticPr fontId="1" type="noConversion"/>
  </si>
  <si>
    <t>신한은행 100-032-494990</t>
    <phoneticPr fontId="1" type="noConversion"/>
  </si>
  <si>
    <t>신한은행 100-032-495029 이자수령</t>
  </si>
  <si>
    <t>신한은행 100-032-495029 이자수령</t>
    <phoneticPr fontId="1" type="noConversion"/>
  </si>
  <si>
    <t>신한은행 100-032-495029</t>
    <phoneticPr fontId="1" type="noConversion"/>
  </si>
  <si>
    <t>신한은행 100-032-495043</t>
    <phoneticPr fontId="1" type="noConversion"/>
  </si>
  <si>
    <t>신한은행 100-032-495043 이자수령</t>
  </si>
  <si>
    <t>신한은행 100-032-495043 이자수령</t>
    <phoneticPr fontId="1" type="noConversion"/>
  </si>
  <si>
    <t>신한은행 100-032-495051 이자수령</t>
  </si>
  <si>
    <t>신한은행 100-032-495051 이자수령</t>
    <phoneticPr fontId="1" type="noConversion"/>
  </si>
  <si>
    <t>신한은행 100-032-495051</t>
    <phoneticPr fontId="1" type="noConversion"/>
  </si>
  <si>
    <t>신한은행 140-012-793645 이자수령</t>
  </si>
  <si>
    <t>신한은행 140-012-793645 이자수령</t>
    <phoneticPr fontId="1" type="noConversion"/>
  </si>
  <si>
    <t>신한은행 140-012-793645</t>
    <phoneticPr fontId="1" type="noConversion"/>
  </si>
  <si>
    <t>제7기 배당금 지급</t>
  </si>
  <si>
    <t>제7기 배당금 지급</t>
    <phoneticPr fontId="1" type="noConversion"/>
  </si>
  <si>
    <t>부동산위탁관리비(5월) 지급</t>
  </si>
  <si>
    <t>PM,FM FEE</t>
  </si>
  <si>
    <t>신한은행 200-471-559726 이자수령(국민건강보험공단 보증금재예치)</t>
  </si>
  <si>
    <t>신한은행 200-471-559726 이자수령(국민건강보험공단 보증금재예치)</t>
    <phoneticPr fontId="1" type="noConversion"/>
  </si>
  <si>
    <t>신한은행 200-471-559726</t>
    <phoneticPr fontId="1" type="noConversion"/>
  </si>
  <si>
    <t>6월 결산</t>
    <phoneticPr fontId="1" type="noConversion"/>
  </si>
  <si>
    <t>신한은행 100-032-495051</t>
    <phoneticPr fontId="1" type="noConversion"/>
  </si>
  <si>
    <t>장기차입금 이자비용 계상(21.06.01-21.06.30)</t>
  </si>
  <si>
    <t>장기차입금 이자비용 계상(21.06.01-21.06.30)</t>
    <phoneticPr fontId="1" type="noConversion"/>
  </si>
  <si>
    <t>임원보수(2021.04~2021.06)</t>
  </si>
  <si>
    <t>임원보수(2021.04~2021.06)</t>
    <phoneticPr fontId="1" type="noConversion"/>
  </si>
  <si>
    <t>임원보수</t>
    <phoneticPr fontId="1" type="noConversion"/>
  </si>
  <si>
    <t>공기녕, 문철주, 이석연</t>
  </si>
  <si>
    <t>선급부가세</t>
    <phoneticPr fontId="1" type="noConversion"/>
  </si>
  <si>
    <t>선급부가세/부가세예수금 상계</t>
  </si>
  <si>
    <t>선급부가세/부가세예수금 상계</t>
    <phoneticPr fontId="1" type="noConversion"/>
  </si>
  <si>
    <t>보험료(21년 6월)</t>
    <phoneticPr fontId="1" type="noConversion"/>
  </si>
  <si>
    <t>자산관리수수료(21년 6월)</t>
    <phoneticPr fontId="1" type="noConversion"/>
  </si>
  <si>
    <t>자산보관수수료(21년 6월)</t>
    <phoneticPr fontId="1" type="noConversion"/>
  </si>
  <si>
    <t>사무관리수수료(21년 6월)</t>
    <phoneticPr fontId="1" type="noConversion"/>
  </si>
  <si>
    <t>외부감사용역역수수료(21년 6월)</t>
    <phoneticPr fontId="1" type="noConversion"/>
  </si>
  <si>
    <t>세무용역수수료(21년 6월)</t>
    <phoneticPr fontId="1" type="noConversion"/>
  </si>
  <si>
    <t>재무제표용역수수료(21년 6월)</t>
    <phoneticPr fontId="1" type="noConversion"/>
  </si>
  <si>
    <t>감가상각비(21년 6월)</t>
    <phoneticPr fontId="1" type="noConversion"/>
  </si>
  <si>
    <t>세금과공과 교통유발부담금(21년 6월)</t>
    <phoneticPr fontId="1" type="noConversion"/>
  </si>
  <si>
    <t>세금과공과 재산세/건물분(21년 6월)</t>
    <phoneticPr fontId="1" type="noConversion"/>
  </si>
  <si>
    <t>세금과공과 재산세/토지분(21년 6월)</t>
    <phoneticPr fontId="1" type="noConversion"/>
  </si>
  <si>
    <t>임대보증금</t>
    <phoneticPr fontId="1" type="noConversion"/>
  </si>
  <si>
    <t>선수금</t>
    <phoneticPr fontId="1" type="noConversion"/>
  </si>
  <si>
    <t>콘센트릭스서비스</t>
    <phoneticPr fontId="1" type="noConversion"/>
  </si>
  <si>
    <t>신한디에스</t>
    <phoneticPr fontId="1" type="noConversion"/>
  </si>
  <si>
    <t>콘센트릭스서비스 보증금_2021.06.01 임대차시작</t>
  </si>
  <si>
    <t>11F 신한디에스 보증금_2021.06.19 임대차시작</t>
  </si>
  <si>
    <t>간주부가세(21년 6월)_계상</t>
  </si>
  <si>
    <t>간주부가세(21년 6월)_계상</t>
    <phoneticPr fontId="1" type="noConversion"/>
  </si>
  <si>
    <t>미지급외부감사보수</t>
    <phoneticPr fontId="1" type="noConversion"/>
  </si>
  <si>
    <t>선급부가세</t>
    <phoneticPr fontId="1" type="noConversion"/>
  </si>
  <si>
    <t>미지급금</t>
    <phoneticPr fontId="1" type="noConversion"/>
  </si>
  <si>
    <t>기타비용</t>
    <phoneticPr fontId="1" type="noConversion"/>
  </si>
  <si>
    <t>삼화회계법인</t>
    <phoneticPr fontId="1" type="noConversion"/>
  </si>
  <si>
    <t>7기 감사보수 잔금, 부대비용</t>
  </si>
  <si>
    <t>7기 감사보수 잔금, 부대비용</t>
    <phoneticPr fontId="1" type="noConversion"/>
  </si>
  <si>
    <t>8기 감사보수</t>
  </si>
  <si>
    <t>8기 감사보수</t>
    <phoneticPr fontId="1" type="noConversion"/>
  </si>
  <si>
    <t>미지급세무용역보수</t>
    <phoneticPr fontId="1" type="noConversion"/>
  </si>
  <si>
    <t>7기 세무용역잔금</t>
  </si>
  <si>
    <t>7기 세무용역잔금</t>
    <phoneticPr fontId="1" type="noConversion"/>
  </si>
  <si>
    <t>8기 세무용역 착수금</t>
  </si>
  <si>
    <t>8기 세무용역 착수금</t>
    <phoneticPr fontId="1" type="noConversion"/>
  </si>
  <si>
    <t>미지급자산관리보수</t>
    <phoneticPr fontId="1" type="noConversion"/>
  </si>
  <si>
    <t>자산관리수수료</t>
    <phoneticPr fontId="1" type="noConversion"/>
  </si>
  <si>
    <t>2021.07</t>
    <phoneticPr fontId="1" type="noConversion"/>
  </si>
  <si>
    <t>7월 매입</t>
    <phoneticPr fontId="1" type="noConversion"/>
  </si>
  <si>
    <t>부가세예수금</t>
    <phoneticPr fontId="1" type="noConversion"/>
  </si>
  <si>
    <t>매출채권</t>
    <phoneticPr fontId="1" type="noConversion"/>
  </si>
  <si>
    <t>7월 청구(정액)</t>
    <phoneticPr fontId="1" type="noConversion"/>
  </si>
  <si>
    <t>매출채권</t>
    <phoneticPr fontId="1" type="noConversion"/>
  </si>
  <si>
    <t>7월 청구(추가)</t>
    <phoneticPr fontId="1" type="noConversion"/>
  </si>
  <si>
    <t>2021-07-15</t>
  </si>
  <si>
    <t>2021-07-12</t>
  </si>
  <si>
    <t>2021-07-11</t>
  </si>
  <si>
    <t>2021-07-10</t>
  </si>
  <si>
    <t>2021-07-09</t>
  </si>
  <si>
    <t>2021-07-08</t>
  </si>
  <si>
    <t>2021-07-07</t>
  </si>
  <si>
    <t>2021-07-06</t>
  </si>
  <si>
    <t>2021-07-05</t>
  </si>
  <si>
    <t>2021-07-02</t>
  </si>
  <si>
    <t>매출채권</t>
    <phoneticPr fontId="1" type="noConversion"/>
  </si>
  <si>
    <t>7월 입금(정액)</t>
    <phoneticPr fontId="1" type="noConversion"/>
  </si>
  <si>
    <t>연체료</t>
  </si>
  <si>
    <t>연체료</t>
    <phoneticPr fontId="1" type="noConversion"/>
  </si>
  <si>
    <t>이정욱(해온한의원)</t>
  </si>
  <si>
    <t>이정욱(해온한의원)</t>
    <phoneticPr fontId="1" type="noConversion"/>
  </si>
  <si>
    <t>2021-07-30</t>
  </si>
  <si>
    <t>2021-07-28</t>
  </si>
  <si>
    <t>2021-07-27</t>
  </si>
  <si>
    <t>2021-07-26</t>
  </si>
  <si>
    <t>2021-07-23</t>
  </si>
  <si>
    <t>2021-07-22</t>
  </si>
  <si>
    <t>2021-07-13</t>
  </si>
  <si>
    <t>7월 입금(추가)</t>
    <phoneticPr fontId="1" type="noConversion"/>
  </si>
  <si>
    <t>7월 운용지시서</t>
    <phoneticPr fontId="1" type="noConversion"/>
  </si>
  <si>
    <t>국민건강보험공단 정기예금 자동 재예치</t>
  </si>
  <si>
    <t>국민건강보험공단 정기예금 자동 재예치</t>
    <phoneticPr fontId="1" type="noConversion"/>
  </si>
  <si>
    <t>미지급금</t>
    <phoneticPr fontId="1" type="noConversion"/>
  </si>
  <si>
    <t>젠스타</t>
  </si>
  <si>
    <t>마스턴투자운용</t>
  </si>
  <si>
    <t>마스턴투자운용</t>
    <phoneticPr fontId="1" type="noConversion"/>
  </si>
  <si>
    <t>자산관리수수료</t>
    <phoneticPr fontId="1" type="noConversion"/>
  </si>
  <si>
    <t>한화라이프랩 질권 재설정</t>
  </si>
  <si>
    <t>한화라이프랩 질권 재설정</t>
    <phoneticPr fontId="1" type="noConversion"/>
  </si>
  <si>
    <t>기타비용</t>
    <phoneticPr fontId="1" type="noConversion"/>
  </si>
  <si>
    <t>미지급기타비용</t>
    <phoneticPr fontId="1" type="noConversion"/>
  </si>
  <si>
    <t>삼화회계법인</t>
    <phoneticPr fontId="1" type="noConversion"/>
  </si>
  <si>
    <t>이정연</t>
    <phoneticPr fontId="1" type="noConversion"/>
  </si>
  <si>
    <t>국민은행 펀드서비스부</t>
    <phoneticPr fontId="1" type="noConversion"/>
  </si>
  <si>
    <t>붕붕퀵</t>
    <phoneticPr fontId="1" type="noConversion"/>
  </si>
  <si>
    <t>공기녕</t>
    <phoneticPr fontId="1" type="noConversion"/>
  </si>
  <si>
    <t>문철주</t>
    <phoneticPr fontId="1" type="noConversion"/>
  </si>
  <si>
    <t>이석연</t>
    <phoneticPr fontId="1" type="noConversion"/>
  </si>
  <si>
    <t>제7기 감사보수 잔금</t>
    <phoneticPr fontId="1" type="noConversion"/>
  </si>
  <si>
    <t>제8기 감사보수 착수금</t>
    <phoneticPr fontId="1" type="noConversion"/>
  </si>
  <si>
    <t>제7기 세무보수 잔금</t>
    <phoneticPr fontId="1" type="noConversion"/>
  </si>
  <si>
    <t>제8기 세무보수 착수름</t>
    <phoneticPr fontId="1" type="noConversion"/>
  </si>
  <si>
    <t>사무관리기타비용</t>
    <phoneticPr fontId="1" type="noConversion"/>
  </si>
  <si>
    <t>퀵서비스비용</t>
    <phoneticPr fontId="1" type="noConversion"/>
  </si>
  <si>
    <t>임원보수</t>
    <phoneticPr fontId="1" type="noConversion"/>
  </si>
  <si>
    <t>부동산위탁관리비(6월) 지급</t>
  </si>
  <si>
    <t>부동산위탁관리비(6월) 지급</t>
    <phoneticPr fontId="1" type="noConversion"/>
  </si>
  <si>
    <t>2021년 1기 확정부가세</t>
  </si>
  <si>
    <t>2021년 1기 확정부가세</t>
    <phoneticPr fontId="1" type="noConversion"/>
  </si>
  <si>
    <t>이행보증금 정기예금 재예치</t>
  </si>
  <si>
    <t>이행보증금 정기예금 재예치</t>
    <phoneticPr fontId="1" type="noConversion"/>
  </si>
  <si>
    <t>신한은행 100-463-671673</t>
    <phoneticPr fontId="1" type="noConversion"/>
  </si>
  <si>
    <t>임대보증금</t>
    <phoneticPr fontId="1" type="noConversion"/>
  </si>
  <si>
    <t>DB손해보험(9F) 보증금 반환</t>
  </si>
  <si>
    <t>DB손해보험</t>
    <phoneticPr fontId="1" type="noConversion"/>
  </si>
  <si>
    <t>DB손해보험 보증금예금 해지</t>
  </si>
  <si>
    <t>DB손해보험 보증금예금 해지</t>
    <phoneticPr fontId="1" type="noConversion"/>
  </si>
  <si>
    <t>미수법인세환급액</t>
    <phoneticPr fontId="1" type="noConversion"/>
  </si>
  <si>
    <t>예금</t>
    <phoneticPr fontId="1" type="noConversion"/>
  </si>
  <si>
    <t>법인세 환급</t>
  </si>
  <si>
    <t>법인세 환급</t>
    <phoneticPr fontId="1" type="noConversion"/>
  </si>
  <si>
    <t>선수금</t>
    <phoneticPr fontId="1" type="noConversion"/>
  </si>
  <si>
    <t>생상소울 보증금_2021.09.01 임대차시작</t>
  </si>
  <si>
    <t>생상소울 보증금_2021.09.01 임대차시작</t>
    <phoneticPr fontId="1" type="noConversion"/>
  </si>
  <si>
    <t>단기금융상품</t>
    <phoneticPr fontId="1" type="noConversion"/>
  </si>
  <si>
    <t>7월 결산</t>
    <phoneticPr fontId="1" type="noConversion"/>
  </si>
  <si>
    <t>장기차입금 이자비용 계상(21.07.01-21.07.31)</t>
  </si>
  <si>
    <t>장기차입금 이자비용 계상(21.07.01-21.07.31)</t>
    <phoneticPr fontId="1" type="noConversion"/>
  </si>
  <si>
    <t>보험료(21년 7월)</t>
  </si>
  <si>
    <t>자산관리수수료(21년 7월)</t>
  </si>
  <si>
    <t>자산보관수수료(21년 7월)</t>
  </si>
  <si>
    <t>사무관리수수료(21년 7월)</t>
  </si>
  <si>
    <t>외부감사용역역수수료(21년 7월)</t>
  </si>
  <si>
    <t>세무용역수수료(21년 7월)</t>
  </si>
  <si>
    <t>재무제표용역수수료(21년 7월)</t>
  </si>
  <si>
    <t>감가상각비(21년 7월)</t>
  </si>
  <si>
    <t>세금과공과 교통유발부담금(21년 7월)</t>
  </si>
  <si>
    <t>세금과공과 재산세/건물분(21년 7월)</t>
  </si>
  <si>
    <t>세금과공과 재산세/토지분(21년 7월)</t>
  </si>
  <si>
    <t>간주부가세(21년 7월)_계상</t>
  </si>
  <si>
    <t>간주부가세(21년 7월)_계상</t>
    <phoneticPr fontId="1" type="noConversion"/>
  </si>
  <si>
    <t>선수금</t>
    <phoneticPr fontId="1" type="noConversion"/>
  </si>
  <si>
    <t>보증금 증액분_2021.08.01 시작</t>
  </si>
  <si>
    <t>보증금 증액분_2021.08.01 시작</t>
    <phoneticPr fontId="1" type="noConversion"/>
  </si>
  <si>
    <t>LM FEE(생상소울,제니엘맥)</t>
  </si>
  <si>
    <t>LM FEE(생상소울,제니엘맥)</t>
    <phoneticPr fontId="1" type="noConversion"/>
  </si>
  <si>
    <t>21년 7월 관리비(과세)</t>
  </si>
  <si>
    <t>21년 7월 관리비(비과세)</t>
  </si>
  <si>
    <t>21년 7월 관리비(장기수선충당금)</t>
  </si>
  <si>
    <t>21년 7월 관리비(원단위절사)</t>
  </si>
  <si>
    <t>8월 매입</t>
    <phoneticPr fontId="1" type="noConversion"/>
  </si>
  <si>
    <t>기타비용</t>
    <phoneticPr fontId="1" type="noConversion"/>
  </si>
  <si>
    <t>선급부가세</t>
    <phoneticPr fontId="1" type="noConversion"/>
  </si>
  <si>
    <t>미지급기타비용</t>
    <phoneticPr fontId="1" type="noConversion"/>
  </si>
  <si>
    <t>머니투데이</t>
  </si>
  <si>
    <t>머니투데이</t>
    <phoneticPr fontId="1" type="noConversion"/>
  </si>
  <si>
    <t>신문광고료</t>
  </si>
  <si>
    <t>신문광고료</t>
    <phoneticPr fontId="1" type="noConversion"/>
  </si>
  <si>
    <t>부동산위탁관리비(8월)</t>
  </si>
  <si>
    <t>부동산위탁관리비(8월)</t>
    <phoneticPr fontId="1" type="noConversion"/>
  </si>
  <si>
    <t>LM FEE(콘센트릭스서비스)</t>
  </si>
  <si>
    <t>LM FEE(콘센트릭스서비스)</t>
    <phoneticPr fontId="1" type="noConversion"/>
  </si>
  <si>
    <t>생상소울</t>
  </si>
  <si>
    <t>부가세예수금</t>
    <phoneticPr fontId="1" type="noConversion"/>
  </si>
  <si>
    <t>매출채권</t>
    <phoneticPr fontId="1" type="noConversion"/>
  </si>
  <si>
    <t>8월 청구(정액)</t>
    <phoneticPr fontId="1" type="noConversion"/>
  </si>
  <si>
    <t>8월 청구(추가)</t>
    <phoneticPr fontId="1" type="noConversion"/>
  </si>
  <si>
    <t>2021-08-17</t>
  </si>
  <si>
    <t>2021-08-11</t>
  </si>
  <si>
    <t>2021-08-10</t>
  </si>
  <si>
    <t>2021-08-06</t>
  </si>
  <si>
    <t>2021-08-05</t>
  </si>
  <si>
    <t>2021-08-04</t>
  </si>
  <si>
    <t>2021-08-03</t>
  </si>
  <si>
    <t>생상소울33층</t>
  </si>
  <si>
    <t>8월 입금(정액)</t>
    <phoneticPr fontId="1" type="noConversion"/>
  </si>
  <si>
    <t>한화손해보험</t>
    <phoneticPr fontId="1" type="noConversion"/>
  </si>
  <si>
    <t>콘센트릭스서비스</t>
    <phoneticPr fontId="1" type="noConversion"/>
  </si>
  <si>
    <t>입금(정액)</t>
    <phoneticPr fontId="1" type="noConversion"/>
  </si>
  <si>
    <t>2021-08-31</t>
  </si>
  <si>
    <t>2021-08-30</t>
  </si>
  <si>
    <t>2021-08-28</t>
  </si>
  <si>
    <t>2021-08-27</t>
  </si>
  <si>
    <t>2021-08-26</t>
  </si>
  <si>
    <t>2021-08-25</t>
  </si>
  <si>
    <t>2021-08-24</t>
  </si>
  <si>
    <t>2021-08-13</t>
  </si>
  <si>
    <t>DB손보</t>
  </si>
  <si>
    <t>2021-08-02</t>
  </si>
  <si>
    <t>8월 입금(추가)</t>
    <phoneticPr fontId="1" type="noConversion"/>
  </si>
  <si>
    <t>잡이익</t>
    <phoneticPr fontId="1" type="noConversion"/>
  </si>
  <si>
    <t>8월 운용지시서</t>
    <phoneticPr fontId="1" type="noConversion"/>
  </si>
  <si>
    <t>신한은행 100-032-495029</t>
    <phoneticPr fontId="1" type="noConversion"/>
  </si>
  <si>
    <t>자금이체(대출약정서에 따라 질권미설정 보증금은 보증금 계좌에 예치)</t>
  </si>
  <si>
    <t>자금이체(대출약정서에 따라 질권미설정 보증금은 보증금 계좌에 예치)</t>
    <phoneticPr fontId="1" type="noConversion"/>
  </si>
  <si>
    <t xml:space="preserve">PM,FM,LM FEE </t>
  </si>
  <si>
    <t xml:space="preserve">PM,FM,LM FEE </t>
    <phoneticPr fontId="1" type="noConversion"/>
  </si>
  <si>
    <t>부동산위탁관리비(7월) 지급</t>
  </si>
  <si>
    <t>부동산위탁관리비(7월) 지급</t>
    <phoneticPr fontId="1" type="noConversion"/>
  </si>
  <si>
    <t>콘센트릭스서비스</t>
    <phoneticPr fontId="1" type="noConversion"/>
  </si>
  <si>
    <t>선수금</t>
    <phoneticPr fontId="1" type="noConversion"/>
  </si>
  <si>
    <t>24F임대보증금 입금_2021.10.01 임대차 시작</t>
  </si>
  <si>
    <t>24F임대보증금 입금_2021.10.01 임대차 시작</t>
    <phoneticPr fontId="1" type="noConversion"/>
  </si>
  <si>
    <t>임대보증금</t>
    <phoneticPr fontId="1" type="noConversion"/>
  </si>
  <si>
    <t>해온한의원</t>
    <phoneticPr fontId="1" type="noConversion"/>
  </si>
  <si>
    <t>2021.08.01 임대차시작</t>
  </si>
  <si>
    <t>2021.08.01 임대차시작</t>
    <phoneticPr fontId="1" type="noConversion"/>
  </si>
  <si>
    <t>단기금융상품</t>
    <phoneticPr fontId="1" type="noConversion"/>
  </si>
  <si>
    <t>콘센트릭스 질권재설정(신한은행 #200-479-212080)</t>
  </si>
  <si>
    <t>콘센트릭스 질권재설정(신한은행 #200-479-212080)</t>
    <phoneticPr fontId="1" type="noConversion"/>
  </si>
  <si>
    <t>미래에셋생명보험 질권재설정(신한은행 #200-532-933907)</t>
  </si>
  <si>
    <t>미래에셋생명보험 질권재설정(신한은행 #200-532-933907)</t>
    <phoneticPr fontId="1" type="noConversion"/>
  </si>
  <si>
    <t>지방세 환급</t>
  </si>
  <si>
    <t>지방세 환급</t>
    <phoneticPr fontId="1" type="noConversion"/>
  </si>
  <si>
    <t>8월 결산</t>
    <phoneticPr fontId="1" type="noConversion"/>
  </si>
  <si>
    <t>장기차입금 이자비용 계상(21.08.01-21.08.31)</t>
  </si>
  <si>
    <t>보험료(21년 8월)</t>
  </si>
  <si>
    <t>자산관리수수료(21년 8월)</t>
  </si>
  <si>
    <t>자산보관수수료(21년 8월)</t>
  </si>
  <si>
    <t>사무관리수수료(21년 8월)</t>
  </si>
  <si>
    <t>외부감사용역역수수료(21년 8월)</t>
  </si>
  <si>
    <t>세무용역수수료(21년 8월)</t>
  </si>
  <si>
    <t>재무제표용역수수료(21년 8월)</t>
  </si>
  <si>
    <t>감가상각비(21년 8월)</t>
  </si>
  <si>
    <t>세금과공과 교통유발부담금(21년 8월)</t>
  </si>
  <si>
    <t>세금과공과 재산세/건물분(21년 8월)</t>
  </si>
  <si>
    <t>세금과공과 재산세/토지분(21년 8월)</t>
  </si>
  <si>
    <t>간주부가세(21년 8월)_계상</t>
  </si>
  <si>
    <t>간주부가세(21년 8월)_계상</t>
    <phoneticPr fontId="1" type="noConversion"/>
  </si>
  <si>
    <t>예금</t>
    <phoneticPr fontId="1" type="noConversion"/>
  </si>
  <si>
    <t>매출채권</t>
    <phoneticPr fontId="1" type="noConversion"/>
  </si>
  <si>
    <t>미지급제세공과금</t>
    <phoneticPr fontId="1" type="noConversion"/>
  </si>
  <si>
    <t>예금</t>
    <phoneticPr fontId="1" type="noConversion"/>
  </si>
  <si>
    <t>선급비용</t>
    <phoneticPr fontId="1" type="noConversion"/>
  </si>
  <si>
    <t>2021년 재산세(건물분) 지급</t>
  </si>
  <si>
    <t>2021년 재산세(건물분) 지급</t>
    <phoneticPr fontId="1" type="noConversion"/>
  </si>
  <si>
    <t>21년 8월 관리비(과세)</t>
  </si>
  <si>
    <t>21년 8월 관리비(비과세)</t>
  </si>
  <si>
    <t>21년 8월 관리비(장기수선충당금)</t>
  </si>
  <si>
    <t>21년 8월 관리비(원단위절사)</t>
  </si>
  <si>
    <t>제8기 2021년 09월 30일 현재</t>
    <phoneticPr fontId="1" type="noConversion"/>
  </si>
  <si>
    <t>2021.08</t>
    <phoneticPr fontId="1" type="noConversion"/>
  </si>
  <si>
    <t>2021.09</t>
    <phoneticPr fontId="1" type="noConversion"/>
  </si>
  <si>
    <t>외부감사용역역수수료(21년 9월)</t>
    <phoneticPr fontId="1" type="noConversion"/>
  </si>
  <si>
    <t>세무용역수수료(21년 9월)</t>
    <phoneticPr fontId="1" type="noConversion"/>
  </si>
  <si>
    <t>재무제표용역수수료(21년 9월)</t>
    <phoneticPr fontId="1" type="noConversion"/>
  </si>
  <si>
    <t>사무관리수수료(21년 9월)</t>
    <phoneticPr fontId="1" type="noConversion"/>
  </si>
  <si>
    <t>임대료수익</t>
    <phoneticPr fontId="1" type="noConversion"/>
  </si>
  <si>
    <t>임대료수익</t>
    <phoneticPr fontId="1" type="noConversion"/>
  </si>
  <si>
    <t>임대료</t>
    <phoneticPr fontId="1" type="noConversion"/>
  </si>
  <si>
    <t>임대료</t>
    <phoneticPr fontId="1" type="noConversion"/>
  </si>
  <si>
    <t>㈜한국쯔바키모토</t>
    <phoneticPr fontId="1" type="noConversion"/>
  </si>
  <si>
    <t>추가장비 전력기금</t>
    <phoneticPr fontId="1" type="noConversion"/>
  </si>
  <si>
    <t>공급가액</t>
    <phoneticPr fontId="1" type="noConversion"/>
  </si>
  <si>
    <t>부가세예수금</t>
    <phoneticPr fontId="1" type="noConversion"/>
  </si>
  <si>
    <t>합계</t>
    <phoneticPr fontId="1" type="noConversion"/>
  </si>
  <si>
    <t>㈜젠스타메이트</t>
  </si>
  <si>
    <t>㈜젠스타메이트</t>
    <phoneticPr fontId="1" type="noConversion"/>
  </si>
  <si>
    <t>마스턴투자운용㈜</t>
    <phoneticPr fontId="1" type="noConversion"/>
  </si>
  <si>
    <t>운용보수</t>
  </si>
  <si>
    <t>운용보수</t>
    <phoneticPr fontId="1" type="noConversion"/>
  </si>
  <si>
    <t>성과보수</t>
  </si>
  <si>
    <t>성과보수</t>
    <phoneticPr fontId="1" type="noConversion"/>
  </si>
  <si>
    <t>쿠시먼앤드위이크필드코리아(유)</t>
  </si>
  <si>
    <t>쿠시먼앤드위이크필드코리아(유)</t>
    <phoneticPr fontId="1" type="noConversion"/>
  </si>
  <si>
    <t>다산회계법인</t>
  </si>
  <si>
    <t>다산회계법인</t>
    <phoneticPr fontId="1" type="noConversion"/>
  </si>
  <si>
    <t>회계자문수수료</t>
  </si>
  <si>
    <t>회계자문수수료</t>
    <phoneticPr fontId="1" type="noConversion"/>
  </si>
  <si>
    <t>법무법인(유한)세한</t>
  </si>
  <si>
    <t>법무법인(유한)세한</t>
    <phoneticPr fontId="1" type="noConversion"/>
  </si>
  <si>
    <t>등기수수료</t>
  </si>
  <si>
    <t>등기수수료</t>
    <phoneticPr fontId="1" type="noConversion"/>
  </si>
  <si>
    <t>법률자문수수료</t>
  </si>
  <si>
    <t>법률자문수수료</t>
    <phoneticPr fontId="1" type="noConversion"/>
  </si>
  <si>
    <t>본점</t>
  </si>
  <si>
    <t>본점</t>
    <phoneticPr fontId="1" type="noConversion"/>
  </si>
  <si>
    <t>삼정회계법인</t>
  </si>
  <si>
    <t>삼정회계법인</t>
    <phoneticPr fontId="1" type="noConversion"/>
  </si>
  <si>
    <t>매각자문 용역보수</t>
  </si>
  <si>
    <t>매각자문 용역보수</t>
    <phoneticPr fontId="1" type="noConversion"/>
  </si>
  <si>
    <t>케이비자산운용㈜</t>
  </si>
  <si>
    <t>케이비자산운용㈜</t>
    <phoneticPr fontId="1" type="noConversion"/>
  </si>
  <si>
    <t>매입보수</t>
  </si>
  <si>
    <t>매입보수</t>
    <phoneticPr fontId="1" type="noConversion"/>
  </si>
  <si>
    <t>폴스트먼앤코아시아㈜</t>
  </si>
  <si>
    <t>폴스트먼앤코아시아㈜</t>
    <phoneticPr fontId="1" type="noConversion"/>
  </si>
  <si>
    <t>회계법인 성지</t>
  </si>
  <si>
    <t>회계법인 성지</t>
    <phoneticPr fontId="1" type="noConversion"/>
  </si>
  <si>
    <t>재무실사 용역보수</t>
  </si>
  <si>
    <t>재무실사 용역보수</t>
    <phoneticPr fontId="1" type="noConversion"/>
  </si>
  <si>
    <t>㈜삼창감정평가법인 본사</t>
  </si>
  <si>
    <t>㈜삼창감정평가법인 본사</t>
    <phoneticPr fontId="1" type="noConversion"/>
  </si>
  <si>
    <t>감정평가수수료</t>
  </si>
  <si>
    <t>감정평가수수료</t>
    <phoneticPr fontId="1" type="noConversion"/>
  </si>
  <si>
    <t>물리실사</t>
  </si>
  <si>
    <t>물리실사</t>
    <phoneticPr fontId="1" type="noConversion"/>
  </si>
  <si>
    <t>법률자문수수료</t>
    <phoneticPr fontId="1" type="noConversion"/>
  </si>
  <si>
    <t>㈜케이티에스테이이트</t>
  </si>
  <si>
    <t>㈜케이티에스테이이트</t>
    <phoneticPr fontId="1" type="noConversion"/>
  </si>
  <si>
    <t>21년 9월 PFM fee</t>
  </si>
  <si>
    <t>21년 9월 PFM fee</t>
    <phoneticPr fontId="1" type="noConversion"/>
  </si>
  <si>
    <t>㈜국민은행 펀드서비스부</t>
  </si>
  <si>
    <t>㈜국민은행 펀드서비스부</t>
    <phoneticPr fontId="1" type="noConversion"/>
  </si>
  <si>
    <t>사무관리수수료</t>
  </si>
  <si>
    <t>사무관리수수료</t>
    <phoneticPr fontId="1" type="noConversion"/>
  </si>
  <si>
    <t>미지급자산보관보수</t>
    <phoneticPr fontId="1" type="noConversion"/>
  </si>
  <si>
    <t>㈜신한은행</t>
  </si>
  <si>
    <t>㈜신한은행</t>
    <phoneticPr fontId="1" type="noConversion"/>
  </si>
  <si>
    <t>자산보관수수료</t>
    <phoneticPr fontId="1" type="noConversion"/>
  </si>
  <si>
    <t>미지급자산관리보수</t>
    <phoneticPr fontId="1" type="noConversion"/>
  </si>
  <si>
    <t>케이비자산운용㈜</t>
    <phoneticPr fontId="1" type="noConversion"/>
  </si>
  <si>
    <t>자산관리수수료</t>
    <phoneticPr fontId="1" type="noConversion"/>
  </si>
  <si>
    <t>기타비용</t>
    <phoneticPr fontId="1" type="noConversion"/>
  </si>
  <si>
    <t>케이비부동산신탁</t>
    <phoneticPr fontId="1" type="noConversion"/>
  </si>
  <si>
    <t>담보신탁보수</t>
    <phoneticPr fontId="1" type="noConversion"/>
  </si>
  <si>
    <t>미지급금</t>
    <phoneticPr fontId="1" type="noConversion"/>
  </si>
  <si>
    <t>미지급금</t>
    <phoneticPr fontId="1" type="noConversion"/>
  </si>
  <si>
    <t>키움증권</t>
    <phoneticPr fontId="1" type="noConversion"/>
  </si>
  <si>
    <t>인수주선수수료</t>
    <phoneticPr fontId="1" type="noConversion"/>
  </si>
  <si>
    <t>삼성증권㈜</t>
    <phoneticPr fontId="1" type="noConversion"/>
  </si>
  <si>
    <t>인수수수료</t>
    <phoneticPr fontId="1" type="noConversion"/>
  </si>
  <si>
    <t>흥국증권㈜</t>
    <phoneticPr fontId="1" type="noConversion"/>
  </si>
  <si>
    <t>주식주선수수료</t>
    <phoneticPr fontId="1" type="noConversion"/>
  </si>
  <si>
    <t>인수주선수수료(이중발급 취소)</t>
    <phoneticPr fontId="1" type="noConversion"/>
  </si>
  <si>
    <t>미지급기타비용</t>
    <phoneticPr fontId="1" type="noConversion"/>
  </si>
  <si>
    <t>㈜젠스타메이트</t>
    <phoneticPr fontId="1" type="noConversion"/>
  </si>
  <si>
    <t>부동산위탁관리비(8월) 지급</t>
    <phoneticPr fontId="1" type="noConversion"/>
  </si>
  <si>
    <t>예금</t>
    <phoneticPr fontId="1" type="noConversion"/>
  </si>
  <si>
    <t>자금이체</t>
    <phoneticPr fontId="1" type="noConversion"/>
  </si>
  <si>
    <t>예금</t>
    <phoneticPr fontId="1" type="noConversion"/>
  </si>
  <si>
    <t>신한은행 100-032-495029</t>
    <phoneticPr fontId="1" type="noConversion"/>
  </si>
  <si>
    <t>이자수익</t>
    <phoneticPr fontId="1" type="noConversion"/>
  </si>
  <si>
    <t>KB자산운용 이행보증금 해지 및 이체</t>
    <phoneticPr fontId="1" type="noConversion"/>
  </si>
  <si>
    <t>신한은행 200-561-517321</t>
    <phoneticPr fontId="1" type="noConversion"/>
  </si>
  <si>
    <t>정담회계법인</t>
    <phoneticPr fontId="1" type="noConversion"/>
  </si>
  <si>
    <t>재무제표작성용역수수료</t>
    <phoneticPr fontId="1" type="noConversion"/>
  </si>
  <si>
    <t>머니투데이</t>
    <phoneticPr fontId="1" type="noConversion"/>
  </si>
  <si>
    <t>머니투데이</t>
    <phoneticPr fontId="1" type="noConversion"/>
  </si>
  <si>
    <t>신문공고(8월)</t>
    <phoneticPr fontId="1" type="noConversion"/>
  </si>
  <si>
    <t>신문공고(9월)</t>
    <phoneticPr fontId="1" type="noConversion"/>
  </si>
  <si>
    <t>기타비용</t>
    <phoneticPr fontId="1" type="noConversion"/>
  </si>
  <si>
    <t>사무관리기타비용</t>
    <phoneticPr fontId="1" type="noConversion"/>
  </si>
  <si>
    <t>기타비용 지급</t>
    <phoneticPr fontId="1" type="noConversion"/>
  </si>
  <si>
    <t>KB자산운용 이행보증금 반환</t>
    <phoneticPr fontId="1" type="noConversion"/>
  </si>
  <si>
    <t>선수금</t>
    <phoneticPr fontId="1" type="noConversion"/>
  </si>
  <si>
    <t>KB자산운용</t>
    <phoneticPr fontId="1" type="noConversion"/>
  </si>
  <si>
    <t>대한소방공제회</t>
  </si>
  <si>
    <t>아이비케이투자증권㈜</t>
  </si>
  <si>
    <t>셀비아제일차㈜</t>
  </si>
  <si>
    <t>1차 주금납입</t>
  </si>
  <si>
    <t>1차 주금납입</t>
    <phoneticPr fontId="1" type="noConversion"/>
  </si>
  <si>
    <t>별단예금</t>
    <phoneticPr fontId="1" type="noConversion"/>
  </si>
  <si>
    <t>1차 주금납입금 -&gt; 별단계좌 입금</t>
    <phoneticPr fontId="1" type="noConversion"/>
  </si>
  <si>
    <t>신주청약증거금</t>
    <phoneticPr fontId="1" type="noConversion"/>
  </si>
  <si>
    <t>1차 주금납입 과오납분 반환</t>
    <phoneticPr fontId="1" type="noConversion"/>
  </si>
  <si>
    <t>아이스텀전문투자형사모부동산신탁제6호</t>
    <phoneticPr fontId="1" type="noConversion"/>
  </si>
  <si>
    <t>케이비리츠전문투자형사모부동산투자신탁제1호</t>
    <phoneticPr fontId="1" type="noConversion"/>
  </si>
  <si>
    <t>키움저축은행</t>
    <phoneticPr fontId="1" type="noConversion"/>
  </si>
  <si>
    <t>OSB저축은행</t>
    <phoneticPr fontId="1" type="noConversion"/>
  </si>
  <si>
    <t>케이비증권</t>
    <phoneticPr fontId="1" type="noConversion"/>
  </si>
  <si>
    <t>케이비리츠전문투자형사모부동산투자신탁제2호</t>
    <phoneticPr fontId="1" type="noConversion"/>
  </si>
  <si>
    <t>㈜케이티에스테이트</t>
    <phoneticPr fontId="1" type="noConversion"/>
  </si>
  <si>
    <t>㈜맥서브</t>
    <phoneticPr fontId="1" type="noConversion"/>
  </si>
  <si>
    <t>한국전자금융㈜</t>
    <phoneticPr fontId="1" type="noConversion"/>
  </si>
  <si>
    <t>키움예스저축은행</t>
    <phoneticPr fontId="1" type="noConversion"/>
  </si>
  <si>
    <t>2차 주금납입</t>
  </si>
  <si>
    <t>2차 주금납입</t>
    <phoneticPr fontId="1" type="noConversion"/>
  </si>
  <si>
    <t>2차 주금납입금 -&gt; 별단계좌 입금</t>
    <phoneticPr fontId="1" type="noConversion"/>
  </si>
  <si>
    <t>예금</t>
    <phoneticPr fontId="1" type="noConversion"/>
  </si>
  <si>
    <t>별단예금</t>
    <phoneticPr fontId="1" type="noConversion"/>
  </si>
  <si>
    <t>1차 주금납입금 입금</t>
    <phoneticPr fontId="1" type="noConversion"/>
  </si>
  <si>
    <t>2차 주금납입금 입금</t>
    <phoneticPr fontId="1" type="noConversion"/>
  </si>
  <si>
    <t>미수수익</t>
    <phoneticPr fontId="1" type="noConversion"/>
  </si>
  <si>
    <t>이자수익</t>
    <phoneticPr fontId="1" type="noConversion"/>
  </si>
  <si>
    <t>이자수익(2021.06.19~09.17)</t>
    <phoneticPr fontId="1" type="noConversion"/>
  </si>
  <si>
    <t>신한은행 140-012-793645</t>
    <phoneticPr fontId="1" type="noConversion"/>
  </si>
  <si>
    <t>증자등기(등록면허세)</t>
    <phoneticPr fontId="1" type="noConversion"/>
  </si>
  <si>
    <t>신탁말소_신한은행(등록면허세)</t>
    <phoneticPr fontId="1" type="noConversion"/>
  </si>
  <si>
    <t>신탁말소_신한은행(교육세)</t>
    <phoneticPr fontId="1" type="noConversion"/>
  </si>
  <si>
    <t>증자등기(교육세)</t>
    <phoneticPr fontId="1" type="noConversion"/>
  </si>
  <si>
    <t>근저당말소(등록면허세)</t>
    <phoneticPr fontId="1" type="noConversion"/>
  </si>
  <si>
    <t>근저당말소(교육세)</t>
    <phoneticPr fontId="1" type="noConversion"/>
  </si>
  <si>
    <t>신탁등기(등록면허세)</t>
    <phoneticPr fontId="1" type="noConversion"/>
  </si>
  <si>
    <t>신탁등기(교육세)</t>
    <phoneticPr fontId="1" type="noConversion"/>
  </si>
  <si>
    <t>법무법인(유한)세한</t>
    <phoneticPr fontId="1" type="noConversion"/>
  </si>
  <si>
    <t>증자 및 신탁말소등 등기비용</t>
    <phoneticPr fontId="1" type="noConversion"/>
  </si>
  <si>
    <t>장기차입금</t>
    <phoneticPr fontId="1" type="noConversion"/>
  </si>
  <si>
    <t>㈜키움저축은행</t>
    <phoneticPr fontId="1" type="noConversion"/>
  </si>
  <si>
    <t>㈜케이비손해보험</t>
    <phoneticPr fontId="1" type="noConversion"/>
  </si>
  <si>
    <t>㈜키움예스저축은행</t>
    <phoneticPr fontId="1" type="noConversion"/>
  </si>
  <si>
    <t>농협생명보험㈜</t>
    <phoneticPr fontId="1" type="noConversion"/>
  </si>
  <si>
    <t>새마을금고중앙회</t>
    <phoneticPr fontId="1" type="noConversion"/>
  </si>
  <si>
    <t>장기차입금 입금</t>
    <phoneticPr fontId="1" type="noConversion"/>
  </si>
  <si>
    <t>예금</t>
    <phoneticPr fontId="1" type="noConversion"/>
  </si>
  <si>
    <t>계좌이체</t>
    <phoneticPr fontId="1" type="noConversion"/>
  </si>
  <si>
    <t>신한은행 100-032-494990</t>
    <phoneticPr fontId="1" type="noConversion"/>
  </si>
  <si>
    <t>별단예금</t>
    <phoneticPr fontId="1" type="noConversion"/>
  </si>
  <si>
    <t>농협생명보험㈜</t>
    <phoneticPr fontId="1" type="noConversion"/>
  </si>
  <si>
    <t>케이비손해보험</t>
    <phoneticPr fontId="1" type="noConversion"/>
  </si>
  <si>
    <t>키움예스저축은행</t>
    <phoneticPr fontId="1" type="noConversion"/>
  </si>
  <si>
    <t>대출취급수수료</t>
  </si>
  <si>
    <t>대출취급수수료</t>
    <phoneticPr fontId="1" type="noConversion"/>
  </si>
  <si>
    <t>담보신탁수수료</t>
    <phoneticPr fontId="1" type="noConversion"/>
  </si>
  <si>
    <t>케이비부동산신탁</t>
    <phoneticPr fontId="1" type="noConversion"/>
  </si>
  <si>
    <t xml:space="preserve">대출수수료 및 담보신탁 수수료 </t>
    <phoneticPr fontId="1" type="noConversion"/>
  </si>
  <si>
    <t>유상감자대금 지급</t>
    <phoneticPr fontId="1" type="noConversion"/>
  </si>
  <si>
    <t>운용성과보수</t>
    <phoneticPr fontId="1" type="noConversion"/>
  </si>
  <si>
    <t>재산종합보험 증액 보험료</t>
    <phoneticPr fontId="1" type="noConversion"/>
  </si>
  <si>
    <t>운용성과보수 및 재산종합보험 증액 보험료</t>
    <phoneticPr fontId="1" type="noConversion"/>
  </si>
  <si>
    <t>흥국증권</t>
    <phoneticPr fontId="1" type="noConversion"/>
  </si>
  <si>
    <t>키움증권</t>
    <phoneticPr fontId="1" type="noConversion"/>
  </si>
  <si>
    <t>주식인수수수료</t>
    <phoneticPr fontId="1" type="noConversion"/>
  </si>
  <si>
    <t>9월 매입</t>
    <phoneticPr fontId="1" type="noConversion"/>
  </si>
  <si>
    <t>21년 9월 관리비(과세)</t>
  </si>
  <si>
    <t>21년 9월 관리비(비과세)</t>
  </si>
  <si>
    <t>21년 9월 관리비(장기수선충당금)</t>
  </si>
  <si>
    <t>21년 9월 관리비(원단위절사)</t>
  </si>
  <si>
    <t>PM fee</t>
    <phoneticPr fontId="1" type="noConversion"/>
  </si>
  <si>
    <t>FM fee</t>
    <phoneticPr fontId="1" type="noConversion"/>
  </si>
  <si>
    <t>2021-09-17</t>
  </si>
  <si>
    <t>2021-09-15</t>
  </si>
  <si>
    <t>2021-09-10</t>
  </si>
  <si>
    <t>10층 미용실</t>
  </si>
  <si>
    <t>주식회사 생상</t>
  </si>
  <si>
    <t>2021-09-09</t>
  </si>
  <si>
    <t>2021-09-08</t>
  </si>
  <si>
    <t>2021-09-07</t>
  </si>
  <si>
    <t>2021-09-06</t>
  </si>
  <si>
    <t>2021-09-02</t>
  </si>
  <si>
    <t>9월 입금(정액)</t>
    <phoneticPr fontId="1" type="noConversion"/>
  </si>
  <si>
    <t>9월 입금(추가)</t>
    <phoneticPr fontId="1" type="noConversion"/>
  </si>
  <si>
    <t>9월 운용지시서</t>
    <phoneticPr fontId="1" type="noConversion"/>
  </si>
  <si>
    <t>미지급금</t>
    <phoneticPr fontId="1" type="noConversion"/>
  </si>
  <si>
    <t>19,20,28F KB손해보험 보증금 입금_2021.12.11 임대차시작</t>
    <phoneticPr fontId="1" type="noConversion"/>
  </si>
  <si>
    <t>28F KB손해보험 보증금 입금_2021.12.11 임대차시작</t>
    <phoneticPr fontId="1" type="noConversion"/>
  </si>
  <si>
    <t>㈜젠스타메이트</t>
    <phoneticPr fontId="1" type="noConversion"/>
  </si>
  <si>
    <t>케이비자산운용㈜</t>
    <phoneticPr fontId="1" type="noConversion"/>
  </si>
  <si>
    <t>마스턴 운용보수 정산</t>
    <phoneticPr fontId="1" type="noConversion"/>
  </si>
  <si>
    <t>매입보수</t>
    <phoneticPr fontId="1" type="noConversion"/>
  </si>
  <si>
    <t>미지급기타비용</t>
    <phoneticPr fontId="1" type="noConversion"/>
  </si>
  <si>
    <t>회계법인 성지</t>
    <phoneticPr fontId="1" type="noConversion"/>
  </si>
  <si>
    <t>㈜삼창감정평가법인 본사</t>
    <phoneticPr fontId="1" type="noConversion"/>
  </si>
  <si>
    <t>㈜젠스타메이트</t>
    <phoneticPr fontId="1" type="noConversion"/>
  </si>
  <si>
    <t>쿠시먼워크필드</t>
    <phoneticPr fontId="1" type="noConversion"/>
  </si>
  <si>
    <t>법률 실사 수수료</t>
    <phoneticPr fontId="1" type="noConversion"/>
  </si>
  <si>
    <t>재무 실사 수수료</t>
    <phoneticPr fontId="1" type="noConversion"/>
  </si>
  <si>
    <t>감평 실사 수수료</t>
    <phoneticPr fontId="1" type="noConversion"/>
  </si>
  <si>
    <t>물리 실사 수수료</t>
    <phoneticPr fontId="1" type="noConversion"/>
  </si>
  <si>
    <t>시장 실사 수수료</t>
    <phoneticPr fontId="1" type="noConversion"/>
  </si>
  <si>
    <t>부동산위탁관리비(8월) 지급</t>
  </si>
  <si>
    <t>법무법인(유한)세종</t>
    <phoneticPr fontId="1" type="noConversion"/>
  </si>
  <si>
    <t>다산회계법인</t>
    <phoneticPr fontId="1" type="noConversion"/>
  </si>
  <si>
    <t>삼정회계법인</t>
    <phoneticPr fontId="1" type="noConversion"/>
  </si>
  <si>
    <t>폴스트먼앤코아시아㈜</t>
    <phoneticPr fontId="1" type="noConversion"/>
  </si>
  <si>
    <t>회계 자문 수수료</t>
    <phoneticPr fontId="1" type="noConversion"/>
  </si>
  <si>
    <t>매각 자문 수수료</t>
    <phoneticPr fontId="1" type="noConversion"/>
  </si>
  <si>
    <t>계좌이체</t>
  </si>
  <si>
    <t>2021년 재산세(토지분) 지급</t>
  </si>
  <si>
    <t>2021년 재산세(토지분) 지급</t>
    <phoneticPr fontId="1" type="noConversion"/>
  </si>
  <si>
    <t>보험료(21년 9월)</t>
  </si>
  <si>
    <t>보험료(21년 9월)</t>
    <phoneticPr fontId="1" type="noConversion"/>
  </si>
  <si>
    <t>미지급금</t>
    <phoneticPr fontId="1" type="noConversion"/>
  </si>
  <si>
    <t>자산관리수수료(21년 9월)</t>
  </si>
  <si>
    <t>자산관리수수료(21년 9월)</t>
    <phoneticPr fontId="1" type="noConversion"/>
  </si>
  <si>
    <t>마스턴자산운용㈜</t>
  </si>
  <si>
    <t>마스턴자산운용㈜</t>
    <phoneticPr fontId="1" type="noConversion"/>
  </si>
  <si>
    <t>장기차입금</t>
    <phoneticPr fontId="1" type="noConversion"/>
  </si>
  <si>
    <t>미지급차입이자</t>
    <phoneticPr fontId="1" type="noConversion"/>
  </si>
  <si>
    <t>이자비용</t>
    <phoneticPr fontId="1" type="noConversion"/>
  </si>
  <si>
    <t>삼성생명㈜</t>
    <phoneticPr fontId="1" type="noConversion"/>
  </si>
  <si>
    <t>차입금 원금</t>
    <phoneticPr fontId="1" type="noConversion"/>
  </si>
  <si>
    <t>이자비용</t>
    <phoneticPr fontId="1" type="noConversion"/>
  </si>
  <si>
    <t>중도상환수수료</t>
    <phoneticPr fontId="1" type="noConversion"/>
  </si>
  <si>
    <t>농협생명㈜</t>
    <phoneticPr fontId="1" type="noConversion"/>
  </si>
  <si>
    <t>㈜KB손해보험</t>
    <phoneticPr fontId="1" type="noConversion"/>
  </si>
  <si>
    <t>하나생명㈜</t>
    <phoneticPr fontId="1" type="noConversion"/>
  </si>
  <si>
    <t>농협은행㈜</t>
    <phoneticPr fontId="1" type="noConversion"/>
  </si>
  <si>
    <t>신한캐피탈㈜</t>
    <phoneticPr fontId="1" type="noConversion"/>
  </si>
  <si>
    <t>선급비용</t>
    <phoneticPr fontId="1" type="noConversion"/>
  </si>
  <si>
    <t>DB손해보험_증액배서</t>
  </si>
  <si>
    <t>DB손해보험_증액배서</t>
    <phoneticPr fontId="1" type="noConversion"/>
  </si>
  <si>
    <t>잡손실</t>
    <phoneticPr fontId="1" type="noConversion"/>
  </si>
  <si>
    <t>감자차손</t>
    <phoneticPr fontId="1" type="noConversion"/>
  </si>
  <si>
    <t>유상감자대금 지급</t>
  </si>
  <si>
    <t>지연이자</t>
    <phoneticPr fontId="1" type="noConversion"/>
  </si>
  <si>
    <t>농협생명보험㈜</t>
    <phoneticPr fontId="1" type="noConversion"/>
  </si>
  <si>
    <t>㈜국민은행(리치먼드)</t>
  </si>
  <si>
    <t>㈜국민은행(리치먼드)</t>
    <phoneticPr fontId="1" type="noConversion"/>
  </si>
  <si>
    <t>㈜유진저축은행</t>
  </si>
  <si>
    <t>㈜유진저축은행</t>
    <phoneticPr fontId="1" type="noConversion"/>
  </si>
  <si>
    <t>사단법인과학기술인공제회</t>
  </si>
  <si>
    <t>사단법인과학기술인공제회</t>
    <phoneticPr fontId="1" type="noConversion"/>
  </si>
  <si>
    <t>종류주자본금(B)</t>
    <phoneticPr fontId="1" type="noConversion"/>
  </si>
  <si>
    <t>보통주자본금</t>
    <phoneticPr fontId="1" type="noConversion"/>
  </si>
  <si>
    <t>㈜젠스타메이트</t>
    <phoneticPr fontId="1" type="noConversion"/>
  </si>
  <si>
    <t>㈜맥서브</t>
  </si>
  <si>
    <t>중소기업은행(유진프라이디움)</t>
  </si>
  <si>
    <t>중소기업은행(유진프라이디움)</t>
    <phoneticPr fontId="1" type="noConversion"/>
  </si>
  <si>
    <t>주식발행초과금</t>
    <phoneticPr fontId="1" type="noConversion"/>
  </si>
  <si>
    <t>주식회사 신한은행
(아이스텀전문투자형사모부동산신탁제6호의 신탁업자)</t>
  </si>
  <si>
    <t>주식회사 한국스탠다드차타드은행
(KB리츠전문투자형사모부동산투자신탁제1호의 신탁업자)</t>
  </si>
  <si>
    <t>KB증권 주식회사</t>
  </si>
  <si>
    <t>셀비아제일차 주식회사</t>
  </si>
  <si>
    <t>주식회사 OBS 저축은행</t>
  </si>
  <si>
    <t>주식회사 키움저축은행</t>
  </si>
  <si>
    <t>주식회사 키움예스저축은행</t>
  </si>
  <si>
    <t>주식회사 한국스탠다드차타드은행
(KB리츠전문투자형사모부동산투자신탁제2호의 신탁업자)</t>
  </si>
  <si>
    <t>IBK투자증권 주식회사</t>
  </si>
  <si>
    <t>KB자산운용 주식회사</t>
  </si>
  <si>
    <t>주식회사 케이티에스테이트</t>
  </si>
  <si>
    <t>주식회사 맥서브</t>
  </si>
  <si>
    <t>한국전자금융 주식회사</t>
  </si>
  <si>
    <t>신주발행</t>
  </si>
  <si>
    <t>신주발행</t>
    <phoneticPr fontId="1" type="noConversion"/>
  </si>
  <si>
    <t>LM FEE(KB손해보험 19,20,28F)</t>
  </si>
  <si>
    <t>LM FEE(KB손해보험 19,20,28F)</t>
    <phoneticPr fontId="1" type="noConversion"/>
  </si>
  <si>
    <t>장기차입금 이자비용 계상_2021.09</t>
  </si>
  <si>
    <t>장기차입금 이자비용 계상_2021.09</t>
    <phoneticPr fontId="1" type="noConversion"/>
  </si>
  <si>
    <t>새마을금고중앙회 -선순위</t>
  </si>
  <si>
    <t>농협생명보험(주) -선순위</t>
  </si>
  <si>
    <t>㈜케이비손해보험 -선순위</t>
  </si>
  <si>
    <t>㈜키움예스저축은행 -중순위</t>
  </si>
  <si>
    <t>생상소울 임대보증금_2021.09.01 임대차시작</t>
  </si>
  <si>
    <t>3.</t>
    <phoneticPr fontId="135" type="noConversion"/>
  </si>
  <si>
    <t>감자차손</t>
    <phoneticPr fontId="135" type="noConversion"/>
  </si>
  <si>
    <t>감자차손</t>
    <phoneticPr fontId="1" type="noConversion"/>
  </si>
  <si>
    <t>간주부가세(21년 9월)_계상</t>
  </si>
  <si>
    <t>간주부가세(21년 9월)_계상</t>
    <phoneticPr fontId="1" type="noConversion"/>
  </si>
  <si>
    <t>선급부가세</t>
    <phoneticPr fontId="1" type="noConversion"/>
  </si>
  <si>
    <t>선급부가세/부가세예수금 상계</t>
    <phoneticPr fontId="1" type="noConversion"/>
  </si>
  <si>
    <t>㈜케이비운용제1호위탁관리부동산투자회사</t>
    <phoneticPr fontId="1" type="noConversion"/>
  </si>
  <si>
    <t>㈜케이비운용제1호위탁관리부동산투자회사</t>
    <phoneticPr fontId="1" type="noConversion"/>
  </si>
  <si>
    <t>선급부가세</t>
    <phoneticPr fontId="1" type="noConversion"/>
  </si>
  <si>
    <t>공제받지못할매입세액_2021년 2기 예정 부가세</t>
  </si>
  <si>
    <t>공제받지못할매입세액_2021년 2기 예정 부가세</t>
    <phoneticPr fontId="1" type="noConversion"/>
  </si>
  <si>
    <t>지급수수료</t>
    <phoneticPr fontId="1" type="noConversion"/>
  </si>
  <si>
    <t>A종종류주</t>
  </si>
  <si>
    <t>A종종류주</t>
    <phoneticPr fontId="1" type="noConversion"/>
  </si>
  <si>
    <t>B종종류주</t>
  </si>
  <si>
    <t>보통주</t>
  </si>
  <si>
    <t>B종종류주</t>
    <phoneticPr fontId="1" type="noConversion"/>
  </si>
  <si>
    <t>시장 실사 용역 수수료</t>
  </si>
  <si>
    <t>시장 실사 용역 수수료</t>
    <phoneticPr fontId="1" type="noConversion"/>
  </si>
  <si>
    <t>토지</t>
    <phoneticPr fontId="1" type="noConversion"/>
  </si>
  <si>
    <t xml:space="preserve"> </t>
    <phoneticPr fontId="1" type="noConversion"/>
  </si>
  <si>
    <t>건물</t>
    <phoneticPr fontId="1" type="noConversion"/>
  </si>
  <si>
    <t>감가상각누계액</t>
    <phoneticPr fontId="1" type="noConversion"/>
  </si>
  <si>
    <t>재평가잉여금</t>
    <phoneticPr fontId="1" type="noConversion"/>
  </si>
  <si>
    <t>2021년 9월 15일 감정평가로 인한 재평가로 인한 장부 조정</t>
    <phoneticPr fontId="1" type="noConversion"/>
  </si>
  <si>
    <t>재평가잉여금</t>
  </si>
  <si>
    <t>재평가잉여금</t>
    <phoneticPr fontId="135" type="noConversion"/>
  </si>
  <si>
    <t>감가상각비(21년 9월)_15~30일</t>
    <phoneticPr fontId="1" type="noConversion"/>
  </si>
  <si>
    <t>Ⅴ. 이익잉여금</t>
    <phoneticPr fontId="135" type="noConversion"/>
  </si>
  <si>
    <t>Ⅳ. 기타포괄손익누계액</t>
    <phoneticPr fontId="135" type="noConversion"/>
  </si>
  <si>
    <t>-</t>
    <phoneticPr fontId="1" type="noConversion"/>
  </si>
  <si>
    <t>주식발행초과금</t>
    <phoneticPr fontId="1" type="noConversion"/>
  </si>
  <si>
    <t>임원보수</t>
    <phoneticPr fontId="1" type="noConversion"/>
  </si>
  <si>
    <t>미지급기타비용</t>
    <phoneticPr fontId="1" type="noConversion"/>
  </si>
  <si>
    <t>KB부동산신탁</t>
  </si>
  <si>
    <t>KB부동산신탁</t>
    <phoneticPr fontId="1" type="noConversion"/>
  </si>
  <si>
    <t>자산보관수수료(21년 9월)_부동산</t>
    <phoneticPr fontId="1" type="noConversion"/>
  </si>
  <si>
    <t>자산보관수수료(21년 9월)_현금</t>
    <phoneticPr fontId="1" type="noConversion"/>
  </si>
  <si>
    <t>지급수수료</t>
    <phoneticPr fontId="1" type="noConversion"/>
  </si>
  <si>
    <t>주식발행초과금</t>
    <phoneticPr fontId="1" type="noConversion"/>
  </si>
  <si>
    <t>지급수수료</t>
    <phoneticPr fontId="1" type="noConversion"/>
  </si>
  <si>
    <t>잡이익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</si>
</sst>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2">
    <numFmt numFmtId="41" formatCode="_-* #,##0_-;\-* #,##0_-;_-* &quot;-&quot;_-;_-@_-"/>
    <numFmt numFmtId="43" formatCode="_-* #,##0.00_-;\-* #,##0.00_-;_-* &quot;-&quot;??_-;_-@_-"/>
    <numFmt numFmtId="176" formatCode="_(&quot;₩&quot;* #,##0_);_(&quot;₩&quot;* \(#,##0\);_(&quot;₩&quot;* &quot;-&quot;_);_(@_)"/>
    <numFmt numFmtId="177" formatCode="_(* #,##0_);_(* \(#,##0\);_(* &quot;-&quot;_);_(@_)"/>
    <numFmt numFmtId="178" formatCode="_(&quot;₩&quot;* #,##0.00_);_(&quot;₩&quot;* \(#,##0.00\);_(&quot;₩&quot;* &quot;-&quot;??_);_(@_)"/>
    <numFmt numFmtId="179" formatCode="_(* #,##0.00_);_(* \(#,##0.00\);_(* &quot;-&quot;??_);_(@_)"/>
    <numFmt numFmtId="180" formatCode="&quot;111-&quot;@"/>
    <numFmt numFmtId="181" formatCode="&quot;(&quot;0&quot;)&quot;"/>
    <numFmt numFmtId="182" formatCode="#,##0.0"/>
    <numFmt numFmtId="183" formatCode="#.00"/>
    <numFmt numFmtId="184" formatCode="&quot;₩&quot;#,##0.00;&quot;₩&quot;\-#,##0.00"/>
    <numFmt numFmtId="185" formatCode="#\ ##0\ \ ;\-#\ ##0\ \ ;#\ ##0\ \ ;@&quot;  &quot;"/>
    <numFmt numFmtId="186" formatCode="_(&quot;$&quot;* #,##0.00_);_(&quot;$&quot;* \(#,##0.00\);_(&quot;$&quot;* &quot;-&quot;??_);_(@_)"/>
    <numFmt numFmtId="187" formatCode="&quot;₩&quot;#,##0;&quot;₩&quot;\-#,##0"/>
    <numFmt numFmtId="188" formatCode="_ &quot;₩&quot;* #,##0_ ;_ &quot;₩&quot;* \-#,##0_ ;_ &quot;₩&quot;* &quot;-&quot;_ ;_ @_ "/>
    <numFmt numFmtId="189" formatCode="_ &quot;₩&quot;* #,##0.00_ ;_ &quot;₩&quot;* \-#,##0.00_ ;_ &quot;₩&quot;* &quot;-&quot;??_ ;_ @_ "/>
    <numFmt numFmtId="190" formatCode="_ * #,##0.00_ ;_ * &quot;₩&quot;&quot;₩&quot;&quot;₩&quot;&quot;₩&quot;&quot;₩&quot;&quot;₩&quot;&quot;₩&quot;\-#,##0.00_ ;_ * &quot;-&quot;??_ ;_ @_ "/>
    <numFmt numFmtId="191" formatCode="&quot;₩&quot;#,##0;[Red]&quot;₩&quot;&quot;₩&quot;&quot;₩&quot;&quot;₩&quot;&quot;₩&quot;&quot;₩&quot;&quot;₩&quot;&quot;₩&quot;&quot;₩&quot;\-#,##0"/>
    <numFmt numFmtId="192" formatCode="_ * #,##0.00_ ;_ * \-#,##0.00_ ;_ * &quot;-&quot;??_ ;_ @_ "/>
    <numFmt numFmtId="193" formatCode="#,##0.00;&quot;-&quot;#,##0.00"/>
    <numFmt numFmtId="194" formatCode="&quot;₩&quot;#,##0;&quot;₩&quot;&quot;₩&quot;&quot;₩&quot;&quot;₩&quot;&quot;₩&quot;\-#,##0"/>
    <numFmt numFmtId="195" formatCode="&quot;Rp&quot;#,##0.0;[Red]\(&quot;Rp&quot;#,##0.0\)"/>
    <numFmt numFmtId="196" formatCode="d&quot;-&quot;mmm&quot;-&quot;yy"/>
    <numFmt numFmtId="197" formatCode="mmm\-d\-yyyy"/>
    <numFmt numFmtId="198" formatCode="m/d/yyyy\ \ h:mm\ AM/PM"/>
    <numFmt numFmtId="199" formatCode="_-* #,##0\ _D_M_-;\-* #,##0\ _D_M_-;_-* &quot;-&quot;\ _D_M_-;_-@_-"/>
    <numFmt numFmtId="200" formatCode="_-* #,##0.00\ _D_M_-;\-* #,##0.00\ _D_M_-;_-* &quot;-&quot;??\ _D_M_-;_-@_-"/>
    <numFmt numFmtId="201" formatCode="&quot;₩&quot;#,##0.00;&quot;₩&quot;&quot;₩&quot;&quot;₩&quot;&quot;₩&quot;&quot;₩&quot;\-#,##0.00"/>
    <numFmt numFmtId="202" formatCode="&quot;$&quot;#,##0.00_);\(&quot;$&quot;#,##0.00\)"/>
    <numFmt numFmtId="203" formatCode="_([$€-2]* #,##0.00_);_([$€-2]* \(#,##0.00\);_([$€-2]* &quot;-&quot;??_)"/>
    <numFmt numFmtId="204" formatCode="0.0%"/>
    <numFmt numFmtId="205" formatCode="###0_);\(###0\)"/>
    <numFmt numFmtId="206" formatCode="#,##0_ ;\(#,##0\)_-;&quot;-&quot;"/>
    <numFmt numFmtId="207" formatCode="_(&quot;$&quot;* #,##0_);_(&quot;$&quot;* \(#,##0\);_(&quot;$&quot;* &quot;-&quot;_);_(@_)"/>
    <numFmt numFmtId="208" formatCode="0.0%;[Red]\(0.0%\)"/>
    <numFmt numFmtId="209" formatCode="#,##0.0_);[Red]\(#,##0.0\)"/>
    <numFmt numFmtId="210" formatCode="mm/yyyy"/>
    <numFmt numFmtId="211" formatCode="#,##0.0_);[Red]\(#,##0.0\);&quot;N/A &quot;"/>
    <numFmt numFmtId="212" formatCode="0.00_)"/>
    <numFmt numFmtId="213" formatCode="#,##0.000_);[Red]\(#,##0.000\)"/>
    <numFmt numFmtId="214" formatCode="#,##0.0_)\ \ ;[Red]\(#,##0.0\)\ \ "/>
    <numFmt numFmtId="215" formatCode="#,##0;&quot;(&quot;&quot;-&quot;&quot;)&quot;#,##0"/>
    <numFmt numFmtId="216" formatCode="&quot;(&quot;#,##0&quot;)&quot;;&quot;(&quot;&quot;-&quot;&quot;)&quot;&quot;(&quot;#,##0&quot;)&quot;"/>
    <numFmt numFmtId="217" formatCode="#,##0;#,##0"/>
    <numFmt numFmtId="218" formatCode="&quot;(&quot;#,##0&quot;)&quot;;&quot;(&quot;#,##0&quot;)&quot;"/>
    <numFmt numFmtId="219" formatCode="0.0%&quot;NetPPE/sales&quot;"/>
    <numFmt numFmtId="220" formatCode="[&lt;=9999999]###\-####;\(###\)\ ###\-####"/>
    <numFmt numFmtId="221" formatCode="#\ ##0.0\ \ ;\-##0.0\ \ ;#\ ##0.0\ \ ;@&quot;  &quot;"/>
    <numFmt numFmtId="222" formatCode="#\ ##0.00\ \ ;\-#\ ##0.00\ \ ;#\ ##0\ \ ;@&quot;  &quot;"/>
    <numFmt numFmtId="223" formatCode="###\ ##0.000\ \ ;\-###\ ##0.000\ \ ;#.00\ ##0\ \ ;@&quot;  &quot;"/>
    <numFmt numFmtId="224" formatCode="_-* #,##0\ &quot;DM&quot;_-;\-* #,##0\ &quot;DM&quot;_-;_-* &quot;-&quot;\ &quot;DM&quot;_-;_-@_-"/>
    <numFmt numFmtId="225" formatCode="_-* #,##0.00\ &quot;DM&quot;_-;\-* #,##0.00\ &quot;DM&quot;_-;_-* &quot;-&quot;??\ &quot;DM&quot;_-;_-@_-"/>
    <numFmt numFmtId="226" formatCode="#,##0_);[Red]\(#,##0\)"/>
    <numFmt numFmtId="227" formatCode="yyyy&quot;년&quot;\ m&quot;월&quot;\ d&quot;일&quot;;@"/>
    <numFmt numFmtId="228" formatCode="&quot;$&quot;#,##0_);[Red]\(&quot;$&quot;#,##0\)"/>
    <numFmt numFmtId="229" formatCode="&quot;₩&quot;#,##0.00;[Red]&quot;₩&quot;\-#,##0.00"/>
    <numFmt numFmtId="230" formatCode="&quot;$&quot;#,##0.00_);[Red]\(&quot;$&quot;#,##0.00\)"/>
    <numFmt numFmtId="231" formatCode="&quot;₩&quot;#,##0;[Red]&quot;₩&quot;\-#,##0"/>
    <numFmt numFmtId="232" formatCode="#,##0;[Red]&quot;-&quot;#,##0"/>
    <numFmt numFmtId="233" formatCode="_ &quot;₪&quot;\ * #,##0_ ;_ &quot;₪&quot;\ * \-#,##0_ ;_ &quot;₪&quot;\ * &quot;-&quot;_ ;_ @_ "/>
    <numFmt numFmtId="234" formatCode="&quot;Rp&quot;#,##0.00;[Red]\(&quot;Rp&quot;#,##0.00\)"/>
    <numFmt numFmtId="235" formatCode="mmm\-d\-yy"/>
    <numFmt numFmtId="236" formatCode="#,##0,"/>
    <numFmt numFmtId="237" formatCode="_-* #,##0\ _F_-;\-* #,##0\ _F_-;_-* &quot;-&quot;\ _F_-;_-@_-"/>
    <numFmt numFmtId="238" formatCode="_-* #,##0.00\ _F_-;\-* #,##0.00\ _F_-;_-* &quot;-&quot;??\ _F_-;_-@_-"/>
    <numFmt numFmtId="239" formatCode="_-* #,##0\ &quot;€&quot;_-;\-* #,##0\ &quot;€&quot;_-;_-* &quot;-&quot;\ &quot;€&quot;_-;_-@_-"/>
    <numFmt numFmtId="240" formatCode="_-* #,##0.00\ &quot;€&quot;_-;\-* #,##0.00\ &quot;€&quot;_-;_-* &quot;-&quot;??\ &quot;€&quot;_-;_-@_-"/>
    <numFmt numFmtId="241" formatCode="_-* #,##0\ &quot;F&quot;_-;\-* #,##0\ &quot;F&quot;_-;_-* &quot;-&quot;\ &quot;F&quot;_-;_-@_-"/>
    <numFmt numFmtId="242" formatCode="_-* #,##0.00\ &quot;F&quot;_-;\-* #,##0.00\ &quot;F&quot;_-;_-* &quot;-&quot;??\ &quot;F&quot;_-;_-@_-"/>
    <numFmt numFmtId="243" formatCode="&quot;₩&quot;#,##0;[Red]&quot;₩&quot;&quot;₩&quot;&quot;₩&quot;&quot;₩&quot;&quot;₩&quot;&quot;₩&quot;&quot;₩&quot;&quot;₩&quot;\-#,##0"/>
    <numFmt numFmtId="244" formatCode="0.0%&quot;NWI/Sls&quot;"/>
    <numFmt numFmtId="245" formatCode="0.0%;\(0.0%\)"/>
    <numFmt numFmtId="246" formatCode="0%;[Red]\(0%\)"/>
    <numFmt numFmtId="247" formatCode="0.00%;[Red]\(0.00%\)"/>
    <numFmt numFmtId="248" formatCode="0.0%&quot;Sales&quot;"/>
    <numFmt numFmtId="249" formatCode="#,##0\ &quot;F&quot;;\-#,##0\ &quot;F&quot;"/>
    <numFmt numFmtId="250" formatCode="#,##0\ &quot;F&quot;;[Red]\-#,##0\ &quot;F&quot;"/>
    <numFmt numFmtId="251" formatCode="&quot;TFCF: &quot;#,##0_);[Red]&quot;No! &quot;\(#,##0\)"/>
    <numFmt numFmtId="252" formatCode="#.##"/>
    <numFmt numFmtId="253" formatCode="#,##0.000;[Red]&quot;-&quot;#,##0.000"/>
    <numFmt numFmtId="254" formatCode="0.00%;\(0.00%\)"/>
    <numFmt numFmtId="255" formatCode="hh:mm:ss&quot;₩&quot;&quot;₩&quot;&quot;₩&quot;&quot;₩&quot;&quot;₩&quot;&quot;₩&quot;&quot;₩&quot;&quot;₩&quot;\ AM/PM_)"/>
  </numFmts>
  <fonts count="178">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1"/>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0"/>
      <name val="Arial"/>
      <family val="2"/>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8"/>
      <name val="Arial"/>
      <family val="2"/>
    </font>
    <font>
      <sz val="11"/>
      <name val="ＭＳ ゴシック"/>
      <family val="3"/>
    </font>
    <font>
      <sz val="8"/>
      <name val="Times New Roman"/>
      <family val="1"/>
    </font>
    <font>
      <sz val="10"/>
      <name val="명조"/>
      <family val="3"/>
      <charset val="129"/>
    </font>
    <font>
      <sz val="12"/>
      <name val="바탕체"/>
      <family val="1"/>
      <charset val="129"/>
    </font>
    <font>
      <sz val="11"/>
      <name val="돋?o"/>
      <family val="3"/>
      <charset val="129"/>
    </font>
    <font>
      <sz val="10"/>
      <name val="Helv"/>
      <family val="2"/>
    </font>
    <font>
      <sz val="10"/>
      <name val="Times New Roman"/>
      <family val="1"/>
    </font>
    <font>
      <sz val="10"/>
      <name val="MS Sans Serif"/>
      <family val="2"/>
    </font>
    <font>
      <sz val="11"/>
      <name val="ＭＳ Ｐゴシック"/>
      <family val="2"/>
      <charset val="128"/>
    </font>
    <font>
      <sz val="12"/>
      <name val="¹UAAA¼"/>
      <family val="1"/>
      <charset val="129"/>
    </font>
    <font>
      <sz val="11"/>
      <name val="돋움체"/>
      <family val="3"/>
      <charset val="129"/>
    </font>
    <font>
      <sz val="1"/>
      <color indexed="8"/>
      <name val="Courier"/>
      <family val="3"/>
    </font>
    <font>
      <sz val="12"/>
      <name val="PragmaticaCTT"/>
      <family val="1"/>
    </font>
    <font>
      <sz val="10"/>
      <name val="PragmaticaCTT"/>
      <family val="1"/>
    </font>
    <font>
      <sz val="11"/>
      <name val="굴림체"/>
      <family val="3"/>
      <charset val="129"/>
    </font>
    <font>
      <u/>
      <sz val="9"/>
      <color indexed="36"/>
      <name val="바탕체"/>
      <family val="1"/>
      <charset val="129"/>
    </font>
    <font>
      <sz val="11"/>
      <name val="GE Inspira"/>
      <family val="2"/>
    </font>
    <font>
      <sz val="12"/>
      <name val="뼻뮝"/>
      <family val="1"/>
      <charset val="129"/>
    </font>
    <font>
      <sz val="7.5"/>
      <name val="굴림"/>
      <family val="3"/>
      <charset val="129"/>
    </font>
    <font>
      <sz val="10"/>
      <color indexed="12"/>
      <name val="굴림체"/>
      <family val="3"/>
      <charset val="129"/>
    </font>
    <font>
      <sz val="10"/>
      <color indexed="24"/>
      <name val="MS Sans Serif"/>
      <family val="2"/>
    </font>
    <font>
      <sz val="12"/>
      <color indexed="24"/>
      <name val="바탕체"/>
      <family val="1"/>
      <charset val="129"/>
    </font>
    <font>
      <u/>
      <sz val="12"/>
      <color indexed="36"/>
      <name val="ＭＳ ゴシック"/>
      <family val="3"/>
    </font>
    <font>
      <sz val="10"/>
      <name val="ＭＳ Ｐゴシック"/>
      <family val="2"/>
      <charset val="128"/>
    </font>
    <font>
      <sz val="9"/>
      <name val="Tahoma"/>
      <family val="2"/>
    </font>
    <font>
      <sz val="10"/>
      <name val="μ¸¿oA¼"/>
      <family val="3"/>
      <charset val="129"/>
    </font>
    <font>
      <sz val="12"/>
      <name val="¹ÙÅÁÃ¼"/>
      <family val="1"/>
      <charset val="129"/>
    </font>
    <font>
      <sz val="12"/>
      <name val="Tms Rmn"/>
      <family val="1"/>
    </font>
    <font>
      <sz val="10"/>
      <name val="±¼¸²Ã¼"/>
      <family val="3"/>
      <charset val="129"/>
    </font>
    <font>
      <sz val="11"/>
      <name val="μ¸¿oA¼"/>
      <family val="3"/>
      <charset val="129"/>
    </font>
    <font>
      <sz val="11"/>
      <name val="μ¸¿o"/>
      <family val="3"/>
      <charset val="129"/>
    </font>
    <font>
      <b/>
      <sz val="9"/>
      <name val="Tahoma"/>
      <family val="2"/>
    </font>
    <font>
      <b/>
      <sz val="11"/>
      <name val="Arial"/>
      <family val="2"/>
    </font>
    <font>
      <b/>
      <sz val="8"/>
      <name val="Arial"/>
      <family val="2"/>
    </font>
    <font>
      <sz val="8"/>
      <color indexed="12"/>
      <name val="Arial"/>
      <family val="2"/>
    </font>
    <font>
      <sz val="9"/>
      <name val="Arial"/>
      <family val="2"/>
    </font>
    <font>
      <sz val="12"/>
      <name val="Arial"/>
      <family val="2"/>
    </font>
    <font>
      <b/>
      <sz val="10"/>
      <name val="Tahoma"/>
      <family val="2"/>
    </font>
    <font>
      <u/>
      <sz val="12"/>
      <name val="Tahoma"/>
      <family val="2"/>
    </font>
    <font>
      <i/>
      <u/>
      <sz val="11"/>
      <name val="Tahoma"/>
      <family val="2"/>
    </font>
    <font>
      <u/>
      <sz val="11"/>
      <name val="Tahoma"/>
      <family val="2"/>
    </font>
    <font>
      <i/>
      <u/>
      <sz val="10"/>
      <name val="Tahoma"/>
      <family val="2"/>
    </font>
    <font>
      <u/>
      <sz val="10"/>
      <name val="Tahoma"/>
      <family val="2"/>
    </font>
    <font>
      <i/>
      <u/>
      <sz val="9"/>
      <name val="Tahoma"/>
      <family val="2"/>
    </font>
    <font>
      <u/>
      <sz val="9"/>
      <name val="Tahoma"/>
      <family val="2"/>
    </font>
    <font>
      <b/>
      <sz val="12"/>
      <name val="Helv"/>
      <family val="2"/>
    </font>
    <font>
      <b/>
      <sz val="12"/>
      <name val="Arial"/>
      <family val="2"/>
    </font>
    <font>
      <sz val="10"/>
      <color indexed="8"/>
      <name val="Arial"/>
      <family val="2"/>
    </font>
    <font>
      <b/>
      <sz val="14"/>
      <name val="Arial"/>
      <family val="2"/>
    </font>
    <font>
      <sz val="8"/>
      <color indexed="39"/>
      <name val="Arial"/>
      <family val="2"/>
    </font>
    <font>
      <sz val="12"/>
      <name val="Helv"/>
      <family val="2"/>
    </font>
    <font>
      <b/>
      <sz val="11"/>
      <name val="Helv"/>
      <family val="2"/>
    </font>
    <font>
      <sz val="7"/>
      <name val="Small Fonts"/>
      <family val="2"/>
    </font>
    <font>
      <sz val="12"/>
      <name val="돋움체"/>
      <family val="3"/>
      <charset val="129"/>
    </font>
    <font>
      <b/>
      <i/>
      <sz val="16"/>
      <name val="Helv"/>
      <family val="2"/>
    </font>
    <font>
      <sz val="14"/>
      <name val="–¾’©"/>
      <family val="3"/>
      <charset val="129"/>
    </font>
    <font>
      <sz val="8"/>
      <color indexed="10"/>
      <name val="Arial"/>
      <family val="2"/>
    </font>
    <font>
      <b/>
      <i/>
      <u val="double"/>
      <sz val="12"/>
      <name val="Arial Rounded MT Bold"/>
      <family val="2"/>
    </font>
    <font>
      <b/>
      <u/>
      <sz val="10"/>
      <name val="Tahoma"/>
      <family val="2"/>
    </font>
    <font>
      <sz val="7"/>
      <name val="Arial"/>
      <family val="2"/>
    </font>
    <font>
      <b/>
      <i/>
      <sz val="14"/>
      <name val="Times New Roman"/>
      <family val="1"/>
    </font>
    <font>
      <b/>
      <sz val="11"/>
      <name val="Tahoma"/>
      <family val="2"/>
    </font>
    <font>
      <sz val="12"/>
      <name val="Tahoma"/>
      <family val="2"/>
    </font>
    <font>
      <i/>
      <sz val="11"/>
      <name val="Tahoma"/>
      <family val="2"/>
    </font>
    <font>
      <sz val="11"/>
      <name val="Tahoma"/>
      <family val="2"/>
    </font>
    <font>
      <i/>
      <sz val="10"/>
      <name val="Tahoma"/>
      <family val="2"/>
    </font>
    <font>
      <sz val="10"/>
      <name val="Tahoma"/>
      <family val="2"/>
    </font>
    <font>
      <i/>
      <sz val="9"/>
      <name val="Tahoma"/>
      <family val="2"/>
    </font>
    <font>
      <sz val="8"/>
      <color indexed="9"/>
      <name val="Arial"/>
      <family val="2"/>
    </font>
    <font>
      <u/>
      <sz val="10"/>
      <color indexed="12"/>
      <name val="ＭＳ ゴシック"/>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1"/>
      <color indexed="8"/>
      <name val="돋움"/>
      <family val="3"/>
      <charset val="129"/>
    </font>
    <font>
      <sz val="11"/>
      <color indexed="9"/>
      <name val="돋움"/>
      <family val="3"/>
      <charset val="129"/>
    </font>
    <font>
      <sz val="11"/>
      <color indexed="10"/>
      <name val="돋움"/>
      <family val="3"/>
      <charset val="129"/>
    </font>
    <font>
      <b/>
      <sz val="11"/>
      <color indexed="52"/>
      <name val="돋움"/>
      <family val="3"/>
      <charset val="129"/>
    </font>
    <font>
      <sz val="11"/>
      <color indexed="20"/>
      <name val="돋움"/>
      <family val="3"/>
      <charset val="129"/>
    </font>
    <font>
      <sz val="11"/>
      <color indexed="60"/>
      <name val="돋움"/>
      <family val="3"/>
      <charset val="129"/>
    </font>
    <font>
      <i/>
      <sz val="11"/>
      <color indexed="23"/>
      <name val="돋움"/>
      <family val="3"/>
      <charset val="129"/>
    </font>
    <font>
      <b/>
      <sz val="11"/>
      <color indexed="9"/>
      <name val="돋움"/>
      <family val="3"/>
      <charset val="129"/>
    </font>
    <font>
      <sz val="11"/>
      <color indexed="52"/>
      <name val="돋움"/>
      <family val="3"/>
      <charset val="129"/>
    </font>
    <font>
      <b/>
      <sz val="11"/>
      <color indexed="8"/>
      <name val="돋움"/>
      <family val="3"/>
      <charset val="129"/>
    </font>
    <font>
      <sz val="11"/>
      <color indexed="62"/>
      <name val="돋움"/>
      <family val="3"/>
      <charset val="129"/>
    </font>
    <font>
      <b/>
      <sz val="15"/>
      <color indexed="56"/>
      <name val="돋움"/>
      <family val="3"/>
      <charset val="129"/>
    </font>
    <font>
      <b/>
      <sz val="13"/>
      <color indexed="56"/>
      <name val="돋움"/>
      <family val="3"/>
      <charset val="129"/>
    </font>
    <font>
      <b/>
      <sz val="11"/>
      <color indexed="56"/>
      <name val="돋움"/>
      <family val="3"/>
      <charset val="129"/>
    </font>
    <font>
      <sz val="11"/>
      <color indexed="17"/>
      <name val="돋움"/>
      <family val="3"/>
      <charset val="129"/>
    </font>
    <font>
      <b/>
      <sz val="11"/>
      <color indexed="63"/>
      <name val="돋움"/>
      <family val="3"/>
      <charset val="129"/>
    </font>
    <font>
      <sz val="11"/>
      <name val="ＭＳ ゴシック"/>
      <family val="3"/>
      <charset val="128"/>
    </font>
    <font>
      <sz val="11"/>
      <name val="ＭＳ Ｐゴシック"/>
      <family val="2"/>
    </font>
    <font>
      <sz val="12"/>
      <name val="¹UAAA¼"/>
      <family val="3"/>
      <charset val="129"/>
    </font>
    <font>
      <b/>
      <sz val="10"/>
      <color theme="0"/>
      <name val="맑은 고딕"/>
      <family val="3"/>
      <charset val="129"/>
      <scheme val="minor"/>
    </font>
    <font>
      <sz val="10"/>
      <color theme="1"/>
      <name val="맑은 고딕"/>
      <family val="3"/>
      <charset val="129"/>
      <scheme val="minor"/>
    </font>
    <font>
      <b/>
      <sz val="10"/>
      <color theme="1"/>
      <name val="맑은 고딕"/>
      <family val="3"/>
      <charset val="129"/>
      <scheme val="minor"/>
    </font>
    <font>
      <sz val="10"/>
      <color theme="1"/>
      <name val="맑은 고딕"/>
      <family val="2"/>
      <charset val="129"/>
      <scheme val="minor"/>
    </font>
    <font>
      <b/>
      <u/>
      <sz val="16"/>
      <name val="맑은 고딕"/>
      <family val="3"/>
      <charset val="129"/>
      <scheme val="minor"/>
    </font>
    <font>
      <b/>
      <u/>
      <sz val="16"/>
      <color theme="1"/>
      <name val="맑은 고딕"/>
      <family val="3"/>
      <charset val="129"/>
      <scheme val="minor"/>
    </font>
    <font>
      <sz val="10"/>
      <name val="맑은 고딕"/>
      <family val="3"/>
      <charset val="129"/>
    </font>
    <font>
      <sz val="8"/>
      <name val="돋움"/>
      <family val="3"/>
      <charset val="129"/>
    </font>
    <font>
      <b/>
      <sz val="10"/>
      <name val="맑은 고딕"/>
      <family val="3"/>
      <charset val="129"/>
    </font>
    <font>
      <b/>
      <sz val="8.5"/>
      <name val="맑은 고딕"/>
      <family val="3"/>
      <charset val="129"/>
    </font>
    <font>
      <sz val="10"/>
      <color rgb="FF0000FF"/>
      <name val="맑은 고딕"/>
      <family val="2"/>
      <charset val="129"/>
      <scheme val="minor"/>
    </font>
    <font>
      <sz val="11"/>
      <color theme="1"/>
      <name val="맑은 고딕"/>
      <family val="3"/>
      <charset val="129"/>
      <scheme val="minor"/>
    </font>
    <font>
      <sz val="10"/>
      <name val="맑은 고딕"/>
      <family val="3"/>
      <charset val="129"/>
      <scheme val="minor"/>
    </font>
    <font>
      <b/>
      <sz val="10"/>
      <color rgb="FFFFFFFF"/>
      <name val="맑은 고딕"/>
      <family val="3"/>
      <charset val="129"/>
      <scheme val="minor"/>
    </font>
    <font>
      <sz val="9"/>
      <color theme="1"/>
      <name val="맑은 고딕"/>
      <family val="2"/>
      <charset val="129"/>
      <scheme val="minor"/>
    </font>
    <font>
      <sz val="9"/>
      <color indexed="81"/>
      <name val="Tahoma"/>
      <family val="2"/>
    </font>
    <font>
      <b/>
      <sz val="9"/>
      <color indexed="81"/>
      <name val="Tahoma"/>
      <family val="2"/>
    </font>
    <font>
      <sz val="9"/>
      <color indexed="81"/>
      <name val="돋움"/>
      <family val="3"/>
      <charset val="129"/>
    </font>
    <font>
      <b/>
      <sz val="11"/>
      <color theme="1"/>
      <name val="맑은 고딕"/>
      <family val="3"/>
      <charset val="129"/>
      <scheme val="minor"/>
    </font>
    <font>
      <b/>
      <sz val="10"/>
      <color rgb="FFFFFF00"/>
      <name val="맑은 고딕"/>
      <family val="3"/>
      <charset val="129"/>
      <scheme val="minor"/>
    </font>
    <font>
      <sz val="10"/>
      <color rgb="FF0000FF"/>
      <name val="맑은 고딕"/>
      <family val="3"/>
      <charset val="129"/>
      <scheme val="minor"/>
    </font>
    <font>
      <sz val="11"/>
      <color rgb="FF0000FF"/>
      <name val="맑은 고딕"/>
      <family val="2"/>
      <charset val="129"/>
      <scheme val="minor"/>
    </font>
    <font>
      <sz val="11"/>
      <name val="맑은 고딕"/>
      <family val="3"/>
      <charset val="129"/>
      <scheme val="minor"/>
    </font>
    <font>
      <b/>
      <sz val="10"/>
      <name val="맑은 고딕"/>
      <family val="3"/>
      <charset val="129"/>
      <scheme val="minor"/>
    </font>
    <font>
      <b/>
      <sz val="9"/>
      <color indexed="81"/>
      <name val="돋움"/>
      <family val="3"/>
      <charset val="129"/>
    </font>
    <font>
      <sz val="10"/>
      <color theme="0"/>
      <name val="맑은 고딕"/>
      <family val="3"/>
      <charset val="129"/>
      <scheme val="minor"/>
    </font>
    <font>
      <sz val="10"/>
      <name val="돋움"/>
      <family val="3"/>
      <charset val="129"/>
    </font>
    <font>
      <sz val="10"/>
      <name val="Times New Roman"/>
      <family val="1"/>
      <charset val="177"/>
    </font>
    <font>
      <sz val="10"/>
      <name val="Book Antiqua"/>
      <family val="1"/>
    </font>
    <font>
      <sz val="14"/>
      <name val="뼻뮝"/>
      <family val="1"/>
      <charset val="129"/>
    </font>
    <font>
      <sz val="12"/>
      <name val="¹ÙÅÁÃ¼"/>
      <family val="3"/>
      <charset val="129"/>
    </font>
    <font>
      <sz val="10"/>
      <name val="Arial Narrow"/>
      <family val="2"/>
    </font>
    <font>
      <sz val="11"/>
      <name val="µ¸¿ò"/>
      <family val="3"/>
      <charset val="129"/>
    </font>
    <font>
      <sz val="12"/>
      <name val="System"/>
      <family val="2"/>
      <charset val="129"/>
    </font>
    <font>
      <sz val="12"/>
      <name val="μ¸¿oA¼"/>
      <family val="3"/>
      <charset val="129"/>
    </font>
    <font>
      <b/>
      <sz val="10"/>
      <name val="Helv"/>
      <family val="2"/>
    </font>
    <font>
      <sz val="10"/>
      <name val="Arial"/>
      <family val="2"/>
      <charset val="177"/>
    </font>
    <font>
      <u/>
      <sz val="10"/>
      <color indexed="12"/>
      <name val="Arial"/>
      <family val="2"/>
    </font>
    <font>
      <sz val="12"/>
      <name val="Times New Roman"/>
      <family val="1"/>
    </font>
    <font>
      <u/>
      <sz val="18"/>
      <name val="Times New Roman"/>
      <family val="1"/>
    </font>
    <font>
      <sz val="18"/>
      <name val="Times New Roman"/>
      <family val="1"/>
    </font>
    <font>
      <sz val="11"/>
      <color indexed="8"/>
      <name val="Times New Roman"/>
      <family val="1"/>
      <charset val="177"/>
    </font>
    <font>
      <b/>
      <i/>
      <sz val="11"/>
      <color indexed="8"/>
      <name val="Times New Roman"/>
      <family val="1"/>
      <charset val="177"/>
    </font>
    <font>
      <b/>
      <sz val="11"/>
      <color indexed="16"/>
      <name val="Times New Roman"/>
      <family val="1"/>
      <charset val="177"/>
    </font>
    <font>
      <b/>
      <sz val="22"/>
      <color indexed="8"/>
      <name val="Times New Roman"/>
      <family val="1"/>
      <charset val="177"/>
    </font>
    <font>
      <sz val="14"/>
      <name val="굴림체"/>
      <family val="3"/>
      <charset val="129"/>
    </font>
    <font>
      <sz val="12"/>
      <name val="굴림"/>
      <family val="3"/>
      <charset val="129"/>
    </font>
    <font>
      <sz val="10"/>
      <name val="바탕체"/>
      <family val="1"/>
      <charset val="129"/>
    </font>
    <font>
      <sz val="11"/>
      <color theme="1"/>
      <name val="맑은 고딕"/>
      <family val="3"/>
      <charset val="129"/>
    </font>
    <font>
      <sz val="10"/>
      <color rgb="FFFF0000"/>
      <name val="맑은 고딕"/>
      <family val="3"/>
      <charset val="129"/>
      <scheme val="minor"/>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4"/>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11"/>
        <bgColor indexed="64"/>
      </patternFill>
    </fill>
    <fill>
      <patternFill patternType="solid">
        <fgColor theme="4" tint="-0.249977111117893"/>
        <bgColor indexed="64"/>
      </patternFill>
    </fill>
    <fill>
      <patternFill patternType="solid">
        <fgColor theme="8" tint="0.39997558519241921"/>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indexed="9"/>
        <bgColor indexed="64"/>
      </patternFill>
    </fill>
    <fill>
      <patternFill patternType="solid">
        <fgColor rgb="FFFFFFCC"/>
        <bgColor indexed="64"/>
      </patternFill>
    </fill>
    <fill>
      <patternFill patternType="solid">
        <fgColor theme="8" tint="0.79998168889431442"/>
        <bgColor indexed="64"/>
      </patternFill>
    </fill>
    <fill>
      <patternFill patternType="solid">
        <fgColor rgb="FFFFFF00"/>
        <bgColor indexed="64"/>
      </patternFill>
    </fill>
  </fills>
  <borders count="111">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hair">
        <color indexed="64"/>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double">
        <color indexed="64"/>
      </top>
      <bottom/>
      <diagonal/>
    </border>
    <border>
      <left style="thin">
        <color indexed="64"/>
      </left>
      <right style="thin">
        <color indexed="64"/>
      </right>
      <top/>
      <bottom style="thin">
        <color indexed="64"/>
      </bottom>
      <diagonal/>
    </border>
    <border>
      <left/>
      <right/>
      <top/>
      <bottom style="hair">
        <color indexed="22"/>
      </bottom>
      <diagonal/>
    </border>
    <border>
      <left/>
      <right/>
      <top style="medium">
        <color indexed="64"/>
      </top>
      <bottom style="medium">
        <color indexed="64"/>
      </bottom>
      <diagonal/>
    </border>
    <border>
      <left/>
      <right/>
      <top style="thin">
        <color indexed="64"/>
      </top>
      <bottom style="thin">
        <color indexed="64"/>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right/>
      <top style="thin">
        <color indexed="64"/>
      </top>
      <bottom style="hair">
        <color indexed="22"/>
      </bottom>
      <diagonal/>
    </border>
    <border>
      <left/>
      <right/>
      <top style="thin">
        <color indexed="64"/>
      </top>
      <bottom style="double">
        <color indexed="64"/>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bottom style="hair">
        <color auto="1"/>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auto="1"/>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theme="1"/>
      </bottom>
      <diagonal/>
    </border>
  </borders>
  <cellStyleXfs count="51520">
    <xf numFmtId="203" fontId="0" fillId="0" borderId="0">
      <alignment vertical="center"/>
    </xf>
    <xf numFmtId="203" fontId="3" fillId="0" borderId="0">
      <alignment vertical="center"/>
    </xf>
    <xf numFmtId="203" fontId="23" fillId="0" borderId="0"/>
    <xf numFmtId="203" fontId="24" fillId="0" borderId="0">
      <alignment horizontal="right"/>
    </xf>
    <xf numFmtId="203" fontId="24" fillId="0" borderId="0">
      <alignment horizontal="right"/>
    </xf>
    <xf numFmtId="203" fontId="24" fillId="0" borderId="0">
      <alignment horizontal="right"/>
    </xf>
    <xf numFmtId="203" fontId="25" fillId="0" borderId="0" applyFont="0" applyFill="0" applyBorder="0" applyAlignment="0" applyProtection="0"/>
    <xf numFmtId="203" fontId="26" fillId="0" borderId="0"/>
    <xf numFmtId="203" fontId="26" fillId="0" borderId="0"/>
    <xf numFmtId="176" fontId="3" fillId="0" borderId="0" applyFont="0" applyFill="0" applyBorder="0" applyAlignment="0" applyProtection="0"/>
    <xf numFmtId="178" fontId="3" fillId="0" borderId="0" applyFont="0" applyFill="0" applyBorder="0" applyAlignment="0" applyProtection="0"/>
    <xf numFmtId="203" fontId="27" fillId="0" borderId="0" applyFont="0" applyFill="0" applyBorder="0" applyAlignment="0" applyProtection="0"/>
    <xf numFmtId="203" fontId="27" fillId="0" borderId="0" applyFont="0" applyFill="0" applyBorder="0" applyAlignment="0" applyProtection="0"/>
    <xf numFmtId="203" fontId="27" fillId="0" borderId="0"/>
    <xf numFmtId="203" fontId="9" fillId="0" borderId="0" applyFont="0" applyFill="0" applyBorder="0" applyAlignment="0" applyProtection="0"/>
    <xf numFmtId="203" fontId="9" fillId="0" borderId="0" applyFont="0" applyFill="0" applyBorder="0" applyAlignment="0" applyProtection="0"/>
    <xf numFmtId="203" fontId="26" fillId="0" borderId="0"/>
    <xf numFmtId="203" fontId="9" fillId="0" borderId="0"/>
    <xf numFmtId="203" fontId="9" fillId="0" borderId="0"/>
    <xf numFmtId="203" fontId="9" fillId="0" borderId="0"/>
    <xf numFmtId="203" fontId="28" fillId="0" borderId="0"/>
    <xf numFmtId="203" fontId="28" fillId="0" borderId="0"/>
    <xf numFmtId="203" fontId="9" fillId="0" borderId="0" applyBorder="0"/>
    <xf numFmtId="203" fontId="9" fillId="0" borderId="0"/>
    <xf numFmtId="203" fontId="23" fillId="0" borderId="0"/>
    <xf numFmtId="203" fontId="23" fillId="0" borderId="0"/>
    <xf numFmtId="203" fontId="23" fillId="0" borderId="0"/>
    <xf numFmtId="203" fontId="23" fillId="0" borderId="0"/>
    <xf numFmtId="203" fontId="23" fillId="0" borderId="0"/>
    <xf numFmtId="203" fontId="125" fillId="0" borderId="0"/>
    <xf numFmtId="203" fontId="23" fillId="0" borderId="0"/>
    <xf numFmtId="203" fontId="29" fillId="0" borderId="0"/>
    <xf numFmtId="203" fontId="9" fillId="0" borderId="0"/>
    <xf numFmtId="203" fontId="9" fillId="0" borderId="0"/>
    <xf numFmtId="203" fontId="9" fillId="0" borderId="0"/>
    <xf numFmtId="203" fontId="28" fillId="0" borderId="0"/>
    <xf numFmtId="203" fontId="9" fillId="0" borderId="0"/>
    <xf numFmtId="203" fontId="9" fillId="0" borderId="0"/>
    <xf numFmtId="203" fontId="9" fillId="0" borderId="0"/>
    <xf numFmtId="203" fontId="30"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30" fillId="0" borderId="0"/>
    <xf numFmtId="203" fontId="2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28" fillId="0" borderId="0"/>
    <xf numFmtId="203" fontId="125" fillId="0" borderId="0"/>
    <xf numFmtId="203" fontId="23"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30"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125" fillId="0" borderId="0"/>
    <xf numFmtId="203" fontId="23" fillId="0" borderId="0"/>
    <xf numFmtId="203" fontId="9" fillId="0" borderId="0"/>
    <xf numFmtId="203" fontId="9" fillId="0" borderId="0"/>
    <xf numFmtId="203" fontId="23" fillId="0" borderId="0"/>
    <xf numFmtId="203" fontId="23" fillId="0" borderId="0"/>
    <xf numFmtId="203" fontId="23" fillId="0" borderId="0"/>
    <xf numFmtId="203" fontId="23" fillId="0" borderId="0"/>
    <xf numFmtId="203" fontId="23"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30"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30"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29" fillId="0" borderId="0"/>
    <xf numFmtId="203" fontId="30"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2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30"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9" fillId="0" borderId="0"/>
    <xf numFmtId="203" fontId="28" fillId="0" borderId="0"/>
    <xf numFmtId="203" fontId="9" fillId="0" borderId="0" applyFont="0" applyFill="0" applyBorder="0" applyAlignment="0" applyProtection="0"/>
    <xf numFmtId="203" fontId="9"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125" fillId="0" borderId="0"/>
    <xf numFmtId="203" fontId="23" fillId="0" borderId="0"/>
    <xf numFmtId="203" fontId="125" fillId="0" borderId="0"/>
    <xf numFmtId="203" fontId="23" fillId="0" borderId="0"/>
    <xf numFmtId="203" fontId="125" fillId="0" borderId="0"/>
    <xf numFmtId="203" fontId="23" fillId="0" borderId="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31"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31"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31"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31"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31"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31"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39" fontId="9" fillId="0" borderId="0" applyFont="0" applyFill="0" applyBorder="0" applyAlignment="0" applyProtection="0"/>
    <xf numFmtId="39" fontId="9" fillId="0" borderId="0" applyFont="0" applyFill="0" applyBorder="0" applyAlignment="0" applyProtection="0"/>
    <xf numFmtId="39"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Font="0" applyFill="0" applyBorder="0" applyAlignment="0" applyProtection="0"/>
    <xf numFmtId="203" fontId="9" fillId="0" borderId="0" applyBorder="0"/>
    <xf numFmtId="203" fontId="9" fillId="0" borderId="0" applyBorder="0"/>
    <xf numFmtId="203" fontId="9" fillId="0" borderId="0" applyBorder="0"/>
    <xf numFmtId="203" fontId="9" fillId="0" borderId="0"/>
    <xf numFmtId="203" fontId="9" fillId="0" borderId="0"/>
    <xf numFmtId="203" fontId="9" fillId="0" borderId="0" applyBorder="0"/>
    <xf numFmtId="203" fontId="9" fillId="0" borderId="0"/>
    <xf numFmtId="180" fontId="32" fillId="0" borderId="0"/>
    <xf numFmtId="177" fontId="9" fillId="0" borderId="0" applyFont="0" applyFill="0" applyBorder="0" applyAlignment="0" applyProtection="0"/>
    <xf numFmtId="179" fontId="9" fillId="0" borderId="0" applyFont="0" applyFill="0" applyBorder="0" applyAlignment="0" applyProtection="0"/>
    <xf numFmtId="203" fontId="9" fillId="0" borderId="0"/>
    <xf numFmtId="181" fontId="32" fillId="0" borderId="0"/>
    <xf numFmtId="9" fontId="32" fillId="0" borderId="0" applyFont="0" applyFill="0" applyBorder="0" applyAlignment="0" applyProtection="0"/>
    <xf numFmtId="203" fontId="4" fillId="2" borderId="0" applyNumberFormat="0" applyBorder="0" applyAlignment="0" applyProtection="0">
      <alignment vertical="center"/>
    </xf>
    <xf numFmtId="203" fontId="109" fillId="2" borderId="0" applyNumberFormat="0" applyBorder="0" applyAlignment="0" applyProtection="0">
      <alignment vertical="center"/>
    </xf>
    <xf numFmtId="203" fontId="4" fillId="3" borderId="0" applyNumberFormat="0" applyBorder="0" applyAlignment="0" applyProtection="0">
      <alignment vertical="center"/>
    </xf>
    <xf numFmtId="203" fontId="109" fillId="3" borderId="0" applyNumberFormat="0" applyBorder="0" applyAlignment="0" applyProtection="0">
      <alignment vertical="center"/>
    </xf>
    <xf numFmtId="203" fontId="4" fillId="4" borderId="0" applyNumberFormat="0" applyBorder="0" applyAlignment="0" applyProtection="0">
      <alignment vertical="center"/>
    </xf>
    <xf numFmtId="203" fontId="109" fillId="4" borderId="0" applyNumberFormat="0" applyBorder="0" applyAlignment="0" applyProtection="0">
      <alignment vertical="center"/>
    </xf>
    <xf numFmtId="203" fontId="4" fillId="5" borderId="0" applyNumberFormat="0" applyBorder="0" applyAlignment="0" applyProtection="0">
      <alignment vertical="center"/>
    </xf>
    <xf numFmtId="203" fontId="109" fillId="5" borderId="0" applyNumberFormat="0" applyBorder="0" applyAlignment="0" applyProtection="0">
      <alignment vertical="center"/>
    </xf>
    <xf numFmtId="203" fontId="4" fillId="6" borderId="0" applyNumberFormat="0" applyBorder="0" applyAlignment="0" applyProtection="0">
      <alignment vertical="center"/>
    </xf>
    <xf numFmtId="203" fontId="109" fillId="6" borderId="0" applyNumberFormat="0" applyBorder="0" applyAlignment="0" applyProtection="0">
      <alignment vertical="center"/>
    </xf>
    <xf numFmtId="203" fontId="4" fillId="7" borderId="0" applyNumberFormat="0" applyBorder="0" applyAlignment="0" applyProtection="0">
      <alignment vertical="center"/>
    </xf>
    <xf numFmtId="203" fontId="109" fillId="7" borderId="0" applyNumberFormat="0" applyBorder="0" applyAlignment="0" applyProtection="0">
      <alignment vertical="center"/>
    </xf>
    <xf numFmtId="203" fontId="93" fillId="2" borderId="0" applyNumberFormat="0" applyBorder="0" applyAlignment="0" applyProtection="0"/>
    <xf numFmtId="203" fontId="93" fillId="3" borderId="0" applyNumberFormat="0" applyBorder="0" applyAlignment="0" applyProtection="0"/>
    <xf numFmtId="203" fontId="93" fillId="4" borderId="0" applyNumberFormat="0" applyBorder="0" applyAlignment="0" applyProtection="0"/>
    <xf numFmtId="203" fontId="93" fillId="5" borderId="0" applyNumberFormat="0" applyBorder="0" applyAlignment="0" applyProtection="0"/>
    <xf numFmtId="203" fontId="93" fillId="6" borderId="0" applyNumberFormat="0" applyBorder="0" applyAlignment="0" applyProtection="0"/>
    <xf numFmtId="203" fontId="93" fillId="7" borderId="0" applyNumberFormat="0" applyBorder="0" applyAlignment="0" applyProtection="0"/>
    <xf numFmtId="182" fontId="33" fillId="0" borderId="0" applyFont="0" applyFill="0" applyBorder="0" applyAlignment="0" applyProtection="0"/>
    <xf numFmtId="203" fontId="4" fillId="8" borderId="0" applyNumberFormat="0" applyBorder="0" applyAlignment="0" applyProtection="0">
      <alignment vertical="center"/>
    </xf>
    <xf numFmtId="203" fontId="109" fillId="8" borderId="0" applyNumberFormat="0" applyBorder="0" applyAlignment="0" applyProtection="0">
      <alignment vertical="center"/>
    </xf>
    <xf numFmtId="203" fontId="4" fillId="9" borderId="0" applyNumberFormat="0" applyBorder="0" applyAlignment="0" applyProtection="0">
      <alignment vertical="center"/>
    </xf>
    <xf numFmtId="203" fontId="109" fillId="9" borderId="0" applyNumberFormat="0" applyBorder="0" applyAlignment="0" applyProtection="0">
      <alignment vertical="center"/>
    </xf>
    <xf numFmtId="203" fontId="4" fillId="10" borderId="0" applyNumberFormat="0" applyBorder="0" applyAlignment="0" applyProtection="0">
      <alignment vertical="center"/>
    </xf>
    <xf numFmtId="203" fontId="109" fillId="10" borderId="0" applyNumberFormat="0" applyBorder="0" applyAlignment="0" applyProtection="0">
      <alignment vertical="center"/>
    </xf>
    <xf numFmtId="203" fontId="4" fillId="5" borderId="0" applyNumberFormat="0" applyBorder="0" applyAlignment="0" applyProtection="0">
      <alignment vertical="center"/>
    </xf>
    <xf numFmtId="203" fontId="109" fillId="5" borderId="0" applyNumberFormat="0" applyBorder="0" applyAlignment="0" applyProtection="0">
      <alignment vertical="center"/>
    </xf>
    <xf numFmtId="203" fontId="4" fillId="8" borderId="0" applyNumberFormat="0" applyBorder="0" applyAlignment="0" applyProtection="0">
      <alignment vertical="center"/>
    </xf>
    <xf numFmtId="203" fontId="109" fillId="8" borderId="0" applyNumberFormat="0" applyBorder="0" applyAlignment="0" applyProtection="0">
      <alignment vertical="center"/>
    </xf>
    <xf numFmtId="203" fontId="4" fillId="11" borderId="0" applyNumberFormat="0" applyBorder="0" applyAlignment="0" applyProtection="0">
      <alignment vertical="center"/>
    </xf>
    <xf numFmtId="203" fontId="109" fillId="11" borderId="0" applyNumberFormat="0" applyBorder="0" applyAlignment="0" applyProtection="0">
      <alignment vertical="center"/>
    </xf>
    <xf numFmtId="203" fontId="93" fillId="8" borderId="0" applyNumberFormat="0" applyBorder="0" applyAlignment="0" applyProtection="0"/>
    <xf numFmtId="203" fontId="93" fillId="9" borderId="0" applyNumberFormat="0" applyBorder="0" applyAlignment="0" applyProtection="0"/>
    <xf numFmtId="203" fontId="93" fillId="10" borderId="0" applyNumberFormat="0" applyBorder="0" applyAlignment="0" applyProtection="0"/>
    <xf numFmtId="203" fontId="93" fillId="5" borderId="0" applyNumberFormat="0" applyBorder="0" applyAlignment="0" applyProtection="0"/>
    <xf numFmtId="203" fontId="93" fillId="8" borderId="0" applyNumberFormat="0" applyBorder="0" applyAlignment="0" applyProtection="0"/>
    <xf numFmtId="203" fontId="93" fillId="11" borderId="0" applyNumberFormat="0" applyBorder="0" applyAlignment="0" applyProtection="0"/>
    <xf numFmtId="203" fontId="5" fillId="12" borderId="0" applyNumberFormat="0" applyBorder="0" applyAlignment="0" applyProtection="0">
      <alignment vertical="center"/>
    </xf>
    <xf numFmtId="203" fontId="110" fillId="12" borderId="0" applyNumberFormat="0" applyBorder="0" applyAlignment="0" applyProtection="0">
      <alignment vertical="center"/>
    </xf>
    <xf numFmtId="203" fontId="5" fillId="9" borderId="0" applyNumberFormat="0" applyBorder="0" applyAlignment="0" applyProtection="0">
      <alignment vertical="center"/>
    </xf>
    <xf numFmtId="203" fontId="110" fillId="9" borderId="0" applyNumberFormat="0" applyBorder="0" applyAlignment="0" applyProtection="0">
      <alignment vertical="center"/>
    </xf>
    <xf numFmtId="203" fontId="5" fillId="10" borderId="0" applyNumberFormat="0" applyBorder="0" applyAlignment="0" applyProtection="0">
      <alignment vertical="center"/>
    </xf>
    <xf numFmtId="203" fontId="110" fillId="10" borderId="0" applyNumberFormat="0" applyBorder="0" applyAlignment="0" applyProtection="0">
      <alignment vertical="center"/>
    </xf>
    <xf numFmtId="203" fontId="5" fillId="13" borderId="0" applyNumberFormat="0" applyBorder="0" applyAlignment="0" applyProtection="0">
      <alignment vertical="center"/>
    </xf>
    <xf numFmtId="203" fontId="110" fillId="13" borderId="0" applyNumberFormat="0" applyBorder="0" applyAlignment="0" applyProtection="0">
      <alignment vertical="center"/>
    </xf>
    <xf numFmtId="203" fontId="5" fillId="14" borderId="0" applyNumberFormat="0" applyBorder="0" applyAlignment="0" applyProtection="0">
      <alignment vertical="center"/>
    </xf>
    <xf numFmtId="203" fontId="110" fillId="14" borderId="0" applyNumberFormat="0" applyBorder="0" applyAlignment="0" applyProtection="0">
      <alignment vertical="center"/>
    </xf>
    <xf numFmtId="203" fontId="5" fillId="15" borderId="0" applyNumberFormat="0" applyBorder="0" applyAlignment="0" applyProtection="0">
      <alignment vertical="center"/>
    </xf>
    <xf numFmtId="203" fontId="110" fillId="15" borderId="0" applyNumberFormat="0" applyBorder="0" applyAlignment="0" applyProtection="0">
      <alignment vertical="center"/>
    </xf>
    <xf numFmtId="203" fontId="94" fillId="12" borderId="0" applyNumberFormat="0" applyBorder="0" applyAlignment="0" applyProtection="0"/>
    <xf numFmtId="203" fontId="94" fillId="9" borderId="0" applyNumberFormat="0" applyBorder="0" applyAlignment="0" applyProtection="0"/>
    <xf numFmtId="203" fontId="94" fillId="10" borderId="0" applyNumberFormat="0" applyBorder="0" applyAlignment="0" applyProtection="0"/>
    <xf numFmtId="203" fontId="94" fillId="13" borderId="0" applyNumberFormat="0" applyBorder="0" applyAlignment="0" applyProtection="0"/>
    <xf numFmtId="203" fontId="94" fillId="14" borderId="0" applyNumberFormat="0" applyBorder="0" applyAlignment="0" applyProtection="0"/>
    <xf numFmtId="203" fontId="94" fillId="15" borderId="0" applyNumberFormat="0" applyBorder="0" applyAlignment="0" applyProtection="0"/>
    <xf numFmtId="203" fontId="5" fillId="16" borderId="0" applyNumberFormat="0" applyBorder="0" applyAlignment="0" applyProtection="0">
      <alignment vertical="center"/>
    </xf>
    <xf numFmtId="203" fontId="110" fillId="16" borderId="0" applyNumberFormat="0" applyBorder="0" applyAlignment="0" applyProtection="0">
      <alignment vertical="center"/>
    </xf>
    <xf numFmtId="203" fontId="5" fillId="17" borderId="0" applyNumberFormat="0" applyBorder="0" applyAlignment="0" applyProtection="0">
      <alignment vertical="center"/>
    </xf>
    <xf numFmtId="203" fontId="110" fillId="17" borderId="0" applyNumberFormat="0" applyBorder="0" applyAlignment="0" applyProtection="0">
      <alignment vertical="center"/>
    </xf>
    <xf numFmtId="203" fontId="5" fillId="18" borderId="0" applyNumberFormat="0" applyBorder="0" applyAlignment="0" applyProtection="0">
      <alignment vertical="center"/>
    </xf>
    <xf numFmtId="203" fontId="110" fillId="18" borderId="0" applyNumberFormat="0" applyBorder="0" applyAlignment="0" applyProtection="0">
      <alignment vertical="center"/>
    </xf>
    <xf numFmtId="203" fontId="5" fillId="13" borderId="0" applyNumberFormat="0" applyBorder="0" applyAlignment="0" applyProtection="0">
      <alignment vertical="center"/>
    </xf>
    <xf numFmtId="203" fontId="110" fillId="13" borderId="0" applyNumberFormat="0" applyBorder="0" applyAlignment="0" applyProtection="0">
      <alignment vertical="center"/>
    </xf>
    <xf numFmtId="203" fontId="5" fillId="14" borderId="0" applyNumberFormat="0" applyBorder="0" applyAlignment="0" applyProtection="0">
      <alignment vertical="center"/>
    </xf>
    <xf numFmtId="203" fontId="110" fillId="14" borderId="0" applyNumberFormat="0" applyBorder="0" applyAlignment="0" applyProtection="0">
      <alignment vertical="center"/>
    </xf>
    <xf numFmtId="203" fontId="5" fillId="19" borderId="0" applyNumberFormat="0" applyBorder="0" applyAlignment="0" applyProtection="0">
      <alignment vertical="center"/>
    </xf>
    <xf numFmtId="203" fontId="110" fillId="19" borderId="0" applyNumberFormat="0" applyBorder="0" applyAlignment="0" applyProtection="0">
      <alignment vertical="center"/>
    </xf>
    <xf numFmtId="181" fontId="26" fillId="0" borderId="0"/>
    <xf numFmtId="203" fontId="6" fillId="0" borderId="0" applyNumberFormat="0" applyFill="0" applyBorder="0" applyAlignment="0" applyProtection="0">
      <alignment vertical="center"/>
    </xf>
    <xf numFmtId="203" fontId="111" fillId="0" borderId="0" applyNumberFormat="0" applyFill="0" applyBorder="0" applyAlignment="0" applyProtection="0">
      <alignment vertical="center"/>
    </xf>
    <xf numFmtId="203" fontId="7" fillId="20" borderId="1" applyNumberFormat="0" applyAlignment="0" applyProtection="0">
      <alignment vertical="center"/>
    </xf>
    <xf numFmtId="203" fontId="112" fillId="20" borderId="1" applyNumberFormat="0" applyAlignment="0" applyProtection="0">
      <alignment vertical="center"/>
    </xf>
    <xf numFmtId="183" fontId="34" fillId="0" borderId="0">
      <protection locked="0"/>
    </xf>
    <xf numFmtId="203" fontId="34" fillId="0" borderId="0">
      <protection locked="0"/>
    </xf>
    <xf numFmtId="203" fontId="34" fillId="0" borderId="0">
      <protection locked="0"/>
    </xf>
    <xf numFmtId="203" fontId="35" fillId="0" borderId="0"/>
    <xf numFmtId="203" fontId="36" fillId="0" borderId="0"/>
    <xf numFmtId="203" fontId="36" fillId="0" borderId="0"/>
    <xf numFmtId="203" fontId="36" fillId="0" borderId="0"/>
    <xf numFmtId="203" fontId="36" fillId="0" borderId="0"/>
    <xf numFmtId="203" fontId="36" fillId="0" borderId="0"/>
    <xf numFmtId="184" fontId="37" fillId="0" borderId="2">
      <alignment horizontal="right" vertical="center" shrinkToFit="1"/>
    </xf>
    <xf numFmtId="180" fontId="26" fillId="0" borderId="0"/>
    <xf numFmtId="203" fontId="8" fillId="3" borderId="0" applyNumberFormat="0" applyBorder="0" applyAlignment="0" applyProtection="0">
      <alignment vertical="center"/>
    </xf>
    <xf numFmtId="203" fontId="113" fillId="3" borderId="0" applyNumberFormat="0" applyBorder="0" applyAlignment="0" applyProtection="0">
      <alignment vertical="center"/>
    </xf>
    <xf numFmtId="203" fontId="34" fillId="0" borderId="0">
      <protection locked="0"/>
    </xf>
    <xf numFmtId="203" fontId="34" fillId="0" borderId="0">
      <protection locked="0"/>
    </xf>
    <xf numFmtId="203" fontId="38" fillId="0" borderId="0" applyNumberFormat="0" applyFill="0" applyBorder="0" applyAlignment="0" applyProtection="0">
      <alignment vertical="top"/>
      <protection locked="0"/>
    </xf>
    <xf numFmtId="203" fontId="4" fillId="21" borderId="3" applyNumberFormat="0" applyFont="0" applyAlignment="0" applyProtection="0">
      <alignment vertical="center"/>
    </xf>
    <xf numFmtId="203" fontId="3" fillId="21" borderId="3" applyNumberFormat="0" applyFont="0" applyAlignment="0" applyProtection="0">
      <alignment vertical="center"/>
    </xf>
    <xf numFmtId="203" fontId="31" fillId="0" borderId="0" applyBorder="0"/>
    <xf numFmtId="203" fontId="31" fillId="0" borderId="0"/>
    <xf numFmtId="9" fontId="3" fillId="0" borderId="0" applyFont="0" applyFill="0" applyBorder="0" applyAlignment="0" applyProtection="0">
      <alignment vertical="center"/>
    </xf>
    <xf numFmtId="9" fontId="31" fillId="0" borderId="0" applyFont="0" applyFill="0" applyBorder="0" applyAlignment="0" applyProtection="0">
      <alignment vertical="center"/>
    </xf>
    <xf numFmtId="9" fontId="4" fillId="0" borderId="0" applyFont="0" applyFill="0" applyBorder="0" applyAlignment="0" applyProtection="0">
      <alignment vertical="center"/>
    </xf>
    <xf numFmtId="9" fontId="39" fillId="0" borderId="0" applyFont="0" applyFill="0" applyBorder="0" applyAlignment="0" applyProtection="0"/>
    <xf numFmtId="9" fontId="3" fillId="0" borderId="0" applyFont="0" applyFill="0" applyBorder="0" applyAlignment="0" applyProtection="0">
      <alignment vertical="center"/>
    </xf>
    <xf numFmtId="203" fontId="10" fillId="22" borderId="0" applyNumberFormat="0" applyBorder="0" applyAlignment="0" applyProtection="0">
      <alignment vertical="center"/>
    </xf>
    <xf numFmtId="203" fontId="114" fillId="22" borderId="0" applyNumberFormat="0" applyBorder="0" applyAlignment="0" applyProtection="0">
      <alignment vertical="center"/>
    </xf>
    <xf numFmtId="203" fontId="40" fillId="0" borderId="0"/>
    <xf numFmtId="203" fontId="3" fillId="0" borderId="0"/>
    <xf numFmtId="203" fontId="11" fillId="0" borderId="0" applyNumberFormat="0" applyFill="0" applyBorder="0" applyAlignment="0" applyProtection="0">
      <alignment vertical="center"/>
    </xf>
    <xf numFmtId="203" fontId="115" fillId="0" borderId="0" applyNumberFormat="0" applyFill="0" applyBorder="0" applyAlignment="0" applyProtection="0">
      <alignment vertical="center"/>
    </xf>
    <xf numFmtId="203" fontId="12" fillId="23" borderId="4" applyNumberFormat="0" applyAlignment="0" applyProtection="0">
      <alignment vertical="center"/>
    </xf>
    <xf numFmtId="203" fontId="116" fillId="23" borderId="4" applyNumberFormat="0" applyAlignment="0" applyProtection="0">
      <alignment vertical="center"/>
    </xf>
    <xf numFmtId="185" fontId="41" fillId="0" borderId="0">
      <alignment horizontal="right" vertical="center"/>
    </xf>
    <xf numFmtId="177" fontId="3"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177" fontId="3" fillId="0" borderId="0" applyFont="0" applyFill="0" applyBorder="0" applyAlignment="0" applyProtection="0">
      <alignment vertical="center"/>
    </xf>
    <xf numFmtId="177" fontId="3" fillId="0" borderId="0" applyFont="0" applyFill="0" applyBorder="0" applyAlignment="0" applyProtection="0">
      <alignment vertical="center"/>
    </xf>
    <xf numFmtId="177" fontId="39" fillId="0" borderId="0" applyFont="0" applyFill="0" applyBorder="0" applyAlignment="0" applyProtection="0"/>
    <xf numFmtId="177" fontId="3" fillId="0" borderId="0" applyFont="0" applyFill="0" applyBorder="0" applyAlignment="0" applyProtection="0">
      <alignment vertical="center"/>
    </xf>
    <xf numFmtId="203" fontId="28" fillId="0" borderId="0"/>
    <xf numFmtId="203" fontId="26" fillId="0" borderId="0"/>
    <xf numFmtId="203" fontId="25" fillId="0" borderId="5"/>
    <xf numFmtId="203" fontId="13" fillId="0" borderId="6" applyNumberFormat="0" applyFill="0" applyAlignment="0" applyProtection="0">
      <alignment vertical="center"/>
    </xf>
    <xf numFmtId="203" fontId="117" fillId="0" borderId="6" applyNumberFormat="0" applyFill="0" applyAlignment="0" applyProtection="0">
      <alignment vertical="center"/>
    </xf>
    <xf numFmtId="203" fontId="14" fillId="0" borderId="7" applyNumberFormat="0" applyFill="0" applyAlignment="0" applyProtection="0">
      <alignment vertical="center"/>
    </xf>
    <xf numFmtId="203" fontId="118" fillId="0" borderId="7" applyNumberFormat="0" applyFill="0" applyAlignment="0" applyProtection="0">
      <alignment vertical="center"/>
    </xf>
    <xf numFmtId="203" fontId="42" fillId="0" borderId="0">
      <alignment vertical="center"/>
    </xf>
    <xf numFmtId="203" fontId="15" fillId="7" borderId="1" applyNumberFormat="0" applyAlignment="0" applyProtection="0">
      <alignment vertical="center"/>
    </xf>
    <xf numFmtId="203" fontId="119" fillId="7" borderId="1" applyNumberFormat="0" applyAlignment="0" applyProtection="0">
      <alignment vertical="center"/>
    </xf>
    <xf numFmtId="4" fontId="43" fillId="0" borderId="0" applyFont="0" applyFill="0" applyBorder="0" applyAlignment="0" applyProtection="0"/>
    <xf numFmtId="3" fontId="44" fillId="0" borderId="0" applyFont="0" applyFill="0" applyBorder="0" applyAlignment="0" applyProtection="0"/>
    <xf numFmtId="203" fontId="16" fillId="0" borderId="0" applyNumberFormat="0" applyFill="0" applyBorder="0" applyAlignment="0" applyProtection="0">
      <alignment vertical="center"/>
    </xf>
    <xf numFmtId="203" fontId="17" fillId="0" borderId="8" applyNumberFormat="0" applyFill="0" applyAlignment="0" applyProtection="0">
      <alignment vertical="center"/>
    </xf>
    <xf numFmtId="203" fontId="120" fillId="0" borderId="8" applyNumberFormat="0" applyFill="0" applyAlignment="0" applyProtection="0">
      <alignment vertical="center"/>
    </xf>
    <xf numFmtId="203" fontId="18" fillId="0" borderId="9" applyNumberFormat="0" applyFill="0" applyAlignment="0" applyProtection="0">
      <alignment vertical="center"/>
    </xf>
    <xf numFmtId="203" fontId="121" fillId="0" borderId="9" applyNumberFormat="0" applyFill="0" applyAlignment="0" applyProtection="0">
      <alignment vertical="center"/>
    </xf>
    <xf numFmtId="203" fontId="19" fillId="0" borderId="10" applyNumberFormat="0" applyFill="0" applyAlignment="0" applyProtection="0">
      <alignment vertical="center"/>
    </xf>
    <xf numFmtId="203" fontId="122" fillId="0" borderId="10" applyNumberFormat="0" applyFill="0" applyAlignment="0" applyProtection="0">
      <alignment vertical="center"/>
    </xf>
    <xf numFmtId="203" fontId="19" fillId="0" borderId="0" applyNumberFormat="0" applyFill="0" applyBorder="0" applyAlignment="0" applyProtection="0">
      <alignment vertical="center"/>
    </xf>
    <xf numFmtId="203" fontId="122" fillId="0" borderId="0" applyNumberFormat="0" applyFill="0" applyBorder="0" applyAlignment="0" applyProtection="0">
      <alignment vertical="center"/>
    </xf>
    <xf numFmtId="203" fontId="16" fillId="0" borderId="0" applyNumberFormat="0" applyFill="0" applyBorder="0" applyAlignment="0" applyProtection="0">
      <alignment vertical="center"/>
    </xf>
    <xf numFmtId="203" fontId="20" fillId="4" borderId="0" applyNumberFormat="0" applyBorder="0" applyAlignment="0" applyProtection="0">
      <alignment vertical="center"/>
    </xf>
    <xf numFmtId="203" fontId="123" fillId="4" borderId="0" applyNumberFormat="0" applyBorder="0" applyAlignment="0" applyProtection="0">
      <alignment vertical="center"/>
    </xf>
    <xf numFmtId="203" fontId="26" fillId="0" borderId="0"/>
    <xf numFmtId="177" fontId="3" fillId="0" borderId="0" applyFont="0" applyFill="0" applyBorder="0" applyAlignment="0" applyProtection="0"/>
    <xf numFmtId="179" fontId="3" fillId="0" borderId="0" applyFont="0" applyFill="0" applyBorder="0" applyAlignment="0" applyProtection="0"/>
    <xf numFmtId="203" fontId="21" fillId="20" borderId="11" applyNumberFormat="0" applyAlignment="0" applyProtection="0">
      <alignment vertical="center"/>
    </xf>
    <xf numFmtId="203" fontId="124" fillId="20" borderId="11" applyNumberFormat="0" applyAlignment="0" applyProtection="0">
      <alignment vertical="center"/>
    </xf>
    <xf numFmtId="177" fontId="3" fillId="0" borderId="0" applyFont="0" applyFill="0" applyBorder="0" applyAlignment="0" applyProtection="0"/>
    <xf numFmtId="177" fontId="3" fillId="0" borderId="0" applyFont="0" applyFill="0" applyBorder="0" applyAlignment="0" applyProtection="0"/>
    <xf numFmtId="186" fontId="29" fillId="0" borderId="0" applyFont="0" applyFill="0" applyBorder="0" applyAlignment="0" applyProtection="0"/>
    <xf numFmtId="203" fontId="31" fillId="0" borderId="0" applyFont="0" applyFill="0" applyBorder="0" applyAlignment="0" applyProtection="0"/>
    <xf numFmtId="9" fontId="43" fillId="0" borderId="0" applyFont="0" applyFill="0" applyBorder="0" applyAlignment="0" applyProtection="0"/>
    <xf numFmtId="203" fontId="45" fillId="0" borderId="0" applyNumberFormat="0" applyFill="0" applyBorder="0" applyAlignment="0" applyProtection="0">
      <alignment vertical="top"/>
      <protection locked="0"/>
    </xf>
    <xf numFmtId="203" fontId="31" fillId="0" borderId="0">
      <alignment vertical="center"/>
    </xf>
    <xf numFmtId="203" fontId="3" fillId="0" borderId="0">
      <alignment vertical="center"/>
    </xf>
    <xf numFmtId="203" fontId="39" fillId="0" borderId="0"/>
    <xf numFmtId="203" fontId="3" fillId="0" borderId="0">
      <alignment vertical="center"/>
    </xf>
    <xf numFmtId="203" fontId="3" fillId="0" borderId="0">
      <alignment vertical="center"/>
    </xf>
    <xf numFmtId="203" fontId="46" fillId="0" borderId="0"/>
    <xf numFmtId="203" fontId="46" fillId="0" borderId="0"/>
    <xf numFmtId="203" fontId="34" fillId="0" borderId="12">
      <protection locked="0"/>
    </xf>
    <xf numFmtId="179" fontId="29" fillId="0" borderId="0" applyFont="0" applyFill="0" applyBorder="0" applyAlignment="0" applyProtection="0"/>
    <xf numFmtId="177" fontId="9" fillId="0" borderId="0" applyFont="0" applyFill="0" applyBorder="0" applyAlignment="0" applyProtection="0"/>
    <xf numFmtId="187" fontId="43" fillId="0" borderId="0" applyFont="0" applyFill="0" applyBorder="0" applyAlignment="0" applyProtection="0"/>
    <xf numFmtId="187" fontId="43" fillId="0" borderId="0" applyFont="0" applyFill="0" applyBorder="0" applyAlignment="0" applyProtection="0"/>
    <xf numFmtId="203" fontId="23" fillId="0" borderId="0"/>
    <xf numFmtId="203" fontId="23" fillId="0" borderId="0"/>
    <xf numFmtId="203" fontId="23" fillId="0" borderId="0"/>
    <xf numFmtId="203" fontId="23" fillId="0" borderId="0"/>
    <xf numFmtId="203" fontId="23" fillId="0" borderId="0"/>
    <xf numFmtId="203" fontId="23" fillId="0" borderId="0"/>
    <xf numFmtId="203" fontId="125" fillId="0" borderId="0"/>
    <xf numFmtId="203" fontId="23" fillId="0" borderId="0"/>
    <xf numFmtId="203" fontId="125" fillId="0" borderId="0"/>
    <xf numFmtId="203" fontId="23" fillId="0" borderId="0"/>
    <xf numFmtId="203" fontId="125"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125" fillId="0" borderId="0"/>
    <xf numFmtId="203" fontId="23" fillId="0" borderId="0"/>
    <xf numFmtId="203" fontId="125" fillId="0" borderId="0"/>
    <xf numFmtId="203" fontId="23" fillId="0" borderId="0"/>
    <xf numFmtId="203" fontId="125" fillId="0" borderId="0"/>
    <xf numFmtId="203" fontId="23" fillId="0" borderId="0"/>
    <xf numFmtId="14" fontId="47" fillId="0" borderId="0"/>
    <xf numFmtId="14" fontId="47" fillId="0" borderId="0"/>
    <xf numFmtId="14" fontId="9" fillId="0" borderId="0" applyBorder="0"/>
    <xf numFmtId="14" fontId="9" fillId="0" borderId="0" applyBorder="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9" fillId="0" borderId="0" applyBorder="0"/>
    <xf numFmtId="14" fontId="9" fillId="0" borderId="0" applyBorder="0"/>
    <xf numFmtId="14" fontId="9" fillId="0" borderId="0" applyBorder="0"/>
    <xf numFmtId="14" fontId="47" fillId="0" borderId="0"/>
    <xf numFmtId="14" fontId="47" fillId="0" borderId="0"/>
    <xf numFmtId="14" fontId="47" fillId="0" borderId="0"/>
    <xf numFmtId="14" fontId="9" fillId="0" borderId="0" applyBorder="0"/>
    <xf numFmtId="14" fontId="9" fillId="0" borderId="0" applyBorder="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9" fillId="0" borderId="0" applyBorder="0"/>
    <xf numFmtId="14" fontId="9" fillId="0" borderId="0" applyBorder="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47" fillId="0" borderId="0"/>
    <xf numFmtId="14" fontId="9" fillId="0" borderId="0" applyBorder="0"/>
    <xf numFmtId="14" fontId="9" fillId="0" borderId="0" applyBorder="0"/>
    <xf numFmtId="14" fontId="47" fillId="0" borderId="0"/>
    <xf numFmtId="14" fontId="47" fillId="0" borderId="0"/>
    <xf numFmtId="14" fontId="47" fillId="0" borderId="0"/>
    <xf numFmtId="14" fontId="9" fillId="0" borderId="0" applyBorder="0"/>
    <xf numFmtId="14" fontId="9" fillId="0" borderId="0" applyBorder="0"/>
    <xf numFmtId="14" fontId="47" fillId="0" borderId="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47" fillId="0" borderId="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14" fontId="9" fillId="0" borderId="0" applyBorder="0"/>
    <xf numFmtId="203" fontId="94" fillId="16" borderId="0" applyNumberFormat="0" applyBorder="0" applyAlignment="0" applyProtection="0"/>
    <xf numFmtId="203" fontId="94" fillId="17" borderId="0" applyNumberFormat="0" applyBorder="0" applyAlignment="0" applyProtection="0"/>
    <xf numFmtId="203" fontId="94" fillId="18" borderId="0" applyNumberFormat="0" applyBorder="0" applyAlignment="0" applyProtection="0"/>
    <xf numFmtId="203" fontId="94" fillId="13" borderId="0" applyNumberFormat="0" applyBorder="0" applyAlignment="0" applyProtection="0"/>
    <xf numFmtId="203" fontId="94" fillId="14" borderId="0" applyNumberFormat="0" applyBorder="0" applyAlignment="0" applyProtection="0"/>
    <xf numFmtId="203" fontId="94" fillId="19" borderId="0" applyNumberFormat="0" applyBorder="0" applyAlignment="0" applyProtection="0"/>
    <xf numFmtId="190" fontId="49" fillId="0" borderId="0" applyFont="0" applyFill="0" applyBorder="0" applyAlignment="0" applyProtection="0"/>
    <xf numFmtId="203" fontId="48" fillId="0" borderId="0" applyFont="0" applyFill="0" applyBorder="0" applyAlignment="0" applyProtection="0"/>
    <xf numFmtId="191" fontId="49" fillId="0" borderId="0" applyFont="0" applyFill="0" applyBorder="0" applyAlignment="0" applyProtection="0"/>
    <xf numFmtId="192" fontId="48" fillId="0" borderId="0" applyFont="0" applyFill="0" applyBorder="0" applyAlignment="0" applyProtection="0"/>
    <xf numFmtId="203" fontId="95" fillId="3" borderId="0" applyNumberFormat="0" applyBorder="0" applyAlignment="0" applyProtection="0"/>
    <xf numFmtId="185" fontId="41" fillId="0" borderId="0">
      <alignment horizontal="right" vertical="center"/>
    </xf>
    <xf numFmtId="203" fontId="50" fillId="0" borderId="0" applyNumberFormat="0" applyFill="0" applyBorder="0" applyAlignment="0" applyProtection="0"/>
    <xf numFmtId="203" fontId="51" fillId="0" borderId="0"/>
    <xf numFmtId="203" fontId="32" fillId="0" borderId="0"/>
    <xf numFmtId="203" fontId="3" fillId="0" borderId="0" applyFill="0" applyBorder="0" applyAlignment="0"/>
    <xf numFmtId="203" fontId="3" fillId="0" borderId="0" applyFill="0" applyBorder="0" applyAlignment="0"/>
    <xf numFmtId="203" fontId="96" fillId="20" borderId="1" applyNumberFormat="0" applyAlignment="0" applyProtection="0"/>
    <xf numFmtId="203" fontId="9" fillId="0" borderId="0"/>
    <xf numFmtId="203" fontId="97" fillId="23" borderId="4" applyNumberFormat="0" applyAlignment="0" applyProtection="0"/>
    <xf numFmtId="182" fontId="52" fillId="0" borderId="0" applyFont="0" applyFill="0" applyBorder="0" applyAlignment="0" applyProtection="0"/>
    <xf numFmtId="193" fontId="53" fillId="0" borderId="0" applyFont="0" applyFill="0" applyBorder="0" applyAlignment="0" applyProtection="0"/>
    <xf numFmtId="203" fontId="54" fillId="24" borderId="0" applyNumberFormat="0">
      <alignment horizontal="center"/>
    </xf>
    <xf numFmtId="203" fontId="9" fillId="0" borderId="0" applyFont="0" applyFill="0" applyBorder="0" applyAlignment="0" applyProtection="0"/>
    <xf numFmtId="194" fontId="3" fillId="0" borderId="0"/>
    <xf numFmtId="203" fontId="9" fillId="0" borderId="0" applyFont="0" applyFill="0" applyBorder="0" applyAlignment="0" applyProtection="0"/>
    <xf numFmtId="203" fontId="9" fillId="0" borderId="0" applyFont="0" applyFill="0" applyBorder="0" applyAlignment="0" applyProtection="0"/>
    <xf numFmtId="195" fontId="22" fillId="0" borderId="0" applyFont="0" applyFill="0" applyBorder="0" applyAlignment="0"/>
    <xf numFmtId="203" fontId="22" fillId="0" borderId="0"/>
    <xf numFmtId="203" fontId="9" fillId="0" borderId="0" applyFont="0" applyFill="0" applyBorder="0" applyAlignment="0" applyProtection="0"/>
    <xf numFmtId="194" fontId="3" fillId="0" borderId="0"/>
    <xf numFmtId="39" fontId="47" fillId="0" borderId="0">
      <alignment horizontal="right"/>
    </xf>
    <xf numFmtId="39" fontId="47" fillId="0" borderId="0">
      <alignment horizontal="right"/>
    </xf>
    <xf numFmtId="186" fontId="9" fillId="0" borderId="0" applyBorder="0">
      <alignment horizontal="right"/>
    </xf>
    <xf numFmtId="186" fontId="9" fillId="0" borderId="0" applyBorder="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39" fontId="47" fillId="0" borderId="0">
      <alignment horizontal="right"/>
    </xf>
    <xf numFmtId="39" fontId="47" fillId="0" borderId="0">
      <alignment horizontal="right"/>
    </xf>
    <xf numFmtId="39" fontId="47" fillId="0" borderId="0">
      <alignment horizontal="right"/>
    </xf>
    <xf numFmtId="186" fontId="9" fillId="0" borderId="0" applyBorder="0">
      <alignment horizontal="right"/>
    </xf>
    <xf numFmtId="186" fontId="9" fillId="0" borderId="0" applyBorder="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186" fontId="9" fillId="0" borderId="0" applyBorder="0">
      <alignment horizontal="right"/>
    </xf>
    <xf numFmtId="186" fontId="9" fillId="0" borderId="0" applyBorder="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39" fontId="47" fillId="0" borderId="0">
      <alignment horizontal="right"/>
    </xf>
    <xf numFmtId="186" fontId="9" fillId="0" borderId="0" applyBorder="0">
      <alignment horizontal="right"/>
    </xf>
    <xf numFmtId="186" fontId="9" fillId="0" borderId="0" applyBorder="0">
      <alignment horizontal="right"/>
    </xf>
    <xf numFmtId="39" fontId="47" fillId="0" borderId="0">
      <alignment horizontal="right"/>
    </xf>
    <xf numFmtId="39" fontId="47" fillId="0" borderId="0">
      <alignment horizontal="right"/>
    </xf>
    <xf numFmtId="39" fontId="47" fillId="0" borderId="0">
      <alignment horizontal="right"/>
    </xf>
    <xf numFmtId="186" fontId="9" fillId="0" borderId="0" applyBorder="0">
      <alignment horizontal="right"/>
    </xf>
    <xf numFmtId="186" fontId="9" fillId="0" borderId="0" applyBorder="0">
      <alignment horizontal="right"/>
    </xf>
    <xf numFmtId="39" fontId="47" fillId="0" borderId="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39" fontId="47" fillId="0" borderId="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86" fontId="9" fillId="0" borderId="0" applyBorder="0">
      <alignment horizontal="right"/>
    </xf>
    <xf numFmtId="196" fontId="55" fillId="25" borderId="0">
      <alignment horizontal="center"/>
    </xf>
    <xf numFmtId="15" fontId="56" fillId="0" borderId="0" applyFill="0" applyBorder="0" applyAlignment="0"/>
    <xf numFmtId="203" fontId="56" fillId="25" borderId="0" applyFont="0" applyFill="0" applyBorder="0" applyAlignment="0" applyProtection="0"/>
    <xf numFmtId="197" fontId="57" fillId="25" borderId="13" applyFont="0" applyFill="0" applyBorder="0" applyAlignment="0" applyProtection="0"/>
    <xf numFmtId="203" fontId="22" fillId="25" borderId="0" applyFont="0" applyFill="0" applyBorder="0" applyAlignment="0" applyProtection="0"/>
    <xf numFmtId="17" fontId="56" fillId="0" borderId="0" applyFill="0" applyBorder="0">
      <alignment horizontal="right"/>
    </xf>
    <xf numFmtId="198" fontId="58" fillId="0" borderId="0" applyFill="0" applyProtection="0">
      <alignment vertical="center"/>
    </xf>
    <xf numFmtId="199" fontId="9" fillId="0" borderId="0" applyFont="0" applyFill="0" applyBorder="0" applyAlignment="0" applyProtection="0"/>
    <xf numFmtId="200" fontId="9" fillId="0" borderId="0" applyFont="0" applyFill="0" applyBorder="0" applyAlignment="0" applyProtection="0"/>
    <xf numFmtId="201" fontId="3" fillId="0" borderId="0"/>
    <xf numFmtId="202" fontId="22" fillId="0" borderId="0"/>
    <xf numFmtId="203" fontId="59" fillId="0" borderId="0" applyFont="0" applyFill="0" applyBorder="0" applyAlignment="0" applyProtection="0"/>
    <xf numFmtId="203" fontId="9" fillId="0" borderId="14" applyNumberFormat="0" applyFont="0" applyFill="0" applyAlignment="0" applyProtection="0"/>
    <xf numFmtId="203" fontId="98" fillId="0" borderId="0" applyNumberFormat="0" applyFill="0" applyBorder="0" applyAlignment="0" applyProtection="0"/>
    <xf numFmtId="204" fontId="47" fillId="0" borderId="0" applyBorder="0"/>
    <xf numFmtId="205" fontId="9" fillId="25" borderId="0" applyFont="0" applyFill="0" applyBorder="0" applyAlignment="0"/>
    <xf numFmtId="203" fontId="99" fillId="4" borderId="0" applyNumberFormat="0" applyBorder="0" applyAlignment="0" applyProtection="0"/>
    <xf numFmtId="203" fontId="60" fillId="0" borderId="0">
      <alignment horizontal="left"/>
    </xf>
    <xf numFmtId="38" fontId="22" fillId="26" borderId="0" applyNumberFormat="0" applyBorder="0" applyAlignment="0" applyProtection="0"/>
    <xf numFmtId="203" fontId="9" fillId="0" borderId="0"/>
    <xf numFmtId="203" fontId="61" fillId="0" borderId="0" applyNumberFormat="0" applyFill="0" applyBorder="0" applyAlignment="0" applyProtection="0">
      <alignment horizontal="left"/>
    </xf>
    <xf numFmtId="203" fontId="62" fillId="0" borderId="0" applyNumberFormat="0" applyFill="0" applyBorder="0" applyAlignment="0" applyProtection="0">
      <alignment horizontal="left"/>
    </xf>
    <xf numFmtId="203" fontId="63" fillId="0" borderId="0" applyNumberFormat="0" applyFill="0" applyBorder="0" applyAlignment="0" applyProtection="0">
      <alignment horizontal="left"/>
    </xf>
    <xf numFmtId="203" fontId="64" fillId="0" borderId="0" applyNumberFormat="0" applyFill="0" applyBorder="0" applyAlignment="0" applyProtection="0">
      <alignment horizontal="left"/>
    </xf>
    <xf numFmtId="203" fontId="65" fillId="0" borderId="0" applyNumberFormat="0" applyFill="0" applyAlignment="0" applyProtection="0">
      <alignment horizontal="left"/>
    </xf>
    <xf numFmtId="203" fontId="64" fillId="0" borderId="0" applyNumberFormat="0" applyFill="0" applyBorder="0" applyAlignment="0" applyProtection="0">
      <alignment horizontal="left"/>
    </xf>
    <xf numFmtId="203" fontId="65" fillId="0" borderId="0" applyNumberFormat="0" applyFill="0" applyBorder="0" applyAlignment="0" applyProtection="0">
      <alignment horizontal="left"/>
    </xf>
    <xf numFmtId="203" fontId="66" fillId="0" borderId="0" applyNumberFormat="0" applyFill="0" applyBorder="0" applyAlignment="0" applyProtection="0">
      <alignment horizontal="left"/>
    </xf>
    <xf numFmtId="203" fontId="67" fillId="0" borderId="0" applyNumberFormat="0" applyFill="0" applyBorder="0" applyAlignment="0" applyProtection="0">
      <alignment horizontal="left"/>
    </xf>
    <xf numFmtId="203" fontId="68" fillId="0" borderId="0">
      <alignment horizontal="left"/>
    </xf>
    <xf numFmtId="203" fontId="69" fillId="0" borderId="15" applyNumberFormat="0" applyAlignment="0" applyProtection="0">
      <alignment horizontal="left" vertical="center"/>
    </xf>
    <xf numFmtId="203" fontId="69" fillId="0" borderId="16">
      <alignment horizontal="left" vertical="center"/>
    </xf>
    <xf numFmtId="203" fontId="100" fillId="0" borderId="8" applyNumberFormat="0" applyFill="0" applyAlignment="0" applyProtection="0"/>
    <xf numFmtId="203" fontId="101" fillId="0" borderId="9" applyNumberFormat="0" applyFill="0" applyAlignment="0" applyProtection="0"/>
    <xf numFmtId="203" fontId="102" fillId="0" borderId="10" applyNumberFormat="0" applyFill="0" applyAlignment="0" applyProtection="0"/>
    <xf numFmtId="203" fontId="102" fillId="0" borderId="0" applyNumberFormat="0" applyFill="0" applyBorder="0" applyAlignment="0" applyProtection="0"/>
    <xf numFmtId="206" fontId="70" fillId="0" borderId="0">
      <alignment horizontal="left"/>
    </xf>
    <xf numFmtId="203" fontId="71" fillId="0" borderId="0">
      <alignment horizontal="left"/>
    </xf>
    <xf numFmtId="203" fontId="9" fillId="24" borderId="17" applyNumberFormat="0" applyFont="0" applyBorder="0" applyAlignment="0" applyProtection="0"/>
    <xf numFmtId="37" fontId="47" fillId="0" borderId="0" applyBorder="0"/>
    <xf numFmtId="37" fontId="47" fillId="0" borderId="0" applyBorder="0"/>
    <xf numFmtId="207" fontId="9" fillId="0" borderId="0" applyBorder="0"/>
    <xf numFmtId="207" fontId="9"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207" fontId="9" fillId="0" borderId="0" applyBorder="0"/>
    <xf numFmtId="207" fontId="9" fillId="0" borderId="0" applyBorder="0"/>
    <xf numFmtId="207" fontId="9" fillId="0" borderId="0" applyBorder="0"/>
    <xf numFmtId="37" fontId="47" fillId="0" borderId="0" applyBorder="0"/>
    <xf numFmtId="37" fontId="47" fillId="0" borderId="0" applyBorder="0"/>
    <xf numFmtId="37" fontId="47" fillId="0" borderId="0" applyBorder="0"/>
    <xf numFmtId="207" fontId="9" fillId="0" borderId="0" applyBorder="0"/>
    <xf numFmtId="207" fontId="9"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207" fontId="9" fillId="0" borderId="0" applyBorder="0"/>
    <xf numFmtId="207" fontId="9"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37" fontId="47" fillId="0" borderId="0" applyBorder="0"/>
    <xf numFmtId="207" fontId="9" fillId="0" borderId="0" applyBorder="0"/>
    <xf numFmtId="207" fontId="9" fillId="0" borderId="0" applyBorder="0"/>
    <xf numFmtId="37" fontId="47" fillId="0" borderId="0" applyBorder="0"/>
    <xf numFmtId="37" fontId="47" fillId="0" borderId="0" applyBorder="0"/>
    <xf numFmtId="37" fontId="47" fillId="0" borderId="0" applyBorder="0"/>
    <xf numFmtId="207" fontId="9" fillId="0" borderId="0" applyBorder="0"/>
    <xf numFmtId="207" fontId="9" fillId="0" borderId="0" applyBorder="0"/>
    <xf numFmtId="207" fontId="9" fillId="0" borderId="0" applyBorder="0"/>
    <xf numFmtId="37" fontId="47"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37" fontId="47" fillId="0" borderId="0" applyBorder="0"/>
    <xf numFmtId="207" fontId="9" fillId="0" borderId="0" applyBorder="0"/>
    <xf numFmtId="207" fontId="9" fillId="0" borderId="0" applyBorder="0"/>
    <xf numFmtId="207" fontId="9" fillId="0" borderId="0" applyBorder="0"/>
    <xf numFmtId="207" fontId="9" fillId="0" borderId="0" applyBorder="0"/>
    <xf numFmtId="207" fontId="9" fillId="0" borderId="0" applyBorder="0"/>
    <xf numFmtId="203" fontId="103" fillId="7" borderId="1" applyNumberFormat="0" applyAlignment="0" applyProtection="0"/>
    <xf numFmtId="10" fontId="22" fillId="25" borderId="2" applyNumberFormat="0" applyBorder="0" applyAlignment="0" applyProtection="0"/>
    <xf numFmtId="203" fontId="22" fillId="25" borderId="0" applyFont="0" applyBorder="0" applyAlignment="0" applyProtection="0">
      <protection locked="0"/>
    </xf>
    <xf numFmtId="15" fontId="22" fillId="25" borderId="0" applyFont="0" applyBorder="0" applyAlignment="0" applyProtection="0">
      <protection locked="0"/>
    </xf>
    <xf numFmtId="205" fontId="22" fillId="25" borderId="0" applyFont="0" applyBorder="0" applyAlignment="0">
      <protection locked="0"/>
    </xf>
    <xf numFmtId="38" fontId="22" fillId="25" borderId="0">
      <protection locked="0"/>
    </xf>
    <xf numFmtId="208" fontId="22" fillId="25" borderId="0" applyFont="0" applyBorder="0" applyAlignment="0">
      <protection locked="0"/>
    </xf>
    <xf numFmtId="10" fontId="22" fillId="25" borderId="0">
      <protection locked="0"/>
    </xf>
    <xf numFmtId="209" fontId="72" fillId="25" borderId="0" applyNumberFormat="0" applyBorder="0" applyAlignment="0">
      <protection locked="0"/>
    </xf>
    <xf numFmtId="203" fontId="103" fillId="7" borderId="1" applyNumberFormat="0" applyAlignment="0" applyProtection="0"/>
    <xf numFmtId="203" fontId="73" fillId="0" borderId="0" applyBorder="0"/>
    <xf numFmtId="203" fontId="104" fillId="0" borderId="6" applyNumberFormat="0" applyFill="0" applyAlignment="0" applyProtection="0"/>
    <xf numFmtId="210" fontId="47" fillId="0" borderId="0"/>
    <xf numFmtId="210" fontId="47" fillId="0" borderId="0"/>
    <xf numFmtId="210" fontId="9" fillId="0" borderId="0" applyBorder="0"/>
    <xf numFmtId="210" fontId="9" fillId="0" borderId="0" applyBorder="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9" fillId="0" borderId="0" applyBorder="0"/>
    <xf numFmtId="210" fontId="9" fillId="0" borderId="0" applyBorder="0"/>
    <xf numFmtId="210" fontId="9" fillId="0" borderId="0" applyBorder="0"/>
    <xf numFmtId="210" fontId="47" fillId="0" borderId="0"/>
    <xf numFmtId="210" fontId="47" fillId="0" borderId="0"/>
    <xf numFmtId="210" fontId="47" fillId="0" borderId="0"/>
    <xf numFmtId="210" fontId="9" fillId="0" borderId="0" applyBorder="0"/>
    <xf numFmtId="210" fontId="9" fillId="0" borderId="0" applyBorder="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9" fillId="0" borderId="0" applyBorder="0"/>
    <xf numFmtId="210" fontId="9" fillId="0" borderId="0" applyBorder="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47" fillId="0" borderId="0"/>
    <xf numFmtId="210" fontId="9" fillId="0" borderId="0" applyBorder="0"/>
    <xf numFmtId="210" fontId="9" fillId="0" borderId="0" applyBorder="0"/>
    <xf numFmtId="210" fontId="47" fillId="0" borderId="0"/>
    <xf numFmtId="210" fontId="47" fillId="0" borderId="0"/>
    <xf numFmtId="210" fontId="47" fillId="0" borderId="0"/>
    <xf numFmtId="210" fontId="9" fillId="0" borderId="0" applyBorder="0"/>
    <xf numFmtId="210" fontId="9" fillId="0" borderId="0" applyBorder="0"/>
    <xf numFmtId="210" fontId="47" fillId="0" borderId="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47" fillId="0" borderId="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10" fontId="9" fillId="0" borderId="0" applyBorder="0"/>
    <xf numFmtId="203" fontId="74" fillId="0" borderId="18"/>
    <xf numFmtId="203" fontId="9" fillId="0" borderId="0" applyFont="0" applyFill="0" applyBorder="0" applyAlignment="0" applyProtection="0"/>
    <xf numFmtId="203" fontId="9" fillId="0" borderId="0" applyFont="0" applyFill="0" applyBorder="0" applyAlignment="0" applyProtection="0"/>
    <xf numFmtId="203" fontId="31" fillId="0" borderId="0"/>
    <xf numFmtId="211" fontId="22" fillId="26" borderId="0" applyFont="0" applyBorder="0" applyAlignment="0" applyProtection="0">
      <alignment horizontal="right"/>
      <protection hidden="1"/>
    </xf>
    <xf numFmtId="203" fontId="105" fillId="22" borderId="0" applyNumberFormat="0" applyBorder="0" applyAlignment="0" applyProtection="0"/>
    <xf numFmtId="37" fontId="75" fillId="0" borderId="0"/>
    <xf numFmtId="203" fontId="76" fillId="0" borderId="19" applyNumberFormat="0" applyFont="0" applyBorder="0" applyProtection="0">
      <alignment horizontal="center" vertical="center"/>
    </xf>
    <xf numFmtId="212" fontId="77" fillId="0" borderId="0"/>
    <xf numFmtId="203" fontId="73" fillId="0" borderId="0"/>
    <xf numFmtId="203" fontId="73" fillId="0" borderId="0"/>
    <xf numFmtId="203" fontId="73" fillId="0" borderId="0"/>
    <xf numFmtId="203" fontId="73" fillId="0" borderId="0"/>
    <xf numFmtId="203" fontId="73" fillId="0" borderId="0"/>
    <xf numFmtId="203" fontId="73" fillId="0" borderId="0"/>
    <xf numFmtId="203" fontId="73" fillId="0" borderId="0"/>
    <xf numFmtId="38" fontId="22" fillId="0" borderId="0" applyFont="0" applyFill="0" applyBorder="0" applyAlignment="0"/>
    <xf numFmtId="209" fontId="9" fillId="0" borderId="0" applyFont="0" applyFill="0" applyBorder="0" applyAlignment="0"/>
    <xf numFmtId="40" fontId="22" fillId="0" borderId="0" applyFont="0" applyFill="0" applyBorder="0" applyAlignment="0"/>
    <xf numFmtId="213" fontId="22" fillId="0" borderId="0" applyFont="0" applyFill="0" applyBorder="0" applyAlignment="0"/>
    <xf numFmtId="209" fontId="56" fillId="0" borderId="0" applyNumberFormat="0" applyFill="0" applyBorder="0" applyAlignment="0" applyProtection="0"/>
    <xf numFmtId="214" fontId="22" fillId="0" borderId="0" applyFont="0" applyFill="0" applyBorder="0" applyAlignment="0" applyProtection="0"/>
    <xf numFmtId="203" fontId="9" fillId="0" borderId="0"/>
    <xf numFmtId="215" fontId="29" fillId="0" borderId="0" applyFont="0" applyFill="0" applyBorder="0" applyAlignment="0" applyProtection="0">
      <alignment horizontal="centerContinuous"/>
    </xf>
    <xf numFmtId="216" fontId="29" fillId="0" borderId="0" applyFont="0" applyFill="0" applyBorder="0" applyAlignment="0" applyProtection="0">
      <alignment horizontal="centerContinuous"/>
    </xf>
    <xf numFmtId="217" fontId="29" fillId="0" borderId="0" applyFont="0" applyFill="0" applyBorder="0" applyAlignment="0" applyProtection="0">
      <alignment horizontal="centerContinuous"/>
    </xf>
    <xf numFmtId="218" fontId="29" fillId="0" borderId="0" applyFont="0" applyFill="0" applyBorder="0" applyAlignment="0" applyProtection="0">
      <alignment horizontal="centerContinuous"/>
    </xf>
    <xf numFmtId="203" fontId="93" fillId="21" borderId="3" applyNumberFormat="0" applyFont="0" applyAlignment="0" applyProtection="0"/>
    <xf numFmtId="219" fontId="22" fillId="0" borderId="0" applyFont="0" applyFill="0" applyBorder="0" applyAlignment="0" applyProtection="0"/>
    <xf numFmtId="203" fontId="22" fillId="0" borderId="0" applyFont="0" applyFill="0" applyBorder="0" applyAlignment="0" applyProtection="0"/>
    <xf numFmtId="177" fontId="53" fillId="0" borderId="0" applyFont="0" applyFill="0" applyBorder="0" applyAlignment="0" applyProtection="0"/>
    <xf numFmtId="179" fontId="53" fillId="0" borderId="0" applyFont="0" applyFill="0" applyBorder="0" applyAlignment="0" applyProtection="0"/>
    <xf numFmtId="203" fontId="9" fillId="0" borderId="14" applyNumberFormat="0" applyFont="0" applyFill="0" applyAlignment="0" applyProtection="0"/>
    <xf numFmtId="40" fontId="78" fillId="0" borderId="0" applyFont="0" applyFill="0" applyBorder="0" applyAlignment="0" applyProtection="0"/>
    <xf numFmtId="38" fontId="78" fillId="0" borderId="0" applyFont="0" applyFill="0" applyBorder="0" applyAlignment="0" applyProtection="0"/>
    <xf numFmtId="203" fontId="106" fillId="20" borderId="11" applyNumberFormat="0" applyAlignment="0" applyProtection="0"/>
    <xf numFmtId="203" fontId="9" fillId="0" borderId="20" applyNumberFormat="0" applyFont="0" applyFill="0" applyAlignment="0" applyProtection="0"/>
    <xf numFmtId="203" fontId="9" fillId="0" borderId="21" applyNumberFormat="0" applyFont="0" applyFill="0" applyAlignment="0" applyProtection="0"/>
    <xf numFmtId="220" fontId="47" fillId="0" borderId="18" applyBorder="0"/>
    <xf numFmtId="203" fontId="22" fillId="0" borderId="0"/>
    <xf numFmtId="203" fontId="9" fillId="0" borderId="0" applyFont="0" applyFill="0" applyBorder="0" applyAlignment="0"/>
    <xf numFmtId="208" fontId="22" fillId="0" borderId="0" applyFont="0" applyFill="0" applyBorder="0" applyAlignment="0"/>
    <xf numFmtId="10" fontId="9" fillId="0" borderId="0" applyFont="0" applyFill="0" applyBorder="0" applyAlignment="0" applyProtection="0"/>
    <xf numFmtId="203" fontId="22" fillId="0" borderId="0" applyFont="0" applyFill="0" applyBorder="0" applyAlignment="0" applyProtection="0"/>
    <xf numFmtId="221" fontId="41" fillId="0" borderId="0">
      <alignment horizontal="right" vertical="center"/>
    </xf>
    <xf numFmtId="222" fontId="41" fillId="0" borderId="0">
      <alignment horizontal="right" vertical="center"/>
    </xf>
    <xf numFmtId="223" fontId="41" fillId="0" borderId="0">
      <alignment horizontal="right" vertical="center"/>
    </xf>
    <xf numFmtId="209" fontId="79" fillId="0" borderId="0" applyNumberFormat="0" applyFill="0" applyBorder="0" applyAlignment="0" applyProtection="0">
      <alignment horizontal="left"/>
    </xf>
    <xf numFmtId="203" fontId="47" fillId="0" borderId="0" applyNumberFormat="0" applyFill="0" applyBorder="0" applyAlignment="0" applyProtection="0"/>
    <xf numFmtId="203" fontId="47" fillId="0" borderId="0" applyNumberFormat="0" applyFill="0" applyBorder="0" applyAlignment="0" applyProtection="0"/>
    <xf numFmtId="203" fontId="47" fillId="0" borderId="0" applyNumberFormat="0" applyFill="0" applyBorder="0" applyAlignment="0" applyProtection="0"/>
    <xf numFmtId="203" fontId="47" fillId="0" borderId="0" applyNumberFormat="0" applyFill="0" applyBorder="0" applyAlignment="0" applyProtection="0"/>
    <xf numFmtId="203" fontId="47" fillId="0" borderId="0" applyNumberFormat="0" applyFill="0" applyBorder="0" applyAlignment="0" applyProtection="0"/>
    <xf numFmtId="203" fontId="47" fillId="0" borderId="0" applyNumberFormat="0" applyFill="0" applyBorder="0" applyAlignment="0" applyProtection="0"/>
    <xf numFmtId="203" fontId="47" fillId="0" borderId="0" applyNumberFormat="0" applyFill="0" applyBorder="0" applyAlignment="0" applyProtection="0"/>
    <xf numFmtId="203" fontId="47" fillId="0" borderId="0" applyNumberFormat="0" applyFill="0" applyBorder="0" applyAlignment="0" applyProtection="0"/>
    <xf numFmtId="203" fontId="47" fillId="0" borderId="0" applyNumberFormat="0" applyFill="0" applyBorder="0" applyAlignment="0" applyProtection="0"/>
    <xf numFmtId="203" fontId="9" fillId="24" borderId="0" applyNumberFormat="0" applyBorder="0" applyProtection="0">
      <alignment horizontal="center"/>
    </xf>
    <xf numFmtId="203" fontId="53" fillId="0" borderId="0"/>
    <xf numFmtId="203" fontId="9" fillId="0" borderId="0"/>
    <xf numFmtId="203" fontId="80" fillId="0" borderId="0">
      <alignment horizontal="center" vertical="center"/>
    </xf>
    <xf numFmtId="209" fontId="22" fillId="27" borderId="0" applyNumberFormat="0" applyFont="0" applyBorder="0" applyAlignment="0">
      <protection hidden="1"/>
    </xf>
    <xf numFmtId="203" fontId="74" fillId="0" borderId="0"/>
    <xf numFmtId="203" fontId="81" fillId="0" borderId="0">
      <alignment horizontal="left"/>
    </xf>
    <xf numFmtId="203" fontId="54" fillId="0" borderId="0">
      <alignment horizontal="left"/>
    </xf>
    <xf numFmtId="49" fontId="47" fillId="0" borderId="0"/>
    <xf numFmtId="49" fontId="47" fillId="0" borderId="0"/>
    <xf numFmtId="203" fontId="9" fillId="0" borderId="0" applyBorder="0"/>
    <xf numFmtId="203" fontId="9" fillId="0" borderId="0" applyBorder="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203" fontId="9" fillId="0" borderId="0" applyBorder="0"/>
    <xf numFmtId="203" fontId="9" fillId="0" borderId="0" applyBorder="0"/>
    <xf numFmtId="203" fontId="9" fillId="0" borderId="0" applyBorder="0"/>
    <xf numFmtId="49" fontId="47" fillId="0" borderId="0"/>
    <xf numFmtId="49" fontId="47" fillId="0" borderId="0"/>
    <xf numFmtId="49" fontId="47" fillId="0" borderId="0"/>
    <xf numFmtId="203" fontId="9" fillId="0" borderId="0" applyBorder="0"/>
    <xf numFmtId="203" fontId="9" fillId="0" borderId="0" applyBorder="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203" fontId="9" fillId="0" borderId="0" applyBorder="0"/>
    <xf numFmtId="203" fontId="9" fillId="0" borderId="0" applyBorder="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49" fontId="47" fillId="0" borderId="0"/>
    <xf numFmtId="203" fontId="9" fillId="0" borderId="0" applyBorder="0"/>
    <xf numFmtId="203" fontId="9" fillId="0" borderId="0" applyBorder="0"/>
    <xf numFmtId="49" fontId="47" fillId="0" borderId="0"/>
    <xf numFmtId="49" fontId="47" fillId="0" borderId="0"/>
    <xf numFmtId="49" fontId="47" fillId="0" borderId="0"/>
    <xf numFmtId="203" fontId="9" fillId="0" borderId="0" applyBorder="0"/>
    <xf numFmtId="203" fontId="9" fillId="0" borderId="0" applyBorder="0"/>
    <xf numFmtId="49" fontId="47" fillId="0" borderId="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49" fontId="47" fillId="0" borderId="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3" fontId="9" fillId="0" borderId="0" applyBorder="0"/>
    <xf numFmtId="209" fontId="9" fillId="28" borderId="0" applyNumberFormat="0" applyFont="0" applyBorder="0" applyAlignment="0" applyProtection="0"/>
    <xf numFmtId="203" fontId="82" fillId="0" borderId="0" applyFill="0" applyBorder="0" applyAlignment="0" applyProtection="0">
      <alignment horizontal="right"/>
    </xf>
    <xf numFmtId="18" fontId="47" fillId="0" borderId="0" applyFill="0" applyProtection="0">
      <alignment horizontal="center"/>
    </xf>
    <xf numFmtId="203" fontId="83" fillId="0" borderId="0">
      <alignment wrapText="1"/>
    </xf>
    <xf numFmtId="203" fontId="84" fillId="0" borderId="0">
      <alignment horizontal="center"/>
    </xf>
    <xf numFmtId="203" fontId="60" fillId="0" borderId="0">
      <alignment horizontal="center"/>
    </xf>
    <xf numFmtId="203" fontId="107" fillId="0" borderId="7" applyNumberFormat="0" applyFill="0" applyAlignment="0" applyProtection="0"/>
    <xf numFmtId="203" fontId="85" fillId="0" borderId="0" applyNumberFormat="0" applyFill="0" applyBorder="0" applyAlignment="0" applyProtection="0">
      <alignment horizontal="left"/>
    </xf>
    <xf numFmtId="203" fontId="86" fillId="0" borderId="0" applyNumberFormat="0" applyFill="0" applyBorder="0" applyAlignment="0" applyProtection="0">
      <alignment horizontal="left"/>
    </xf>
    <xf numFmtId="203" fontId="87" fillId="0" borderId="0" applyNumberFormat="0" applyFill="0" applyBorder="0" applyAlignment="0" applyProtection="0">
      <alignment horizontal="left"/>
    </xf>
    <xf numFmtId="203" fontId="88" fillId="0" borderId="0" applyNumberFormat="0" applyFill="0" applyBorder="0" applyAlignment="0" applyProtection="0">
      <alignment horizontal="left"/>
    </xf>
    <xf numFmtId="203" fontId="89" fillId="0" borderId="0" applyNumberFormat="0" applyFill="0" applyBorder="0" applyAlignment="0" applyProtection="0">
      <alignment horizontal="left"/>
    </xf>
    <xf numFmtId="203" fontId="88" fillId="0" borderId="0" applyNumberFormat="0" applyFill="0" applyBorder="0" applyAlignment="0" applyProtection="0">
      <alignment horizontal="left"/>
    </xf>
    <xf numFmtId="203" fontId="89" fillId="0" borderId="0" applyNumberFormat="0" applyFill="0" applyBorder="0" applyAlignment="0" applyProtection="0">
      <alignment horizontal="left"/>
    </xf>
    <xf numFmtId="203" fontId="90" fillId="0" borderId="0">
      <alignment horizontal="left"/>
    </xf>
    <xf numFmtId="203" fontId="47" fillId="0" borderId="0" applyNumberFormat="0" applyFill="0" applyBorder="0" applyAlignment="0" applyProtection="0">
      <alignment horizontal="left"/>
    </xf>
    <xf numFmtId="203" fontId="9" fillId="24" borderId="0" applyNumberFormat="0" applyFont="0" applyBorder="0" applyAlignment="0" applyProtection="0"/>
    <xf numFmtId="203" fontId="9" fillId="0" borderId="18" applyNumberFormat="0" applyFont="0" applyFill="0" applyAlignment="0" applyProtection="0"/>
    <xf numFmtId="224" fontId="9" fillId="0" borderId="0" applyFont="0" applyFill="0" applyBorder="0" applyAlignment="0" applyProtection="0"/>
    <xf numFmtId="225" fontId="9" fillId="0" borderId="0" applyFont="0" applyFill="0" applyBorder="0" applyAlignment="0" applyProtection="0"/>
    <xf numFmtId="203" fontId="108" fillId="0" borderId="0" applyNumberFormat="0" applyFill="0" applyBorder="0" applyAlignment="0" applyProtection="0"/>
    <xf numFmtId="209" fontId="91" fillId="0" borderId="0" applyNumberFormat="0" applyFill="0" applyBorder="0" applyAlignment="0" applyProtection="0"/>
    <xf numFmtId="203" fontId="92" fillId="0" borderId="0" applyNumberFormat="0" applyFill="0" applyBorder="0" applyAlignment="0" applyProtection="0">
      <alignment vertical="top"/>
      <protection locked="0"/>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46" fillId="0" borderId="0"/>
    <xf numFmtId="9" fontId="31" fillId="0" borderId="0" applyFont="0" applyFill="0" applyBorder="0" applyAlignment="0" applyProtection="0">
      <alignment vertical="center"/>
    </xf>
    <xf numFmtId="203" fontId="46" fillId="0" borderId="0"/>
    <xf numFmtId="203" fontId="31" fillId="0" borderId="0">
      <alignment vertical="center"/>
    </xf>
    <xf numFmtId="203" fontId="31" fillId="0" borderId="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31" fillId="0" borderId="0">
      <alignment vertical="center"/>
    </xf>
    <xf numFmtId="203" fontId="46" fillId="0" borderId="0"/>
    <xf numFmtId="203" fontId="46" fillId="0" borderId="0"/>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46" fillId="0" borderId="0"/>
    <xf numFmtId="203" fontId="23" fillId="0" borderId="0"/>
    <xf numFmtId="9" fontId="31" fillId="0" borderId="0" applyFont="0" applyFill="0" applyBorder="0" applyAlignment="0" applyProtection="0">
      <alignment vertical="center"/>
    </xf>
    <xf numFmtId="203" fontId="46" fillId="0" borderId="0"/>
    <xf numFmtId="203" fontId="23" fillId="0" borderId="0"/>
    <xf numFmtId="9" fontId="31" fillId="0" borderId="0" applyFont="0" applyFill="0" applyBorder="0" applyAlignment="0" applyProtection="0">
      <alignment vertical="center"/>
    </xf>
    <xf numFmtId="203" fontId="46" fillId="0" borderId="0"/>
    <xf numFmtId="9" fontId="31" fillId="0" borderId="0" applyFont="0" applyFill="0" applyBorder="0" applyAlignment="0" applyProtection="0">
      <alignment vertical="center"/>
    </xf>
    <xf numFmtId="203" fontId="46" fillId="0" borderId="0"/>
    <xf numFmtId="203" fontId="31" fillId="0" borderId="0">
      <alignment vertical="center"/>
    </xf>
    <xf numFmtId="203" fontId="31" fillId="0" borderId="0">
      <alignment vertical="center"/>
    </xf>
    <xf numFmtId="203" fontId="31" fillId="0" borderId="0">
      <alignment vertical="center"/>
    </xf>
    <xf numFmtId="38" fontId="31" fillId="0" borderId="0" applyFont="0" applyFill="0" applyBorder="0" applyAlignment="0" applyProtection="0">
      <alignment vertical="center"/>
    </xf>
    <xf numFmtId="203" fontId="31" fillId="0" borderId="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38" fontId="31" fillId="0" borderId="0" applyFont="0" applyFill="0" applyBorder="0" applyAlignment="0" applyProtection="0">
      <alignment vertical="center"/>
    </xf>
    <xf numFmtId="203" fontId="31" fillId="0" borderId="0">
      <alignment vertical="center"/>
    </xf>
    <xf numFmtId="38" fontId="31" fillId="0" borderId="0" applyFont="0" applyFill="0" applyBorder="0" applyAlignment="0" applyProtection="0">
      <alignment vertical="center"/>
    </xf>
    <xf numFmtId="203" fontId="31" fillId="0" borderId="0">
      <alignment vertical="center"/>
    </xf>
    <xf numFmtId="203" fontId="31" fillId="0" borderId="0">
      <alignment vertical="center"/>
    </xf>
    <xf numFmtId="203" fontId="46" fillId="0" borderId="0"/>
    <xf numFmtId="203" fontId="46" fillId="0" borderId="0"/>
    <xf numFmtId="9" fontId="31" fillId="0" borderId="0" applyFont="0" applyFill="0" applyBorder="0" applyAlignment="0" applyProtection="0">
      <alignment vertical="center"/>
    </xf>
    <xf numFmtId="203" fontId="23" fillId="0" borderId="0"/>
    <xf numFmtId="203" fontId="46" fillId="0" borderId="0"/>
    <xf numFmtId="9" fontId="31" fillId="0" borderId="0" applyFont="0" applyFill="0" applyBorder="0" applyAlignment="0" applyProtection="0">
      <alignment vertical="center"/>
    </xf>
    <xf numFmtId="203" fontId="23" fillId="0" borderId="0"/>
    <xf numFmtId="203" fontId="46" fillId="0" borderId="0"/>
    <xf numFmtId="9"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125"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46" fillId="0" borderId="0"/>
    <xf numFmtId="203" fontId="23" fillId="0" borderId="0"/>
    <xf numFmtId="9" fontId="31" fillId="0" borderId="0" applyFont="0" applyFill="0" applyBorder="0" applyAlignment="0" applyProtection="0">
      <alignment vertical="center"/>
    </xf>
    <xf numFmtId="203" fontId="46" fillId="0" borderId="0"/>
    <xf numFmtId="203" fontId="46" fillId="0" borderId="0"/>
    <xf numFmtId="203" fontId="31" fillId="0" borderId="0">
      <alignment vertical="center"/>
    </xf>
    <xf numFmtId="203" fontId="31" fillId="0" borderId="0">
      <alignment vertical="center"/>
    </xf>
    <xf numFmtId="203" fontId="31" fillId="0" borderId="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31" fillId="0" borderId="0">
      <alignment vertical="center"/>
    </xf>
    <xf numFmtId="9" fontId="126" fillId="0" borderId="0" applyFont="0" applyFill="0" applyBorder="0" applyAlignment="0" applyProtection="0">
      <alignment vertical="center"/>
    </xf>
    <xf numFmtId="203" fontId="46" fillId="0" borderId="0"/>
    <xf numFmtId="9" fontId="31" fillId="0" borderId="0" applyFont="0" applyFill="0" applyBorder="0" applyAlignment="0" applyProtection="0">
      <alignment vertical="center"/>
    </xf>
    <xf numFmtId="203" fontId="46" fillId="0" borderId="0"/>
    <xf numFmtId="9" fontId="31" fillId="0" borderId="0" applyFont="0" applyFill="0" applyBorder="0" applyAlignment="0" applyProtection="0">
      <alignment vertical="center"/>
    </xf>
    <xf numFmtId="203" fontId="23" fillId="0" borderId="0"/>
    <xf numFmtId="38" fontId="126" fillId="0" borderId="0" applyFont="0" applyFill="0" applyBorder="0" applyAlignment="0" applyProtection="0">
      <alignment vertical="center"/>
    </xf>
    <xf numFmtId="38" fontId="126"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126" fillId="0" borderId="0">
      <alignment vertical="center"/>
    </xf>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125"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125" fillId="0" borderId="0"/>
    <xf numFmtId="203" fontId="23" fillId="0" borderId="0"/>
    <xf numFmtId="203" fontId="23" fillId="0" borderId="0"/>
    <xf numFmtId="203" fontId="23" fillId="0" borderId="0"/>
    <xf numFmtId="203" fontId="46" fillId="0" borderId="0"/>
    <xf numFmtId="9" fontId="31" fillId="0" borderId="0" applyFont="0" applyFill="0" applyBorder="0" applyAlignment="0" applyProtection="0">
      <alignment vertical="center"/>
    </xf>
    <xf numFmtId="203" fontId="31" fillId="0" borderId="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9" fontId="31" fillId="0" borderId="0" applyFont="0" applyFill="0" applyBorder="0" applyAlignment="0" applyProtection="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125"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108" fillId="0" borderId="0" applyNumberFormat="0" applyFill="0" applyBorder="0" applyAlignment="0" applyProtection="0"/>
    <xf numFmtId="203" fontId="107" fillId="0" borderId="7" applyNumberFormat="0" applyFill="0" applyAlignment="0" applyProtection="0"/>
    <xf numFmtId="203" fontId="106" fillId="20" borderId="11" applyNumberFormat="0" applyAlignment="0" applyProtection="0"/>
    <xf numFmtId="203" fontId="93" fillId="21" borderId="3" applyNumberFormat="0" applyFont="0" applyAlignment="0" applyProtection="0"/>
    <xf numFmtId="203" fontId="105" fillId="22" borderId="0" applyNumberFormat="0" applyBorder="0" applyAlignment="0" applyProtection="0"/>
    <xf numFmtId="203" fontId="104" fillId="0" borderId="6" applyNumberFormat="0" applyFill="0" applyAlignment="0" applyProtection="0"/>
    <xf numFmtId="203" fontId="103" fillId="7" borderId="1" applyNumberFormat="0" applyAlignment="0" applyProtection="0"/>
    <xf numFmtId="203" fontId="23" fillId="0" borderId="0"/>
    <xf numFmtId="203" fontId="102" fillId="0" borderId="0" applyNumberFormat="0" applyFill="0" applyBorder="0" applyAlignment="0" applyProtection="0"/>
    <xf numFmtId="203" fontId="102" fillId="0" borderId="10" applyNumberFormat="0" applyFill="0" applyAlignment="0" applyProtection="0"/>
    <xf numFmtId="203" fontId="101" fillId="0" borderId="9" applyNumberFormat="0" applyFill="0" applyAlignment="0" applyProtection="0"/>
    <xf numFmtId="203" fontId="100" fillId="0" borderId="8" applyNumberFormat="0" applyFill="0" applyAlignment="0" applyProtection="0"/>
    <xf numFmtId="203" fontId="23" fillId="0" borderId="0"/>
    <xf numFmtId="203" fontId="99" fillId="4" borderId="0" applyNumberFormat="0" applyBorder="0" applyAlignment="0" applyProtection="0"/>
    <xf numFmtId="203" fontId="98" fillId="0" borderId="0" applyNumberFormat="0" applyFill="0" applyBorder="0" applyAlignment="0" applyProtection="0"/>
    <xf numFmtId="203" fontId="97" fillId="23" borderId="4" applyNumberFormat="0" applyAlignment="0" applyProtection="0"/>
    <xf numFmtId="203" fontId="96" fillId="20" borderId="1" applyNumberFormat="0" applyAlignment="0" applyProtection="0"/>
    <xf numFmtId="203" fontId="95" fillId="3" borderId="0" applyNumberFormat="0" applyBorder="0" applyAlignment="0" applyProtection="0"/>
    <xf numFmtId="203" fontId="94" fillId="19" borderId="0" applyNumberFormat="0" applyBorder="0" applyAlignment="0" applyProtection="0"/>
    <xf numFmtId="203" fontId="94" fillId="14" borderId="0" applyNumberFormat="0" applyBorder="0" applyAlignment="0" applyProtection="0"/>
    <xf numFmtId="203" fontId="94" fillId="13" borderId="0" applyNumberFormat="0" applyBorder="0" applyAlignment="0" applyProtection="0"/>
    <xf numFmtId="203" fontId="94" fillId="18" borderId="0" applyNumberFormat="0" applyBorder="0" applyAlignment="0" applyProtection="0"/>
    <xf numFmtId="203" fontId="94" fillId="17" borderId="0" applyNumberFormat="0" applyBorder="0" applyAlignment="0" applyProtection="0"/>
    <xf numFmtId="203" fontId="94" fillId="16" borderId="0" applyNumberFormat="0" applyBorder="0" applyAlignment="0" applyProtection="0"/>
    <xf numFmtId="203" fontId="94" fillId="15" borderId="0" applyNumberFormat="0" applyBorder="0" applyAlignment="0" applyProtection="0"/>
    <xf numFmtId="203" fontId="94" fillId="14" borderId="0" applyNumberFormat="0" applyBorder="0" applyAlignment="0" applyProtection="0"/>
    <xf numFmtId="203" fontId="94" fillId="13" borderId="0" applyNumberFormat="0" applyBorder="0" applyAlignment="0" applyProtection="0"/>
    <xf numFmtId="203" fontId="94" fillId="10" borderId="0" applyNumberFormat="0" applyBorder="0" applyAlignment="0" applyProtection="0"/>
    <xf numFmtId="203" fontId="94" fillId="9" borderId="0" applyNumberFormat="0" applyBorder="0" applyAlignment="0" applyProtection="0"/>
    <xf numFmtId="203" fontId="23" fillId="0" borderId="0"/>
    <xf numFmtId="203" fontId="94" fillId="12" borderId="0" applyNumberFormat="0" applyBorder="0" applyAlignment="0" applyProtection="0"/>
    <xf numFmtId="203" fontId="93" fillId="11" borderId="0" applyNumberFormat="0" applyBorder="0" applyAlignment="0" applyProtection="0"/>
    <xf numFmtId="203" fontId="93" fillId="8" borderId="0" applyNumberFormat="0" applyBorder="0" applyAlignment="0" applyProtection="0"/>
    <xf numFmtId="203" fontId="93" fillId="5" borderId="0" applyNumberFormat="0" applyBorder="0" applyAlignment="0" applyProtection="0"/>
    <xf numFmtId="203" fontId="93" fillId="10" borderId="0" applyNumberFormat="0" applyBorder="0" applyAlignment="0" applyProtection="0"/>
    <xf numFmtId="203" fontId="93" fillId="9" borderId="0" applyNumberFormat="0" applyBorder="0" applyAlignment="0" applyProtection="0"/>
    <xf numFmtId="203" fontId="93" fillId="8" borderId="0" applyNumberFormat="0" applyBorder="0" applyAlignment="0" applyProtection="0"/>
    <xf numFmtId="203" fontId="93" fillId="7" borderId="0" applyNumberFormat="0" applyBorder="0" applyAlignment="0" applyProtection="0"/>
    <xf numFmtId="203" fontId="93" fillId="6" borderId="0" applyNumberFormat="0" applyBorder="0" applyAlignment="0" applyProtection="0"/>
    <xf numFmtId="203" fontId="93" fillId="5" borderId="0" applyNumberFormat="0" applyBorder="0" applyAlignment="0" applyProtection="0"/>
    <xf numFmtId="203" fontId="93" fillId="4" borderId="0" applyNumberFormat="0" applyBorder="0" applyAlignment="0" applyProtection="0"/>
    <xf numFmtId="203" fontId="93" fillId="3" borderId="0" applyNumberFormat="0" applyBorder="0" applyAlignment="0" applyProtection="0"/>
    <xf numFmtId="203" fontId="93" fillId="2" borderId="0" applyNumberFormat="0" applyBorder="0" applyAlignment="0" applyProtection="0"/>
    <xf numFmtId="203" fontId="23" fillId="0" borderId="0"/>
    <xf numFmtId="203" fontId="83" fillId="0" borderId="0">
      <alignment wrapText="1"/>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46" fillId="0" borderId="0"/>
    <xf numFmtId="203" fontId="23" fillId="0" borderId="0"/>
    <xf numFmtId="9" fontId="31" fillId="0" borderId="0" applyFont="0" applyFill="0" applyBorder="0" applyAlignment="0" applyProtection="0">
      <alignment vertical="center"/>
    </xf>
    <xf numFmtId="203" fontId="46" fillId="0" borderId="0"/>
    <xf numFmtId="203" fontId="23" fillId="0" borderId="0"/>
    <xf numFmtId="9" fontId="31" fillId="0" borderId="0" applyFont="0" applyFill="0" applyBorder="0" applyAlignment="0" applyProtection="0">
      <alignment vertical="center"/>
    </xf>
    <xf numFmtId="203" fontId="46" fillId="0" borderId="0"/>
    <xf numFmtId="9" fontId="31" fillId="0" borderId="0" applyFont="0" applyFill="0" applyBorder="0" applyAlignment="0" applyProtection="0">
      <alignment vertical="center"/>
    </xf>
    <xf numFmtId="203" fontId="46" fillId="0" borderId="0"/>
    <xf numFmtId="203" fontId="31" fillId="0" borderId="0">
      <alignment vertical="center"/>
    </xf>
    <xf numFmtId="203" fontId="31" fillId="0" borderId="0">
      <alignment vertical="center"/>
    </xf>
    <xf numFmtId="203" fontId="31" fillId="0" borderId="0">
      <alignment vertical="center"/>
    </xf>
    <xf numFmtId="38" fontId="31" fillId="0" borderId="0" applyFont="0" applyFill="0" applyBorder="0" applyAlignment="0" applyProtection="0">
      <alignment vertical="center"/>
    </xf>
    <xf numFmtId="203" fontId="31" fillId="0" borderId="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38" fontId="31" fillId="0" borderId="0" applyFont="0" applyFill="0" applyBorder="0" applyAlignment="0" applyProtection="0">
      <alignment vertical="center"/>
    </xf>
    <xf numFmtId="203" fontId="31" fillId="0" borderId="0">
      <alignment vertical="center"/>
    </xf>
    <xf numFmtId="38" fontId="31" fillId="0" borderId="0" applyFont="0" applyFill="0" applyBorder="0" applyAlignment="0" applyProtection="0">
      <alignment vertical="center"/>
    </xf>
    <xf numFmtId="203" fontId="31" fillId="0" borderId="0">
      <alignment vertical="center"/>
    </xf>
    <xf numFmtId="203" fontId="31" fillId="0" borderId="0">
      <alignment vertical="center"/>
    </xf>
    <xf numFmtId="203" fontId="46" fillId="0" borderId="0"/>
    <xf numFmtId="203" fontId="46" fillId="0" borderId="0"/>
    <xf numFmtId="9" fontId="31" fillId="0" borderId="0" applyFont="0" applyFill="0" applyBorder="0" applyAlignment="0" applyProtection="0">
      <alignment vertical="center"/>
    </xf>
    <xf numFmtId="203" fontId="23" fillId="0" borderId="0"/>
    <xf numFmtId="203" fontId="46" fillId="0" borderId="0"/>
    <xf numFmtId="9" fontId="31" fillId="0" borderId="0" applyFont="0" applyFill="0" applyBorder="0" applyAlignment="0" applyProtection="0">
      <alignment vertical="center"/>
    </xf>
    <xf numFmtId="203" fontId="23" fillId="0" borderId="0"/>
    <xf numFmtId="203" fontId="46" fillId="0" borderId="0"/>
    <xf numFmtId="9"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125" fillId="0" borderId="0"/>
    <xf numFmtId="203" fontId="46" fillId="0" borderId="0"/>
    <xf numFmtId="203" fontId="126" fillId="0" borderId="0">
      <alignment vertical="center"/>
    </xf>
    <xf numFmtId="38" fontId="126" fillId="0" borderId="0" applyFont="0" applyFill="0" applyBorder="0" applyAlignment="0" applyProtection="0">
      <alignment vertical="center"/>
    </xf>
    <xf numFmtId="38" fontId="126" fillId="0" borderId="0" applyFont="0" applyFill="0" applyBorder="0" applyAlignment="0" applyProtection="0">
      <alignment vertical="center"/>
    </xf>
    <xf numFmtId="9" fontId="126" fillId="0" borderId="0" applyFont="0" applyFill="0" applyBorder="0" applyAlignment="0" applyProtection="0">
      <alignment vertical="center"/>
    </xf>
    <xf numFmtId="181" fontId="127" fillId="0" borderId="0"/>
    <xf numFmtId="180" fontId="127"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125"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46" fillId="0" borderId="0"/>
    <xf numFmtId="9" fontId="31" fillId="0" borderId="0" applyFont="0" applyFill="0" applyBorder="0" applyAlignment="0" applyProtection="0">
      <alignment vertical="center"/>
    </xf>
    <xf numFmtId="203" fontId="46" fillId="0" borderId="0"/>
    <xf numFmtId="203" fontId="31" fillId="0" borderId="0">
      <alignment vertical="center"/>
    </xf>
    <xf numFmtId="203" fontId="31" fillId="0" borderId="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31" fillId="0" borderId="0">
      <alignment vertical="center"/>
    </xf>
    <xf numFmtId="203" fontId="31" fillId="0" borderId="0">
      <alignment vertical="center"/>
    </xf>
    <xf numFmtId="203" fontId="46" fillId="0" borderId="0"/>
    <xf numFmtId="203" fontId="46" fillId="0" borderId="0"/>
    <xf numFmtId="9" fontId="31" fillId="0" borderId="0" applyFont="0" applyFill="0" applyBorder="0" applyAlignment="0" applyProtection="0">
      <alignment vertical="center"/>
    </xf>
    <xf numFmtId="203" fontId="23" fillId="0" borderId="0"/>
    <xf numFmtId="203" fontId="46"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46"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46"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46"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46" fillId="0" borderId="0"/>
    <xf numFmtId="203" fontId="23" fillId="0" borderId="0"/>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126" fillId="0" borderId="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38" fontId="126" fillId="0" borderId="0" applyFont="0" applyFill="0" applyBorder="0" applyAlignment="0" applyProtection="0">
      <alignment vertical="center"/>
    </xf>
    <xf numFmtId="38" fontId="126" fillId="0" borderId="0" applyFont="0" applyFill="0" applyBorder="0" applyAlignment="0" applyProtection="0">
      <alignment vertical="center"/>
    </xf>
    <xf numFmtId="203" fontId="23" fillId="0" borderId="0"/>
    <xf numFmtId="9" fontId="126" fillId="0" borderId="0" applyFont="0" applyFill="0" applyBorder="0" applyAlignment="0" applyProtection="0">
      <alignment vertical="center"/>
    </xf>
    <xf numFmtId="203" fontId="23" fillId="0" borderId="0"/>
    <xf numFmtId="203" fontId="23" fillId="0" borderId="0"/>
    <xf numFmtId="203" fontId="46" fillId="0" borderId="0"/>
    <xf numFmtId="203" fontId="23" fillId="0" borderId="0"/>
    <xf numFmtId="9" fontId="31" fillId="0" borderId="0" applyFont="0" applyFill="0" applyBorder="0" applyAlignment="0" applyProtection="0">
      <alignment vertical="center"/>
    </xf>
    <xf numFmtId="203" fontId="46" fillId="0" borderId="0"/>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46" fillId="0" borderId="0"/>
    <xf numFmtId="181" fontId="127" fillId="0" borderId="0"/>
    <xf numFmtId="203" fontId="23" fillId="0" borderId="0"/>
    <xf numFmtId="180" fontId="127"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31" fillId="0" borderId="0">
      <alignment vertical="center"/>
    </xf>
    <xf numFmtId="203" fontId="46"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46" fillId="0" borderId="0"/>
    <xf numFmtId="203" fontId="23" fillId="0" borderId="0"/>
    <xf numFmtId="203" fontId="23" fillId="0" borderId="0"/>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9" fontId="31" fillId="0" borderId="0" applyFont="0" applyFill="0" applyBorder="0" applyAlignment="0" applyProtection="0">
      <alignment vertical="center"/>
    </xf>
    <xf numFmtId="203" fontId="125" fillId="0" borderId="0"/>
    <xf numFmtId="38" fontId="31" fillId="0" borderId="0" applyFont="0" applyFill="0" applyBorder="0" applyAlignment="0" applyProtection="0">
      <alignment vertical="center"/>
    </xf>
    <xf numFmtId="203" fontId="23" fillId="0" borderId="0"/>
    <xf numFmtId="203" fontId="125"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46"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31" fillId="0" borderId="0">
      <alignment vertical="center"/>
    </xf>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46"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31" fillId="0" borderId="0">
      <alignment vertical="center"/>
    </xf>
    <xf numFmtId="203" fontId="46"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46"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46" fillId="0" borderId="0"/>
    <xf numFmtId="38" fontId="31" fillId="0" borderId="0" applyFont="0" applyFill="0" applyBorder="0" applyAlignment="0" applyProtection="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46"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46"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9"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31" fillId="0" borderId="0">
      <alignment vertical="center"/>
    </xf>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46"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46" fillId="0" borderId="0"/>
    <xf numFmtId="203" fontId="23" fillId="0" borderId="0"/>
    <xf numFmtId="203" fontId="23" fillId="0" borderId="0"/>
    <xf numFmtId="203" fontId="23" fillId="0" borderId="0"/>
    <xf numFmtId="203" fontId="31" fillId="0" borderId="0">
      <alignment vertical="center"/>
    </xf>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31" fillId="0" borderId="0">
      <alignment vertical="center"/>
    </xf>
    <xf numFmtId="9" fontId="31" fillId="0" borderId="0" applyFont="0" applyFill="0" applyBorder="0" applyAlignment="0" applyProtection="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31" fillId="0" borderId="0">
      <alignment vertical="center"/>
    </xf>
    <xf numFmtId="203" fontId="46"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46"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46" fillId="0" borderId="0"/>
    <xf numFmtId="203" fontId="31" fillId="0" borderId="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31" fillId="0" borderId="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46"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31" fillId="0" borderId="0">
      <alignment vertical="center"/>
    </xf>
    <xf numFmtId="203" fontId="31" fillId="0" borderId="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31" fillId="0" borderId="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46"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46" fillId="0" borderId="0"/>
    <xf numFmtId="203" fontId="31" fillId="0" borderId="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31" fillId="0" borderId="0">
      <alignment vertical="center"/>
    </xf>
    <xf numFmtId="38" fontId="31" fillId="0" borderId="0" applyFont="0" applyFill="0" applyBorder="0" applyAlignment="0" applyProtection="0">
      <alignment vertical="center"/>
    </xf>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46"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31" fillId="0" borderId="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31" fillId="0" borderId="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46"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31" fillId="0" borderId="0">
      <alignment vertical="center"/>
    </xf>
    <xf numFmtId="9" fontId="31" fillId="0" borderId="0" applyFont="0" applyFill="0" applyBorder="0" applyAlignment="0" applyProtection="0">
      <alignment vertical="center"/>
    </xf>
    <xf numFmtId="203" fontId="31" fillId="0" borderId="0">
      <alignment vertical="center"/>
    </xf>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23" fillId="0" borderId="0"/>
    <xf numFmtId="203" fontId="46"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46" fillId="0" borderId="0"/>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31" fillId="0" borderId="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46"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46" fillId="0" borderId="0"/>
    <xf numFmtId="9" fontId="31" fillId="0" borderId="0" applyFont="0" applyFill="0" applyBorder="0" applyAlignment="0" applyProtection="0">
      <alignment vertical="center"/>
    </xf>
    <xf numFmtId="203" fontId="46" fillId="0" borderId="0"/>
    <xf numFmtId="9"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46"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31" fillId="0" borderId="0">
      <alignment vertical="center"/>
    </xf>
    <xf numFmtId="203" fontId="31" fillId="0" borderId="0">
      <alignment vertical="center"/>
    </xf>
    <xf numFmtId="203" fontId="31" fillId="0" borderId="0">
      <alignment vertical="center"/>
    </xf>
    <xf numFmtId="203" fontId="31" fillId="0" borderId="0">
      <alignment vertical="center"/>
    </xf>
    <xf numFmtId="203" fontId="31" fillId="0" borderId="0">
      <alignment vertical="center"/>
    </xf>
    <xf numFmtId="203" fontId="31" fillId="0" borderId="0">
      <alignment vertical="center"/>
    </xf>
    <xf numFmtId="203" fontId="31" fillId="0" borderId="0">
      <alignment vertical="center"/>
    </xf>
    <xf numFmtId="203" fontId="31" fillId="0" borderId="0">
      <alignment vertical="center"/>
    </xf>
    <xf numFmtId="203" fontId="31" fillId="0" borderId="0">
      <alignment vertical="center"/>
    </xf>
    <xf numFmtId="203" fontId="31" fillId="0" borderId="0">
      <alignment vertical="center"/>
    </xf>
    <xf numFmtId="203" fontId="23" fillId="0" borderId="0"/>
    <xf numFmtId="203" fontId="23" fillId="0" borderId="0"/>
    <xf numFmtId="203" fontId="23" fillId="0" borderId="0"/>
    <xf numFmtId="203" fontId="46"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31" fillId="0" borderId="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23" fillId="0" borderId="0"/>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107" fillId="0" borderId="7" applyNumberFormat="0" applyFill="0" applyAlignment="0" applyProtection="0"/>
    <xf numFmtId="203" fontId="23" fillId="0" borderId="0"/>
    <xf numFmtId="203" fontId="125" fillId="0" borderId="0"/>
    <xf numFmtId="203" fontId="94" fillId="10" borderId="0" applyNumberFormat="0" applyBorder="0" applyAlignment="0" applyProtection="0"/>
    <xf numFmtId="203" fontId="23" fillId="0" borderId="0"/>
    <xf numFmtId="9" fontId="31" fillId="0" borderId="0" applyFont="0" applyFill="0" applyBorder="0" applyAlignment="0" applyProtection="0">
      <alignment vertical="center"/>
    </xf>
    <xf numFmtId="203" fontId="46" fillId="0" borderId="0"/>
    <xf numFmtId="203" fontId="23" fillId="0" borderId="0"/>
    <xf numFmtId="203" fontId="46" fillId="0" borderId="0"/>
    <xf numFmtId="203" fontId="93" fillId="8" borderId="0" applyNumberFormat="0" applyBorder="0" applyAlignment="0" applyProtection="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93" fillId="6" borderId="0" applyNumberFormat="0" applyBorder="0" applyAlignment="0" applyProtection="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99" fillId="4" borderId="0" applyNumberFormat="0" applyBorder="0" applyAlignment="0" applyProtection="0"/>
    <xf numFmtId="203" fontId="93" fillId="7" borderId="0" applyNumberFormat="0" applyBorder="0" applyAlignment="0" applyProtection="0"/>
    <xf numFmtId="203" fontId="125" fillId="0" borderId="0"/>
    <xf numFmtId="203" fontId="23" fillId="0" borderId="0"/>
    <xf numFmtId="203" fontId="23" fillId="0" borderId="0"/>
    <xf numFmtId="203" fontId="93" fillId="11" borderId="0" applyNumberFormat="0" applyBorder="0" applyAlignment="0" applyProtection="0"/>
    <xf numFmtId="9" fontId="31" fillId="0" borderId="0" applyFont="0" applyFill="0" applyBorder="0" applyAlignment="0" applyProtection="0">
      <alignment vertical="center"/>
    </xf>
    <xf numFmtId="203" fontId="94" fillId="19" borderId="0" applyNumberFormat="0" applyBorder="0" applyAlignment="0" applyProtection="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126" fillId="0" borderId="0">
      <alignment vertical="center"/>
    </xf>
    <xf numFmtId="203" fontId="94" fillId="15" borderId="0" applyNumberFormat="0" applyBorder="0" applyAlignment="0" applyProtection="0"/>
    <xf numFmtId="203" fontId="94" fillId="16" borderId="0" applyNumberFormat="0" applyBorder="0" applyAlignment="0" applyProtection="0"/>
    <xf numFmtId="203" fontId="31" fillId="0" borderId="0">
      <alignment vertical="center"/>
    </xf>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94" fillId="18" borderId="0" applyNumberFormat="0" applyBorder="0" applyAlignment="0" applyProtection="0"/>
    <xf numFmtId="203" fontId="94" fillId="17" borderId="0" applyNumberFormat="0" applyBorder="0" applyAlignment="0" applyProtection="0"/>
    <xf numFmtId="203" fontId="106" fillId="20" borderId="11" applyNumberFormat="0" applyAlignment="0" applyProtection="0"/>
    <xf numFmtId="203" fontId="95" fillId="3" borderId="0" applyNumberFormat="0" applyBorder="0" applyAlignment="0" applyProtection="0"/>
    <xf numFmtId="203" fontId="104" fillId="0" borderId="6" applyNumberFormat="0" applyFill="0" applyAlignment="0" applyProtection="0"/>
    <xf numFmtId="203" fontId="105" fillId="22" borderId="0" applyNumberFormat="0" applyBorder="0" applyAlignment="0" applyProtection="0"/>
    <xf numFmtId="203" fontId="97" fillId="23" borderId="4" applyNumberFormat="0" applyAlignment="0" applyProtection="0"/>
    <xf numFmtId="203" fontId="94" fillId="14" borderId="0" applyNumberFormat="0" applyBorder="0" applyAlignment="0" applyProtection="0"/>
    <xf numFmtId="203" fontId="94" fillId="13" borderId="0" applyNumberFormat="0" applyBorder="0" applyAlignment="0" applyProtection="0"/>
    <xf numFmtId="203" fontId="23" fillId="0" borderId="0"/>
    <xf numFmtId="203" fontId="23" fillId="0" borderId="0"/>
    <xf numFmtId="203" fontId="93" fillId="10" borderId="0" applyNumberFormat="0" applyBorder="0" applyAlignment="0" applyProtection="0"/>
    <xf numFmtId="203" fontId="23" fillId="0" borderId="0"/>
    <xf numFmtId="203" fontId="94" fillId="13" borderId="0" applyNumberFormat="0" applyBorder="0" applyAlignment="0" applyProtection="0"/>
    <xf numFmtId="203" fontId="23" fillId="0" borderId="0"/>
    <xf numFmtId="203" fontId="23" fillId="0" borderId="0"/>
    <xf numFmtId="203" fontId="93" fillId="2" borderId="0" applyNumberFormat="0" applyBorder="0" applyAlignment="0" applyProtection="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108" fillId="0" borderId="0" applyNumberFormat="0" applyFill="0" applyBorder="0" applyAlignment="0" applyProtection="0"/>
    <xf numFmtId="203" fontId="31" fillId="0" borderId="0">
      <alignment vertical="center"/>
    </xf>
    <xf numFmtId="203" fontId="23" fillId="0" borderId="0"/>
    <xf numFmtId="203" fontId="23" fillId="0" borderId="0"/>
    <xf numFmtId="203" fontId="94" fillId="9" borderId="0" applyNumberFormat="0" applyBorder="0" applyAlignment="0" applyProtection="0"/>
    <xf numFmtId="203" fontId="23" fillId="0" borderId="0"/>
    <xf numFmtId="203" fontId="31" fillId="0" borderId="0">
      <alignment vertical="center"/>
    </xf>
    <xf numFmtId="203" fontId="23" fillId="0" borderId="0"/>
    <xf numFmtId="203" fontId="23" fillId="0" borderId="0"/>
    <xf numFmtId="203" fontId="23" fillId="0" borderId="0"/>
    <xf numFmtId="203" fontId="93" fillId="5" borderId="0" applyNumberFormat="0" applyBorder="0" applyAlignment="0" applyProtection="0"/>
    <xf numFmtId="203" fontId="23" fillId="0" borderId="0"/>
    <xf numFmtId="203" fontId="93" fillId="4" borderId="0" applyNumberFormat="0" applyBorder="0" applyAlignment="0" applyProtection="0"/>
    <xf numFmtId="203" fontId="96" fillId="20" borderId="1" applyNumberFormat="0" applyAlignment="0" applyProtection="0"/>
    <xf numFmtId="203" fontId="23" fillId="0" borderId="0"/>
    <xf numFmtId="203" fontId="101" fillId="0" borderId="9" applyNumberFormat="0" applyFill="0" applyAlignment="0" applyProtection="0"/>
    <xf numFmtId="38" fontId="31" fillId="0" borderId="0" applyFont="0" applyFill="0" applyBorder="0" applyAlignment="0" applyProtection="0">
      <alignment vertical="center"/>
    </xf>
    <xf numFmtId="203" fontId="93" fillId="9" borderId="0" applyNumberFormat="0" applyBorder="0" applyAlignment="0" applyProtection="0"/>
    <xf numFmtId="203" fontId="102" fillId="0" borderId="10" applyNumberFormat="0" applyFill="0" applyAlignment="0" applyProtection="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98" fillId="0" borderId="0" applyNumberFormat="0" applyFill="0" applyBorder="0" applyAlignment="0" applyProtection="0"/>
    <xf numFmtId="203" fontId="83" fillId="0" borderId="0">
      <alignment wrapText="1"/>
    </xf>
    <xf numFmtId="38" fontId="31" fillId="0" borderId="0" applyFont="0" applyFill="0" applyBorder="0" applyAlignment="0" applyProtection="0">
      <alignment vertical="center"/>
    </xf>
    <xf numFmtId="38" fontId="126" fillId="0" borderId="0" applyFont="0" applyFill="0" applyBorder="0" applyAlignment="0" applyProtection="0">
      <alignment vertical="center"/>
    </xf>
    <xf numFmtId="203" fontId="93" fillId="8" borderId="0" applyNumberFormat="0" applyBorder="0" applyAlignment="0" applyProtection="0"/>
    <xf numFmtId="203" fontId="23" fillId="0" borderId="0"/>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181" fontId="127" fillId="0" borderId="0"/>
    <xf numFmtId="38" fontId="126" fillId="0" borderId="0" applyFont="0" applyFill="0" applyBorder="0" applyAlignment="0" applyProtection="0">
      <alignment vertical="center"/>
    </xf>
    <xf numFmtId="180" fontId="127" fillId="0" borderId="0"/>
    <xf numFmtId="203" fontId="23" fillId="0" borderId="0"/>
    <xf numFmtId="203" fontId="23" fillId="0" borderId="0"/>
    <xf numFmtId="203" fontId="23" fillId="0" borderId="0"/>
    <xf numFmtId="203" fontId="102" fillId="0" borderId="0" applyNumberFormat="0" applyFill="0" applyBorder="0" applyAlignment="0" applyProtection="0"/>
    <xf numFmtId="203" fontId="94" fillId="14" borderId="0" applyNumberFormat="0" applyBorder="0" applyAlignment="0" applyProtection="0"/>
    <xf numFmtId="203" fontId="23" fillId="0" borderId="0"/>
    <xf numFmtId="203" fontId="94" fillId="12" borderId="0" applyNumberFormat="0" applyBorder="0" applyAlignment="0" applyProtection="0"/>
    <xf numFmtId="9" fontId="126" fillId="0" borderId="0" applyFont="0" applyFill="0" applyBorder="0" applyAlignment="0" applyProtection="0">
      <alignment vertical="center"/>
    </xf>
    <xf numFmtId="203" fontId="23" fillId="0" borderId="0"/>
    <xf numFmtId="203" fontId="23" fillId="0" borderId="0"/>
    <xf numFmtId="203" fontId="93" fillId="5" borderId="0" applyNumberFormat="0" applyBorder="0" applyAlignment="0" applyProtection="0"/>
    <xf numFmtId="203" fontId="23" fillId="0" borderId="0"/>
    <xf numFmtId="203" fontId="46" fillId="0" borderId="0"/>
    <xf numFmtId="203" fontId="23" fillId="0" borderId="0"/>
    <xf numFmtId="203" fontId="23" fillId="0" borderId="0"/>
    <xf numFmtId="203" fontId="93" fillId="3" borderId="0" applyNumberFormat="0" applyBorder="0" applyAlignment="0" applyProtection="0"/>
    <xf numFmtId="203" fontId="93" fillId="21" borderId="3" applyNumberFormat="0" applyFont="0" applyAlignment="0" applyProtection="0"/>
    <xf numFmtId="203" fontId="46" fillId="0" borderId="0"/>
    <xf numFmtId="203" fontId="23" fillId="0" borderId="0"/>
    <xf numFmtId="203" fontId="23" fillId="0" borderId="0"/>
    <xf numFmtId="203" fontId="103" fillId="7" borderId="1" applyNumberFormat="0" applyAlignment="0" applyProtection="0"/>
    <xf numFmtId="203" fontId="100" fillId="0" borderId="8" applyNumberFormat="0" applyFill="0" applyAlignment="0" applyProtection="0"/>
    <xf numFmtId="203" fontId="23" fillId="0" borderId="0"/>
    <xf numFmtId="203" fontId="31" fillId="0" borderId="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31" fillId="0" borderId="0">
      <alignment vertical="center"/>
    </xf>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93" fillId="10" borderId="0" applyNumberFormat="0" applyBorder="0" applyAlignment="0" applyProtection="0"/>
    <xf numFmtId="203" fontId="94" fillId="14" borderId="0" applyNumberFormat="0" applyBorder="0" applyAlignment="0" applyProtection="0"/>
    <xf numFmtId="203" fontId="93" fillId="11" borderId="0" applyNumberFormat="0" applyBorder="0" applyAlignment="0" applyProtection="0"/>
    <xf numFmtId="203" fontId="11" fillId="0" borderId="0" applyNumberFormat="0" applyFill="0" applyBorder="0" applyAlignment="0" applyProtection="0">
      <alignment vertical="center"/>
    </xf>
    <xf numFmtId="203" fontId="93" fillId="4" borderId="0" applyNumberFormat="0" applyBorder="0" applyAlignment="0" applyProtection="0"/>
    <xf numFmtId="203" fontId="93" fillId="3" borderId="0" applyNumberFormat="0" applyBorder="0" applyAlignment="0" applyProtection="0"/>
    <xf numFmtId="203" fontId="93" fillId="2" borderId="0" applyNumberFormat="0" applyBorder="0" applyAlignment="0" applyProtection="0"/>
    <xf numFmtId="203" fontId="13" fillId="0" borderId="6" applyNumberFormat="0" applyFill="0" applyAlignment="0" applyProtection="0">
      <alignment vertical="center"/>
    </xf>
    <xf numFmtId="203" fontId="5" fillId="17" borderId="0" applyNumberFormat="0" applyBorder="0" applyAlignment="0" applyProtection="0">
      <alignment vertical="center"/>
    </xf>
    <xf numFmtId="203" fontId="4" fillId="2" borderId="0" applyNumberFormat="0" applyBorder="0" applyAlignment="0" applyProtection="0">
      <alignment vertical="center"/>
    </xf>
    <xf numFmtId="203" fontId="4" fillId="3" borderId="0" applyNumberFormat="0" applyBorder="0" applyAlignment="0" applyProtection="0">
      <alignment vertical="center"/>
    </xf>
    <xf numFmtId="203" fontId="4" fillId="4" borderId="0" applyNumberFormat="0" applyBorder="0" applyAlignment="0" applyProtection="0">
      <alignment vertical="center"/>
    </xf>
    <xf numFmtId="203" fontId="4" fillId="5" borderId="0" applyNumberFormat="0" applyBorder="0" applyAlignment="0" applyProtection="0">
      <alignment vertical="center"/>
    </xf>
    <xf numFmtId="203" fontId="4" fillId="6" borderId="0" applyNumberFormat="0" applyBorder="0" applyAlignment="0" applyProtection="0">
      <alignment vertical="center"/>
    </xf>
    <xf numFmtId="203" fontId="4" fillId="7" borderId="0" applyNumberFormat="0" applyBorder="0" applyAlignment="0" applyProtection="0">
      <alignment vertical="center"/>
    </xf>
    <xf numFmtId="203" fontId="4" fillId="8" borderId="0" applyNumberFormat="0" applyBorder="0" applyAlignment="0" applyProtection="0">
      <alignment vertical="center"/>
    </xf>
    <xf numFmtId="203" fontId="4" fillId="9" borderId="0" applyNumberFormat="0" applyBorder="0" applyAlignment="0" applyProtection="0">
      <alignment vertical="center"/>
    </xf>
    <xf numFmtId="203" fontId="4" fillId="10" borderId="0" applyNumberFormat="0" applyBorder="0" applyAlignment="0" applyProtection="0">
      <alignment vertical="center"/>
    </xf>
    <xf numFmtId="203" fontId="4" fillId="5" borderId="0" applyNumberFormat="0" applyBorder="0" applyAlignment="0" applyProtection="0">
      <alignment vertical="center"/>
    </xf>
    <xf numFmtId="203" fontId="4" fillId="8" borderId="0" applyNumberFormat="0" applyBorder="0" applyAlignment="0" applyProtection="0">
      <alignment vertical="center"/>
    </xf>
    <xf numFmtId="203" fontId="4" fillId="11" borderId="0" applyNumberFormat="0" applyBorder="0" applyAlignment="0" applyProtection="0">
      <alignment vertical="center"/>
    </xf>
    <xf numFmtId="203" fontId="5" fillId="12" borderId="0" applyNumberFormat="0" applyBorder="0" applyAlignment="0" applyProtection="0">
      <alignment vertical="center"/>
    </xf>
    <xf numFmtId="203" fontId="5" fillId="9" borderId="0" applyNumberFormat="0" applyBorder="0" applyAlignment="0" applyProtection="0">
      <alignment vertical="center"/>
    </xf>
    <xf numFmtId="203" fontId="4" fillId="2" borderId="0" applyNumberFormat="0" applyBorder="0" applyAlignment="0" applyProtection="0">
      <alignment vertical="center"/>
    </xf>
    <xf numFmtId="203" fontId="5" fillId="10" borderId="0" applyNumberFormat="0" applyBorder="0" applyAlignment="0" applyProtection="0">
      <alignment vertical="center"/>
    </xf>
    <xf numFmtId="203" fontId="4" fillId="3" borderId="0" applyNumberFormat="0" applyBorder="0" applyAlignment="0" applyProtection="0">
      <alignment vertical="center"/>
    </xf>
    <xf numFmtId="203" fontId="4" fillId="4" borderId="0" applyNumberFormat="0" applyBorder="0" applyAlignment="0" applyProtection="0">
      <alignment vertical="center"/>
    </xf>
    <xf numFmtId="203" fontId="5" fillId="13" borderId="0" applyNumberFormat="0" applyBorder="0" applyAlignment="0" applyProtection="0">
      <alignment vertical="center"/>
    </xf>
    <xf numFmtId="203" fontId="4" fillId="5" borderId="0" applyNumberFormat="0" applyBorder="0" applyAlignment="0" applyProtection="0">
      <alignment vertical="center"/>
    </xf>
    <xf numFmtId="203" fontId="4" fillId="6" borderId="0" applyNumberFormat="0" applyBorder="0" applyAlignment="0" applyProtection="0">
      <alignment vertical="center"/>
    </xf>
    <xf numFmtId="203" fontId="5" fillId="14" borderId="0" applyNumberFormat="0" applyBorder="0" applyAlignment="0" applyProtection="0">
      <alignment vertical="center"/>
    </xf>
    <xf numFmtId="203" fontId="4" fillId="7" borderId="0" applyNumberFormat="0" applyBorder="0" applyAlignment="0" applyProtection="0">
      <alignment vertical="center"/>
    </xf>
    <xf numFmtId="203" fontId="5" fillId="15" borderId="0" applyNumberFormat="0" applyBorder="0" applyAlignment="0" applyProtection="0">
      <alignment vertical="center"/>
    </xf>
    <xf numFmtId="203" fontId="4" fillId="8" borderId="0" applyNumberFormat="0" applyBorder="0" applyAlignment="0" applyProtection="0">
      <alignment vertical="center"/>
    </xf>
    <xf numFmtId="203" fontId="4" fillId="9" borderId="0" applyNumberFormat="0" applyBorder="0" applyAlignment="0" applyProtection="0">
      <alignment vertical="center"/>
    </xf>
    <xf numFmtId="203" fontId="5" fillId="16" borderId="0" applyNumberFormat="0" applyBorder="0" applyAlignment="0" applyProtection="0">
      <alignment vertical="center"/>
    </xf>
    <xf numFmtId="203" fontId="4" fillId="10" borderId="0" applyNumberFormat="0" applyBorder="0" applyAlignment="0" applyProtection="0">
      <alignment vertical="center"/>
    </xf>
    <xf numFmtId="203" fontId="4" fillId="5" borderId="0" applyNumberFormat="0" applyBorder="0" applyAlignment="0" applyProtection="0">
      <alignment vertical="center"/>
    </xf>
    <xf numFmtId="203" fontId="4" fillId="8" borderId="0" applyNumberFormat="0" applyBorder="0" applyAlignment="0" applyProtection="0">
      <alignment vertical="center"/>
    </xf>
    <xf numFmtId="203" fontId="5" fillId="18" borderId="0" applyNumberFormat="0" applyBorder="0" applyAlignment="0" applyProtection="0">
      <alignment vertical="center"/>
    </xf>
    <xf numFmtId="203" fontId="4" fillId="11" borderId="0" applyNumberFormat="0" applyBorder="0" applyAlignment="0" applyProtection="0">
      <alignment vertical="center"/>
    </xf>
    <xf numFmtId="203" fontId="5" fillId="13" borderId="0" applyNumberFormat="0" applyBorder="0" applyAlignment="0" applyProtection="0">
      <alignment vertical="center"/>
    </xf>
    <xf numFmtId="203" fontId="10" fillId="22" borderId="0" applyNumberFormat="0" applyBorder="0" applyAlignment="0" applyProtection="0">
      <alignment vertical="center"/>
    </xf>
    <xf numFmtId="203" fontId="5" fillId="12" borderId="0" applyNumberFormat="0" applyBorder="0" applyAlignment="0" applyProtection="0">
      <alignment vertical="center"/>
    </xf>
    <xf numFmtId="203" fontId="5" fillId="9" borderId="0" applyNumberFormat="0" applyBorder="0" applyAlignment="0" applyProtection="0">
      <alignment vertical="center"/>
    </xf>
    <xf numFmtId="203" fontId="19" fillId="0" borderId="0" applyNumberFormat="0" applyFill="0" applyBorder="0" applyAlignment="0" applyProtection="0">
      <alignment vertical="center"/>
    </xf>
    <xf numFmtId="203" fontId="5" fillId="10" borderId="0" applyNumberFormat="0" applyBorder="0" applyAlignment="0" applyProtection="0">
      <alignment vertical="center"/>
    </xf>
    <xf numFmtId="203" fontId="5" fillId="13" borderId="0" applyNumberFormat="0" applyBorder="0" applyAlignment="0" applyProtection="0">
      <alignment vertical="center"/>
    </xf>
    <xf numFmtId="203" fontId="5" fillId="14" borderId="0" applyNumberFormat="0" applyBorder="0" applyAlignment="0" applyProtection="0">
      <alignment vertical="center"/>
    </xf>
    <xf numFmtId="203" fontId="20" fillId="4" borderId="0" applyNumberFormat="0" applyBorder="0" applyAlignment="0" applyProtection="0">
      <alignment vertical="center"/>
    </xf>
    <xf numFmtId="203" fontId="5" fillId="15" borderId="0" applyNumberFormat="0" applyBorder="0" applyAlignment="0" applyProtection="0">
      <alignment vertical="center"/>
    </xf>
    <xf numFmtId="203" fontId="5" fillId="16" borderId="0" applyNumberFormat="0" applyBorder="0" applyAlignment="0" applyProtection="0">
      <alignment vertical="center"/>
    </xf>
    <xf numFmtId="203" fontId="5" fillId="17" borderId="0" applyNumberFormat="0" applyBorder="0" applyAlignment="0" applyProtection="0">
      <alignment vertical="center"/>
    </xf>
    <xf numFmtId="203" fontId="5" fillId="18" borderId="0" applyNumberFormat="0" applyBorder="0" applyAlignment="0" applyProtection="0">
      <alignment vertical="center"/>
    </xf>
    <xf numFmtId="203" fontId="5" fillId="13" borderId="0" applyNumberFormat="0" applyBorder="0" applyAlignment="0" applyProtection="0">
      <alignment vertical="center"/>
    </xf>
    <xf numFmtId="203" fontId="5" fillId="15" borderId="0" applyNumberFormat="0" applyBorder="0" applyAlignment="0" applyProtection="0">
      <alignment vertical="center"/>
    </xf>
    <xf numFmtId="203" fontId="5" fillId="14" borderId="0" applyNumberFormat="0" applyBorder="0" applyAlignment="0" applyProtection="0">
      <alignment vertical="center"/>
    </xf>
    <xf numFmtId="203" fontId="5" fillId="19" borderId="0" applyNumberFormat="0" applyBorder="0" applyAlignment="0" applyProtection="0">
      <alignment vertical="center"/>
    </xf>
    <xf numFmtId="203" fontId="4" fillId="7" borderId="0" applyNumberFormat="0" applyBorder="0" applyAlignment="0" applyProtection="0">
      <alignment vertical="center"/>
    </xf>
    <xf numFmtId="203" fontId="6" fillId="0" borderId="0" applyNumberFormat="0" applyFill="0" applyBorder="0" applyAlignment="0" applyProtection="0">
      <alignment vertical="center"/>
    </xf>
    <xf numFmtId="203" fontId="7" fillId="20" borderId="1" applyNumberFormat="0" applyAlignment="0" applyProtection="0">
      <alignment vertical="center"/>
    </xf>
    <xf numFmtId="203" fontId="4" fillId="6" borderId="0" applyNumberFormat="0" applyBorder="0" applyAlignment="0" applyProtection="0">
      <alignment vertical="center"/>
    </xf>
    <xf numFmtId="203" fontId="8" fillId="3" borderId="0" applyNumberFormat="0" applyBorder="0" applyAlignment="0" applyProtection="0">
      <alignment vertical="center"/>
    </xf>
    <xf numFmtId="203" fontId="4" fillId="21" borderId="3" applyNumberFormat="0" applyFont="0" applyAlignment="0" applyProtection="0">
      <alignment vertical="center"/>
    </xf>
    <xf numFmtId="203" fontId="10" fillId="22" borderId="0" applyNumberFormat="0" applyBorder="0" applyAlignment="0" applyProtection="0">
      <alignment vertical="center"/>
    </xf>
    <xf numFmtId="203" fontId="11" fillId="0" borderId="0" applyNumberFormat="0" applyFill="0" applyBorder="0" applyAlignment="0" applyProtection="0">
      <alignment vertical="center"/>
    </xf>
    <xf numFmtId="203" fontId="12" fillId="23" borderId="4" applyNumberFormat="0" applyAlignment="0" applyProtection="0">
      <alignment vertical="center"/>
    </xf>
    <xf numFmtId="203" fontId="21" fillId="20" borderId="11" applyNumberFormat="0" applyAlignment="0" applyProtection="0">
      <alignment vertical="center"/>
    </xf>
    <xf numFmtId="203" fontId="20" fillId="4" borderId="0" applyNumberFormat="0" applyBorder="0" applyAlignment="0" applyProtection="0">
      <alignment vertical="center"/>
    </xf>
    <xf numFmtId="203" fontId="13" fillId="0" borderId="6" applyNumberFormat="0" applyFill="0" applyAlignment="0" applyProtection="0">
      <alignment vertical="center"/>
    </xf>
    <xf numFmtId="203" fontId="14" fillId="0" borderId="7" applyNumberFormat="0" applyFill="0" applyAlignment="0" applyProtection="0">
      <alignment vertical="center"/>
    </xf>
    <xf numFmtId="203" fontId="19" fillId="0" borderId="0" applyNumberFormat="0" applyFill="0" applyBorder="0" applyAlignment="0" applyProtection="0">
      <alignment vertical="center"/>
    </xf>
    <xf numFmtId="203" fontId="15" fillId="7" borderId="1" applyNumberFormat="0" applyAlignment="0" applyProtection="0">
      <alignment vertical="center"/>
    </xf>
    <xf numFmtId="203" fontId="19" fillId="0" borderId="10" applyNumberFormat="0" applyFill="0" applyAlignment="0" applyProtection="0">
      <alignment vertical="center"/>
    </xf>
    <xf numFmtId="203" fontId="18" fillId="0" borderId="9" applyNumberFormat="0" applyFill="0" applyAlignment="0" applyProtection="0">
      <alignment vertical="center"/>
    </xf>
    <xf numFmtId="203" fontId="16" fillId="0" borderId="0" applyNumberFormat="0" applyFill="0" applyBorder="0" applyAlignment="0" applyProtection="0">
      <alignment vertical="center"/>
    </xf>
    <xf numFmtId="203" fontId="17" fillId="0" borderId="8" applyNumberFormat="0" applyFill="0" applyAlignment="0" applyProtection="0">
      <alignment vertical="center"/>
    </xf>
    <xf numFmtId="203" fontId="18" fillId="0" borderId="9" applyNumberFormat="0" applyFill="0" applyAlignment="0" applyProtection="0">
      <alignment vertical="center"/>
    </xf>
    <xf numFmtId="203" fontId="17" fillId="0" borderId="8" applyNumberFormat="0" applyFill="0" applyAlignment="0" applyProtection="0">
      <alignment vertical="center"/>
    </xf>
    <xf numFmtId="203" fontId="19" fillId="0" borderId="10" applyNumberFormat="0" applyFill="0" applyAlignment="0" applyProtection="0">
      <alignment vertical="center"/>
    </xf>
    <xf numFmtId="203" fontId="16" fillId="0" borderId="0" applyNumberFormat="0" applyFill="0" applyBorder="0" applyAlignment="0" applyProtection="0">
      <alignment vertical="center"/>
    </xf>
    <xf numFmtId="203" fontId="19" fillId="0" borderId="0" applyNumberFormat="0" applyFill="0" applyBorder="0" applyAlignment="0" applyProtection="0">
      <alignment vertical="center"/>
    </xf>
    <xf numFmtId="203" fontId="20" fillId="4" borderId="0" applyNumberFormat="0" applyBorder="0" applyAlignment="0" applyProtection="0">
      <alignment vertical="center"/>
    </xf>
    <xf numFmtId="203" fontId="15" fillId="7" borderId="1" applyNumberFormat="0" applyAlignment="0" applyProtection="0">
      <alignment vertical="center"/>
    </xf>
    <xf numFmtId="203" fontId="21" fillId="20" borderId="11" applyNumberFormat="0" applyAlignment="0" applyProtection="0">
      <alignment vertical="center"/>
    </xf>
    <xf numFmtId="203" fontId="14" fillId="0" borderId="7" applyNumberFormat="0" applyFill="0" applyAlignment="0" applyProtection="0">
      <alignment vertical="center"/>
    </xf>
    <xf numFmtId="203" fontId="13" fillId="0" borderId="6" applyNumberFormat="0" applyFill="0" applyAlignment="0" applyProtection="0">
      <alignment vertical="center"/>
    </xf>
    <xf numFmtId="203" fontId="12" fillId="23" borderId="4" applyNumberFormat="0" applyAlignment="0" applyProtection="0">
      <alignment vertical="center"/>
    </xf>
    <xf numFmtId="203" fontId="11" fillId="0" borderId="0" applyNumberFormat="0" applyFill="0" applyBorder="0" applyAlignment="0" applyProtection="0">
      <alignment vertical="center"/>
    </xf>
    <xf numFmtId="203" fontId="10" fillId="22" borderId="0" applyNumberFormat="0" applyBorder="0" applyAlignment="0" applyProtection="0">
      <alignment vertical="center"/>
    </xf>
    <xf numFmtId="203" fontId="4" fillId="21" borderId="3" applyNumberFormat="0" applyFont="0" applyAlignment="0" applyProtection="0">
      <alignment vertical="center"/>
    </xf>
    <xf numFmtId="203" fontId="8" fillId="3" borderId="0" applyNumberFormat="0" applyBorder="0" applyAlignment="0" applyProtection="0">
      <alignment vertical="center"/>
    </xf>
    <xf numFmtId="203" fontId="7" fillId="20" borderId="1" applyNumberFormat="0" applyAlignment="0" applyProtection="0">
      <alignment vertical="center"/>
    </xf>
    <xf numFmtId="203" fontId="6" fillId="0" borderId="0" applyNumberFormat="0" applyFill="0" applyBorder="0" applyAlignment="0" applyProtection="0">
      <alignment vertical="center"/>
    </xf>
    <xf numFmtId="203" fontId="5" fillId="19" borderId="0" applyNumberFormat="0" applyBorder="0" applyAlignment="0" applyProtection="0">
      <alignment vertical="center"/>
    </xf>
    <xf numFmtId="203" fontId="5" fillId="14" borderId="0" applyNumberFormat="0" applyBorder="0" applyAlignment="0" applyProtection="0">
      <alignment vertical="center"/>
    </xf>
    <xf numFmtId="203" fontId="5" fillId="13" borderId="0" applyNumberFormat="0" applyBorder="0" applyAlignment="0" applyProtection="0">
      <alignment vertical="center"/>
    </xf>
    <xf numFmtId="203" fontId="5" fillId="18" borderId="0" applyNumberFormat="0" applyBorder="0" applyAlignment="0" applyProtection="0">
      <alignment vertical="center"/>
    </xf>
    <xf numFmtId="203" fontId="5" fillId="17" borderId="0" applyNumberFormat="0" applyBorder="0" applyAlignment="0" applyProtection="0">
      <alignment vertical="center"/>
    </xf>
    <xf numFmtId="203" fontId="5" fillId="16" borderId="0" applyNumberFormat="0" applyBorder="0" applyAlignment="0" applyProtection="0">
      <alignment vertical="center"/>
    </xf>
    <xf numFmtId="203" fontId="5" fillId="15" borderId="0" applyNumberFormat="0" applyBorder="0" applyAlignment="0" applyProtection="0">
      <alignment vertical="center"/>
    </xf>
    <xf numFmtId="203" fontId="5" fillId="14" borderId="0" applyNumberFormat="0" applyBorder="0" applyAlignment="0" applyProtection="0">
      <alignment vertical="center"/>
    </xf>
    <xf numFmtId="203" fontId="5" fillId="13" borderId="0" applyNumberFormat="0" applyBorder="0" applyAlignment="0" applyProtection="0">
      <alignment vertical="center"/>
    </xf>
    <xf numFmtId="203" fontId="5" fillId="10" borderId="0" applyNumberFormat="0" applyBorder="0" applyAlignment="0" applyProtection="0">
      <alignment vertical="center"/>
    </xf>
    <xf numFmtId="203" fontId="5" fillId="9" borderId="0" applyNumberFormat="0" applyBorder="0" applyAlignment="0" applyProtection="0">
      <alignment vertical="center"/>
    </xf>
    <xf numFmtId="203" fontId="5" fillId="12" borderId="0" applyNumberFormat="0" applyBorder="0" applyAlignment="0" applyProtection="0">
      <alignment vertical="center"/>
    </xf>
    <xf numFmtId="203" fontId="4" fillId="11" borderId="0" applyNumberFormat="0" applyBorder="0" applyAlignment="0" applyProtection="0">
      <alignment vertical="center"/>
    </xf>
    <xf numFmtId="203" fontId="4" fillId="8" borderId="0" applyNumberFormat="0" applyBorder="0" applyAlignment="0" applyProtection="0">
      <alignment vertical="center"/>
    </xf>
    <xf numFmtId="203" fontId="4" fillId="5" borderId="0" applyNumberFormat="0" applyBorder="0" applyAlignment="0" applyProtection="0">
      <alignment vertical="center"/>
    </xf>
    <xf numFmtId="203" fontId="4" fillId="10" borderId="0" applyNumberFormat="0" applyBorder="0" applyAlignment="0" applyProtection="0">
      <alignment vertical="center"/>
    </xf>
    <xf numFmtId="203" fontId="4" fillId="9" borderId="0" applyNumberFormat="0" applyBorder="0" applyAlignment="0" applyProtection="0">
      <alignment vertical="center"/>
    </xf>
    <xf numFmtId="203" fontId="4" fillId="8" borderId="0" applyNumberFormat="0" applyBorder="0" applyAlignment="0" applyProtection="0">
      <alignment vertical="center"/>
    </xf>
    <xf numFmtId="203" fontId="4" fillId="7" borderId="0" applyNumberFormat="0" applyBorder="0" applyAlignment="0" applyProtection="0">
      <alignment vertical="center"/>
    </xf>
    <xf numFmtId="203" fontId="4" fillId="6" borderId="0" applyNumberFormat="0" applyBorder="0" applyAlignment="0" applyProtection="0">
      <alignment vertical="center"/>
    </xf>
    <xf numFmtId="203" fontId="4" fillId="5" borderId="0" applyNumberFormat="0" applyBorder="0" applyAlignment="0" applyProtection="0">
      <alignment vertical="center"/>
    </xf>
    <xf numFmtId="203" fontId="4" fillId="4" borderId="0" applyNumberFormat="0" applyBorder="0" applyAlignment="0" applyProtection="0">
      <alignment vertical="center"/>
    </xf>
    <xf numFmtId="203" fontId="4" fillId="3" borderId="0" applyNumberFormat="0" applyBorder="0" applyAlignment="0" applyProtection="0">
      <alignment vertical="center"/>
    </xf>
    <xf numFmtId="203" fontId="4" fillId="2" borderId="0" applyNumberFormat="0" applyBorder="0" applyAlignment="0" applyProtection="0">
      <alignment vertical="center"/>
    </xf>
    <xf numFmtId="203" fontId="5" fillId="15" borderId="0" applyNumberFormat="0" applyBorder="0" applyAlignment="0" applyProtection="0">
      <alignment vertical="center"/>
    </xf>
    <xf numFmtId="203" fontId="5" fillId="18" borderId="0" applyNumberFormat="0" applyBorder="0" applyAlignment="0" applyProtection="0">
      <alignment vertical="center"/>
    </xf>
    <xf numFmtId="203" fontId="83" fillId="0" borderId="0">
      <alignment wrapText="1"/>
    </xf>
    <xf numFmtId="203" fontId="93" fillId="2" borderId="0" applyNumberFormat="0" applyBorder="0" applyAlignment="0" applyProtection="0"/>
    <xf numFmtId="203" fontId="15" fillId="7" borderId="1" applyNumberFormat="0" applyAlignment="0" applyProtection="0">
      <alignment vertical="center"/>
    </xf>
    <xf numFmtId="203" fontId="93" fillId="8" borderId="0" applyNumberFormat="0" applyBorder="0" applyAlignment="0" applyProtection="0"/>
    <xf numFmtId="203" fontId="93" fillId="6" borderId="0" applyNumberFormat="0" applyBorder="0" applyAlignment="0" applyProtection="0"/>
    <xf numFmtId="203" fontId="93" fillId="3" borderId="0" applyNumberFormat="0" applyBorder="0" applyAlignment="0" applyProtection="0"/>
    <xf numFmtId="203" fontId="13" fillId="0" borderId="6" applyNumberFormat="0" applyFill="0" applyAlignment="0" applyProtection="0">
      <alignment vertical="center"/>
    </xf>
    <xf numFmtId="203" fontId="4" fillId="3" borderId="0" applyNumberFormat="0" applyBorder="0" applyAlignment="0" applyProtection="0">
      <alignment vertical="center"/>
    </xf>
    <xf numFmtId="203" fontId="14" fillId="0" borderId="7" applyNumberFormat="0" applyFill="0" applyAlignment="0" applyProtection="0">
      <alignment vertical="center"/>
    </xf>
    <xf numFmtId="203" fontId="4" fillId="2" borderId="0" applyNumberFormat="0" applyBorder="0" applyAlignment="0" applyProtection="0">
      <alignment vertical="center"/>
    </xf>
    <xf numFmtId="203" fontId="4" fillId="4" borderId="0" applyNumberFormat="0" applyBorder="0" applyAlignment="0" applyProtection="0">
      <alignment vertical="center"/>
    </xf>
    <xf numFmtId="203" fontId="5" fillId="17" borderId="0" applyNumberFormat="0" applyBorder="0" applyAlignment="0" applyProtection="0">
      <alignment vertical="center"/>
    </xf>
    <xf numFmtId="203" fontId="93" fillId="5" borderId="0" applyNumberFormat="0" applyBorder="0" applyAlignment="0" applyProtection="0"/>
    <xf numFmtId="203" fontId="93" fillId="7" borderId="0" applyNumberFormat="0" applyBorder="0" applyAlignment="0" applyProtection="0"/>
    <xf numFmtId="203" fontId="93" fillId="10" borderId="0" applyNumberFormat="0" applyBorder="0" applyAlignment="0" applyProtection="0"/>
    <xf numFmtId="203" fontId="93" fillId="4" borderId="0" applyNumberFormat="0" applyBorder="0" applyAlignment="0" applyProtection="0"/>
    <xf numFmtId="203" fontId="94" fillId="15" borderId="0" applyNumberFormat="0" applyBorder="0" applyAlignment="0" applyProtection="0"/>
    <xf numFmtId="203" fontId="94" fillId="14" borderId="0" applyNumberFormat="0" applyBorder="0" applyAlignment="0" applyProtection="0"/>
    <xf numFmtId="203" fontId="94" fillId="13" borderId="0" applyNumberFormat="0" applyBorder="0" applyAlignment="0" applyProtection="0"/>
    <xf numFmtId="203" fontId="94" fillId="10" borderId="0" applyNumberFormat="0" applyBorder="0" applyAlignment="0" applyProtection="0"/>
    <xf numFmtId="203" fontId="94" fillId="9" borderId="0" applyNumberFormat="0" applyBorder="0" applyAlignment="0" applyProtection="0"/>
    <xf numFmtId="203" fontId="94" fillId="12" borderId="0" applyNumberFormat="0" applyBorder="0" applyAlignment="0" applyProtection="0"/>
    <xf numFmtId="203" fontId="93" fillId="11" borderId="0" applyNumberFormat="0" applyBorder="0" applyAlignment="0" applyProtection="0"/>
    <xf numFmtId="203" fontId="93" fillId="8" borderId="0" applyNumberFormat="0" applyBorder="0" applyAlignment="0" applyProtection="0"/>
    <xf numFmtId="203" fontId="93" fillId="5" borderId="0" applyNumberFormat="0" applyBorder="0" applyAlignment="0" applyProtection="0"/>
    <xf numFmtId="203" fontId="93" fillId="10" borderId="0" applyNumberFormat="0" applyBorder="0" applyAlignment="0" applyProtection="0"/>
    <xf numFmtId="203" fontId="93" fillId="9" borderId="0" applyNumberFormat="0" applyBorder="0" applyAlignment="0" applyProtection="0"/>
    <xf numFmtId="203" fontId="93" fillId="8" borderId="0" applyNumberFormat="0" applyBorder="0" applyAlignment="0" applyProtection="0"/>
    <xf numFmtId="203" fontId="93" fillId="7" borderId="0" applyNumberFormat="0" applyBorder="0" applyAlignment="0" applyProtection="0"/>
    <xf numFmtId="203" fontId="93" fillId="6" borderId="0" applyNumberFormat="0" applyBorder="0" applyAlignment="0" applyProtection="0"/>
    <xf numFmtId="203" fontId="93" fillId="5" borderId="0" applyNumberFormat="0" applyBorder="0" applyAlignment="0" applyProtection="0"/>
    <xf numFmtId="203" fontId="93" fillId="4" borderId="0" applyNumberFormat="0" applyBorder="0" applyAlignment="0" applyProtection="0"/>
    <xf numFmtId="203" fontId="93" fillId="3" borderId="0" applyNumberFormat="0" applyBorder="0" applyAlignment="0" applyProtection="0"/>
    <xf numFmtId="203" fontId="93" fillId="2" borderId="0" applyNumberFormat="0" applyBorder="0" applyAlignment="0" applyProtection="0"/>
    <xf numFmtId="203" fontId="83" fillId="0" borderId="0">
      <alignment wrapText="1"/>
    </xf>
    <xf numFmtId="203" fontId="94" fillId="10" borderId="0" applyNumberFormat="0" applyBorder="0" applyAlignment="0" applyProtection="0"/>
    <xf numFmtId="203" fontId="19" fillId="0" borderId="0" applyNumberFormat="0" applyFill="0" applyBorder="0" applyAlignment="0" applyProtection="0">
      <alignment vertical="center"/>
    </xf>
    <xf numFmtId="203" fontId="19" fillId="0" borderId="10" applyNumberFormat="0" applyFill="0" applyAlignment="0" applyProtection="0">
      <alignment vertical="center"/>
    </xf>
    <xf numFmtId="203" fontId="94" fillId="14" borderId="0" applyNumberFormat="0" applyBorder="0" applyAlignment="0" applyProtection="0"/>
    <xf numFmtId="203" fontId="93" fillId="11" borderId="0" applyNumberFormat="0" applyBorder="0" applyAlignment="0" applyProtection="0"/>
    <xf numFmtId="203" fontId="93" fillId="5" borderId="0" applyNumberFormat="0" applyBorder="0" applyAlignment="0" applyProtection="0"/>
    <xf numFmtId="203" fontId="21" fillId="20" borderId="11" applyNumberFormat="0" applyAlignment="0" applyProtection="0">
      <alignment vertical="center"/>
    </xf>
    <xf numFmtId="203" fontId="4" fillId="5" borderId="0" applyNumberFormat="0" applyBorder="0" applyAlignment="0" applyProtection="0">
      <alignment vertical="center"/>
    </xf>
    <xf numFmtId="203" fontId="4" fillId="6" borderId="0" applyNumberFormat="0" applyBorder="0" applyAlignment="0" applyProtection="0">
      <alignment vertical="center"/>
    </xf>
    <xf numFmtId="203" fontId="4" fillId="7" borderId="0" applyNumberFormat="0" applyBorder="0" applyAlignment="0" applyProtection="0">
      <alignment vertical="center"/>
    </xf>
    <xf numFmtId="203" fontId="94" fillId="13" borderId="0" applyNumberFormat="0" applyBorder="0" applyAlignment="0" applyProtection="0"/>
    <xf numFmtId="203" fontId="94" fillId="12" borderId="0" applyNumberFormat="0" applyBorder="0" applyAlignment="0" applyProtection="0"/>
    <xf numFmtId="203" fontId="94" fillId="14" borderId="0" applyNumberFormat="0" applyBorder="0" applyAlignment="0" applyProtection="0"/>
    <xf numFmtId="203" fontId="108" fillId="0" borderId="0" applyNumberFormat="0" applyFill="0" applyBorder="0" applyAlignment="0" applyProtection="0"/>
    <xf numFmtId="203" fontId="107" fillId="0" borderId="7" applyNumberFormat="0" applyFill="0" applyAlignment="0" applyProtection="0"/>
    <xf numFmtId="203" fontId="106" fillId="20" borderId="11" applyNumberFormat="0" applyAlignment="0" applyProtection="0"/>
    <xf numFmtId="203" fontId="93" fillId="21" borderId="3" applyNumberFormat="0" applyFont="0" applyAlignment="0" applyProtection="0"/>
    <xf numFmtId="203" fontId="105" fillId="22" borderId="0" applyNumberFormat="0" applyBorder="0" applyAlignment="0" applyProtection="0"/>
    <xf numFmtId="203" fontId="104" fillId="0" borderId="6" applyNumberFormat="0" applyFill="0" applyAlignment="0" applyProtection="0"/>
    <xf numFmtId="203" fontId="103" fillId="7" borderId="1" applyNumberFormat="0" applyAlignment="0" applyProtection="0"/>
    <xf numFmtId="203" fontId="102" fillId="0" borderId="0" applyNumberFormat="0" applyFill="0" applyBorder="0" applyAlignment="0" applyProtection="0"/>
    <xf numFmtId="203" fontId="102" fillId="0" borderId="10" applyNumberFormat="0" applyFill="0" applyAlignment="0" applyProtection="0"/>
    <xf numFmtId="203" fontId="101" fillId="0" borderId="9" applyNumberFormat="0" applyFill="0" applyAlignment="0" applyProtection="0"/>
    <xf numFmtId="203" fontId="100" fillId="0" borderId="8" applyNumberFormat="0" applyFill="0" applyAlignment="0" applyProtection="0"/>
    <xf numFmtId="203" fontId="99" fillId="4" borderId="0" applyNumberFormat="0" applyBorder="0" applyAlignment="0" applyProtection="0"/>
    <xf numFmtId="203" fontId="98" fillId="0" borderId="0" applyNumberFormat="0" applyFill="0" applyBorder="0" applyAlignment="0" applyProtection="0"/>
    <xf numFmtId="203" fontId="97" fillId="23" borderId="4" applyNumberFormat="0" applyAlignment="0" applyProtection="0"/>
    <xf numFmtId="203" fontId="96" fillId="20" borderId="1" applyNumberFormat="0" applyAlignment="0" applyProtection="0"/>
    <xf numFmtId="203" fontId="95" fillId="3" borderId="0" applyNumberFormat="0" applyBorder="0" applyAlignment="0" applyProtection="0"/>
    <xf numFmtId="203" fontId="94" fillId="19" borderId="0" applyNumberFormat="0" applyBorder="0" applyAlignment="0" applyProtection="0"/>
    <xf numFmtId="203" fontId="94" fillId="14" borderId="0" applyNumberFormat="0" applyBorder="0" applyAlignment="0" applyProtection="0"/>
    <xf numFmtId="203" fontId="94" fillId="13" borderId="0" applyNumberFormat="0" applyBorder="0" applyAlignment="0" applyProtection="0"/>
    <xf numFmtId="203" fontId="94" fillId="18" borderId="0" applyNumberFormat="0" applyBorder="0" applyAlignment="0" applyProtection="0"/>
    <xf numFmtId="203" fontId="94" fillId="17" borderId="0" applyNumberFormat="0" applyBorder="0" applyAlignment="0" applyProtection="0"/>
    <xf numFmtId="203" fontId="94" fillId="16" borderId="0" applyNumberFormat="0" applyBorder="0" applyAlignment="0" applyProtection="0"/>
    <xf numFmtId="203" fontId="94" fillId="15" borderId="0" applyNumberFormat="0" applyBorder="0" applyAlignment="0" applyProtection="0"/>
    <xf numFmtId="203" fontId="94" fillId="14" borderId="0" applyNumberFormat="0" applyBorder="0" applyAlignment="0" applyProtection="0"/>
    <xf numFmtId="203" fontId="94" fillId="13" borderId="0" applyNumberFormat="0" applyBorder="0" applyAlignment="0" applyProtection="0"/>
    <xf numFmtId="203" fontId="94" fillId="10" borderId="0" applyNumberFormat="0" applyBorder="0" applyAlignment="0" applyProtection="0"/>
    <xf numFmtId="203" fontId="94" fillId="9" borderId="0" applyNumberFormat="0" applyBorder="0" applyAlignment="0" applyProtection="0"/>
    <xf numFmtId="203" fontId="94" fillId="12" borderId="0" applyNumberFormat="0" applyBorder="0" applyAlignment="0" applyProtection="0"/>
    <xf numFmtId="203" fontId="93" fillId="11" borderId="0" applyNumberFormat="0" applyBorder="0" applyAlignment="0" applyProtection="0"/>
    <xf numFmtId="203" fontId="93" fillId="8" borderId="0" applyNumberFormat="0" applyBorder="0" applyAlignment="0" applyProtection="0"/>
    <xf numFmtId="203" fontId="93" fillId="5" borderId="0" applyNumberFormat="0" applyBorder="0" applyAlignment="0" applyProtection="0"/>
    <xf numFmtId="203" fontId="93" fillId="10" borderId="0" applyNumberFormat="0" applyBorder="0" applyAlignment="0" applyProtection="0"/>
    <xf numFmtId="203" fontId="93" fillId="9" borderId="0" applyNumberFormat="0" applyBorder="0" applyAlignment="0" applyProtection="0"/>
    <xf numFmtId="203" fontId="93" fillId="8" borderId="0" applyNumberFormat="0" applyBorder="0" applyAlignment="0" applyProtection="0"/>
    <xf numFmtId="203" fontId="93" fillId="7" borderId="0" applyNumberFormat="0" applyBorder="0" applyAlignment="0" applyProtection="0"/>
    <xf numFmtId="203" fontId="93" fillId="6" borderId="0" applyNumberFormat="0" applyBorder="0" applyAlignment="0" applyProtection="0"/>
    <xf numFmtId="203" fontId="93" fillId="5" borderId="0" applyNumberFormat="0" applyBorder="0" applyAlignment="0" applyProtection="0"/>
    <xf numFmtId="203" fontId="93" fillId="4" borderId="0" applyNumberFormat="0" applyBorder="0" applyAlignment="0" applyProtection="0"/>
    <xf numFmtId="203" fontId="93" fillId="3" borderId="0" applyNumberFormat="0" applyBorder="0" applyAlignment="0" applyProtection="0"/>
    <xf numFmtId="203" fontId="93" fillId="2" borderId="0" applyNumberFormat="0" applyBorder="0" applyAlignment="0" applyProtection="0"/>
    <xf numFmtId="203" fontId="83" fillId="0" borderId="0">
      <alignment wrapText="1"/>
    </xf>
    <xf numFmtId="203" fontId="93" fillId="6" borderId="0" applyNumberFormat="0" applyBorder="0" applyAlignment="0" applyProtection="0"/>
    <xf numFmtId="203" fontId="94" fillId="9" borderId="0" applyNumberFormat="0" applyBorder="0" applyAlignment="0" applyProtection="0"/>
    <xf numFmtId="203" fontId="93" fillId="5" borderId="0" applyNumberFormat="0" applyBorder="0" applyAlignment="0" applyProtection="0"/>
    <xf numFmtId="203" fontId="10" fillId="22" borderId="0" applyNumberFormat="0" applyBorder="0" applyAlignment="0" applyProtection="0">
      <alignment vertical="center"/>
    </xf>
    <xf numFmtId="203" fontId="99" fillId="4" borderId="0" applyNumberFormat="0" applyBorder="0" applyAlignment="0" applyProtection="0"/>
    <xf numFmtId="203" fontId="93" fillId="8" borderId="0" applyNumberFormat="0" applyBorder="0" applyAlignment="0" applyProtection="0"/>
    <xf numFmtId="203" fontId="4" fillId="10" borderId="0" applyNumberFormat="0" applyBorder="0" applyAlignment="0" applyProtection="0">
      <alignment vertical="center"/>
    </xf>
    <xf numFmtId="203" fontId="4" fillId="3" borderId="0" applyNumberFormat="0" applyBorder="0" applyAlignment="0" applyProtection="0">
      <alignment vertical="center"/>
    </xf>
    <xf numFmtId="203" fontId="16" fillId="0" borderId="0" applyNumberFormat="0" applyFill="0" applyBorder="0" applyAlignment="0" applyProtection="0">
      <alignment vertical="center"/>
    </xf>
    <xf numFmtId="203" fontId="5" fillId="10" borderId="0" applyNumberFormat="0" applyBorder="0" applyAlignment="0" applyProtection="0">
      <alignment vertical="center"/>
    </xf>
    <xf numFmtId="203" fontId="15" fillId="7" borderId="1" applyNumberFormat="0" applyAlignment="0" applyProtection="0">
      <alignment vertical="center"/>
    </xf>
    <xf numFmtId="203" fontId="6" fillId="0" borderId="0" applyNumberFormat="0" applyFill="0" applyBorder="0" applyAlignment="0" applyProtection="0">
      <alignment vertical="center"/>
    </xf>
    <xf numFmtId="203" fontId="106" fillId="20" borderId="11" applyNumberFormat="0" applyAlignment="0" applyProtection="0"/>
    <xf numFmtId="203" fontId="94" fillId="18" borderId="0" applyNumberFormat="0" applyBorder="0" applyAlignment="0" applyProtection="0"/>
    <xf numFmtId="203" fontId="94" fillId="16" borderId="0" applyNumberFormat="0" applyBorder="0" applyAlignment="0" applyProtection="0"/>
    <xf numFmtId="203" fontId="93" fillId="7" borderId="0" applyNumberFormat="0" applyBorder="0" applyAlignment="0" applyProtection="0"/>
    <xf numFmtId="203" fontId="93" fillId="9" borderId="0" applyNumberFormat="0" applyBorder="0" applyAlignment="0" applyProtection="0"/>
    <xf numFmtId="203" fontId="18" fillId="0" borderId="9" applyNumberFormat="0" applyFill="0" applyAlignment="0" applyProtection="0">
      <alignment vertical="center"/>
    </xf>
    <xf numFmtId="203" fontId="19" fillId="0" borderId="10" applyNumberFormat="0" applyFill="0" applyAlignment="0" applyProtection="0">
      <alignment vertical="center"/>
    </xf>
    <xf numFmtId="203" fontId="5" fillId="16" borderId="0" applyNumberFormat="0" applyBorder="0" applyAlignment="0" applyProtection="0">
      <alignment vertical="center"/>
    </xf>
    <xf numFmtId="203" fontId="5" fillId="14" borderId="0" applyNumberFormat="0" applyBorder="0" applyAlignment="0" applyProtection="0">
      <alignment vertical="center"/>
    </xf>
    <xf numFmtId="203" fontId="11" fillId="0" borderId="0" applyNumberFormat="0" applyFill="0" applyBorder="0" applyAlignment="0" applyProtection="0">
      <alignment vertical="center"/>
    </xf>
    <xf numFmtId="203" fontId="5" fillId="19" borderId="0" applyNumberFormat="0" applyBorder="0" applyAlignment="0" applyProtection="0">
      <alignment vertical="center"/>
    </xf>
    <xf numFmtId="203" fontId="12" fillId="23" borderId="4" applyNumberFormat="0" applyAlignment="0" applyProtection="0">
      <alignment vertical="center"/>
    </xf>
    <xf numFmtId="203" fontId="4" fillId="4" borderId="0" applyNumberFormat="0" applyBorder="0" applyAlignment="0" applyProtection="0">
      <alignment vertical="center"/>
    </xf>
    <xf numFmtId="203" fontId="5" fillId="13" borderId="0" applyNumberFormat="0" applyBorder="0" applyAlignment="0" applyProtection="0">
      <alignment vertical="center"/>
    </xf>
    <xf numFmtId="203" fontId="4" fillId="5" borderId="0" applyNumberFormat="0" applyBorder="0" applyAlignment="0" applyProtection="0">
      <alignment vertical="center"/>
    </xf>
    <xf numFmtId="203" fontId="5" fillId="14" borderId="0" applyNumberFormat="0" applyBorder="0" applyAlignment="0" applyProtection="0">
      <alignment vertical="center"/>
    </xf>
    <xf numFmtId="203" fontId="21" fillId="20" borderId="11" applyNumberFormat="0" applyAlignment="0" applyProtection="0">
      <alignment vertical="center"/>
    </xf>
    <xf numFmtId="203" fontId="94" fillId="17" borderId="0" applyNumberFormat="0" applyBorder="0" applyAlignment="0" applyProtection="0"/>
    <xf numFmtId="203" fontId="99" fillId="4" borderId="0" applyNumberFormat="0" applyBorder="0" applyAlignment="0" applyProtection="0"/>
    <xf numFmtId="203" fontId="19" fillId="0" borderId="0" applyNumberFormat="0" applyFill="0" applyBorder="0" applyAlignment="0" applyProtection="0">
      <alignment vertical="center"/>
    </xf>
    <xf numFmtId="203" fontId="94" fillId="17" borderId="0" applyNumberFormat="0" applyBorder="0" applyAlignment="0" applyProtection="0"/>
    <xf numFmtId="203" fontId="94" fillId="13" borderId="0" applyNumberFormat="0" applyBorder="0" applyAlignment="0" applyProtection="0"/>
    <xf numFmtId="203" fontId="95" fillId="3" borderId="0" applyNumberFormat="0" applyBorder="0" applyAlignment="0" applyProtection="0"/>
    <xf numFmtId="203" fontId="94" fillId="14" borderId="0" applyNumberFormat="0" applyBorder="0" applyAlignment="0" applyProtection="0"/>
    <xf numFmtId="203" fontId="5" fillId="14" borderId="0" applyNumberFormat="0" applyBorder="0" applyAlignment="0" applyProtection="0">
      <alignment vertical="center"/>
    </xf>
    <xf numFmtId="203" fontId="14" fillId="0" borderId="7" applyNumberFormat="0" applyFill="0" applyAlignment="0" applyProtection="0">
      <alignment vertical="center"/>
    </xf>
    <xf numFmtId="203" fontId="94" fillId="15" borderId="0" applyNumberFormat="0" applyBorder="0" applyAlignment="0" applyProtection="0"/>
    <xf numFmtId="203" fontId="108" fillId="0" borderId="0" applyNumberFormat="0" applyFill="0" applyBorder="0" applyAlignment="0" applyProtection="0"/>
    <xf numFmtId="203" fontId="4" fillId="5" borderId="0" applyNumberFormat="0" applyBorder="0" applyAlignment="0" applyProtection="0">
      <alignment vertical="center"/>
    </xf>
    <xf numFmtId="203" fontId="4" fillId="9" borderId="0" applyNumberFormat="0" applyBorder="0" applyAlignment="0" applyProtection="0">
      <alignment vertical="center"/>
    </xf>
    <xf numFmtId="203" fontId="5" fillId="13" borderId="0" applyNumberFormat="0" applyBorder="0" applyAlignment="0" applyProtection="0">
      <alignment vertical="center"/>
    </xf>
    <xf numFmtId="203" fontId="17" fillId="0" borderId="8" applyNumberFormat="0" applyFill="0" applyAlignment="0" applyProtection="0">
      <alignment vertical="center"/>
    </xf>
    <xf numFmtId="203" fontId="4" fillId="21" borderId="3" applyNumberFormat="0" applyFont="0" applyAlignment="0" applyProtection="0">
      <alignment vertical="center"/>
    </xf>
    <xf numFmtId="203" fontId="4" fillId="8" borderId="0" applyNumberFormat="0" applyBorder="0" applyAlignment="0" applyProtection="0">
      <alignment vertical="center"/>
    </xf>
    <xf numFmtId="203" fontId="5" fillId="18" borderId="0" applyNumberFormat="0" applyBorder="0" applyAlignment="0" applyProtection="0">
      <alignment vertical="center"/>
    </xf>
    <xf numFmtId="203" fontId="16" fillId="0" borderId="0" applyNumberFormat="0" applyFill="0" applyBorder="0" applyAlignment="0" applyProtection="0">
      <alignment vertical="center"/>
    </xf>
    <xf numFmtId="203" fontId="5" fillId="17" borderId="0" applyNumberFormat="0" applyBorder="0" applyAlignment="0" applyProtection="0">
      <alignment vertical="center"/>
    </xf>
    <xf numFmtId="203" fontId="19" fillId="0" borderId="10" applyNumberFormat="0" applyFill="0" applyAlignment="0" applyProtection="0">
      <alignment vertical="center"/>
    </xf>
    <xf numFmtId="203" fontId="94" fillId="10" borderId="0" applyNumberFormat="0" applyBorder="0" applyAlignment="0" applyProtection="0"/>
    <xf numFmtId="203" fontId="5" fillId="19" borderId="0" applyNumberFormat="0" applyBorder="0" applyAlignment="0" applyProtection="0">
      <alignment vertical="center"/>
    </xf>
    <xf numFmtId="203" fontId="96" fillId="20" borderId="1" applyNumberFormat="0" applyAlignment="0" applyProtection="0"/>
    <xf numFmtId="203" fontId="98" fillId="0" borderId="0" applyNumberFormat="0" applyFill="0" applyBorder="0" applyAlignment="0" applyProtection="0"/>
    <xf numFmtId="203" fontId="100" fillId="0" borderId="8" applyNumberFormat="0" applyFill="0" applyAlignment="0" applyProtection="0"/>
    <xf numFmtId="203" fontId="94" fillId="19" borderId="0" applyNumberFormat="0" applyBorder="0" applyAlignment="0" applyProtection="0"/>
    <xf numFmtId="203" fontId="94" fillId="13" borderId="0" applyNumberFormat="0" applyBorder="0" applyAlignment="0" applyProtection="0"/>
    <xf numFmtId="203" fontId="97" fillId="23" borderId="4" applyNumberFormat="0" applyAlignment="0" applyProtection="0"/>
    <xf numFmtId="203" fontId="17" fillId="0" borderId="8" applyNumberFormat="0" applyFill="0" applyAlignment="0" applyProtection="0">
      <alignment vertical="center"/>
    </xf>
    <xf numFmtId="203" fontId="94" fillId="9" borderId="0" applyNumberFormat="0" applyBorder="0" applyAlignment="0" applyProtection="0"/>
    <xf numFmtId="203" fontId="105" fillId="22" borderId="0" applyNumberFormat="0" applyBorder="0" applyAlignment="0" applyProtection="0"/>
    <xf numFmtId="203" fontId="108" fillId="0" borderId="0" applyNumberFormat="0" applyFill="0" applyBorder="0" applyAlignment="0" applyProtection="0"/>
    <xf numFmtId="203" fontId="107" fillId="0" borderId="7" applyNumberFormat="0" applyFill="0" applyAlignment="0" applyProtection="0"/>
    <xf numFmtId="203" fontId="106" fillId="20" borderId="11" applyNumberFormat="0" applyAlignment="0" applyProtection="0"/>
    <xf numFmtId="203" fontId="93" fillId="21" borderId="3" applyNumberFormat="0" applyFont="0" applyAlignment="0" applyProtection="0"/>
    <xf numFmtId="203" fontId="105" fillId="22" borderId="0" applyNumberFormat="0" applyBorder="0" applyAlignment="0" applyProtection="0"/>
    <xf numFmtId="203" fontId="104" fillId="0" borderId="6" applyNumberFormat="0" applyFill="0" applyAlignment="0" applyProtection="0"/>
    <xf numFmtId="203" fontId="103" fillId="7" borderId="1" applyNumberFormat="0" applyAlignment="0" applyProtection="0"/>
    <xf numFmtId="203" fontId="107" fillId="0" borderId="7" applyNumberFormat="0" applyFill="0" applyAlignment="0" applyProtection="0"/>
    <xf numFmtId="203" fontId="102" fillId="0" borderId="0" applyNumberFormat="0" applyFill="0" applyBorder="0" applyAlignment="0" applyProtection="0"/>
    <xf numFmtId="203" fontId="102" fillId="0" borderId="10" applyNumberFormat="0" applyFill="0" applyAlignment="0" applyProtection="0"/>
    <xf numFmtId="203" fontId="101" fillId="0" borderId="9" applyNumberFormat="0" applyFill="0" applyAlignment="0" applyProtection="0"/>
    <xf numFmtId="203" fontId="100" fillId="0" borderId="8" applyNumberFormat="0" applyFill="0" applyAlignment="0" applyProtection="0"/>
    <xf numFmtId="203" fontId="103" fillId="7" borderId="1" applyNumberFormat="0" applyAlignment="0" applyProtection="0"/>
    <xf numFmtId="203" fontId="99" fillId="4" borderId="0" applyNumberFormat="0" applyBorder="0" applyAlignment="0" applyProtection="0"/>
    <xf numFmtId="203" fontId="98" fillId="0" borderId="0" applyNumberFormat="0" applyFill="0" applyBorder="0" applyAlignment="0" applyProtection="0"/>
    <xf numFmtId="203" fontId="97" fillId="23" borderId="4" applyNumberFormat="0" applyAlignment="0" applyProtection="0"/>
    <xf numFmtId="203" fontId="96" fillId="20" borderId="1" applyNumberFormat="0" applyAlignment="0" applyProtection="0"/>
    <xf numFmtId="203" fontId="95" fillId="3" borderId="0" applyNumberFormat="0" applyBorder="0" applyAlignment="0" applyProtection="0"/>
    <xf numFmtId="203" fontId="94" fillId="19" borderId="0" applyNumberFormat="0" applyBorder="0" applyAlignment="0" applyProtection="0"/>
    <xf numFmtId="203" fontId="94" fillId="14" borderId="0" applyNumberFormat="0" applyBorder="0" applyAlignment="0" applyProtection="0"/>
    <xf numFmtId="203" fontId="94" fillId="13" borderId="0" applyNumberFormat="0" applyBorder="0" applyAlignment="0" applyProtection="0"/>
    <xf numFmtId="203" fontId="94" fillId="18" borderId="0" applyNumberFormat="0" applyBorder="0" applyAlignment="0" applyProtection="0"/>
    <xf numFmtId="203" fontId="94" fillId="17" borderId="0" applyNumberFormat="0" applyBorder="0" applyAlignment="0" applyProtection="0"/>
    <xf numFmtId="203" fontId="94" fillId="16" borderId="0" applyNumberFormat="0" applyBorder="0" applyAlignment="0" applyProtection="0"/>
    <xf numFmtId="203" fontId="94" fillId="15" borderId="0" applyNumberFormat="0" applyBorder="0" applyAlignment="0" applyProtection="0"/>
    <xf numFmtId="203" fontId="94" fillId="14" borderId="0" applyNumberFormat="0" applyBorder="0" applyAlignment="0" applyProtection="0"/>
    <xf numFmtId="203" fontId="94" fillId="13" borderId="0" applyNumberFormat="0" applyBorder="0" applyAlignment="0" applyProtection="0"/>
    <xf numFmtId="203" fontId="94" fillId="10" borderId="0" applyNumberFormat="0" applyBorder="0" applyAlignment="0" applyProtection="0"/>
    <xf numFmtId="203" fontId="94" fillId="9" borderId="0" applyNumberFormat="0" applyBorder="0" applyAlignment="0" applyProtection="0"/>
    <xf numFmtId="203" fontId="102" fillId="0" borderId="0" applyNumberFormat="0" applyFill="0" applyBorder="0" applyAlignment="0" applyProtection="0"/>
    <xf numFmtId="203" fontId="94" fillId="12" borderId="0" applyNumberFormat="0" applyBorder="0" applyAlignment="0" applyProtection="0"/>
    <xf numFmtId="203" fontId="93" fillId="11" borderId="0" applyNumberFormat="0" applyBorder="0" applyAlignment="0" applyProtection="0"/>
    <xf numFmtId="203" fontId="93" fillId="8" borderId="0" applyNumberFormat="0" applyBorder="0" applyAlignment="0" applyProtection="0"/>
    <xf numFmtId="203" fontId="93" fillId="5" borderId="0" applyNumberFormat="0" applyBorder="0" applyAlignment="0" applyProtection="0"/>
    <xf numFmtId="203" fontId="93" fillId="10" borderId="0" applyNumberFormat="0" applyBorder="0" applyAlignment="0" applyProtection="0"/>
    <xf numFmtId="203" fontId="93" fillId="9" borderId="0" applyNumberFormat="0" applyBorder="0" applyAlignment="0" applyProtection="0"/>
    <xf numFmtId="203" fontId="93" fillId="8" borderId="0" applyNumberFormat="0" applyBorder="0" applyAlignment="0" applyProtection="0"/>
    <xf numFmtId="203" fontId="93" fillId="7" borderId="0" applyNumberFormat="0" applyBorder="0" applyAlignment="0" applyProtection="0"/>
    <xf numFmtId="203" fontId="93" fillId="6" borderId="0" applyNumberFormat="0" applyBorder="0" applyAlignment="0" applyProtection="0"/>
    <xf numFmtId="203" fontId="93" fillId="5" borderId="0" applyNumberFormat="0" applyBorder="0" applyAlignment="0" applyProtection="0"/>
    <xf numFmtId="203" fontId="93" fillId="4" borderId="0" applyNumberFormat="0" applyBorder="0" applyAlignment="0" applyProtection="0"/>
    <xf numFmtId="203" fontId="93" fillId="3" borderId="0" applyNumberFormat="0" applyBorder="0" applyAlignment="0" applyProtection="0"/>
    <xf numFmtId="203" fontId="93" fillId="2" borderId="0" applyNumberFormat="0" applyBorder="0" applyAlignment="0" applyProtection="0"/>
    <xf numFmtId="203" fontId="101" fillId="0" borderId="9" applyNumberFormat="0" applyFill="0" applyAlignment="0" applyProtection="0"/>
    <xf numFmtId="203" fontId="83" fillId="0" borderId="0">
      <alignment wrapText="1"/>
    </xf>
    <xf numFmtId="203" fontId="106" fillId="20" borderId="11" applyNumberFormat="0" applyAlignment="0" applyProtection="0"/>
    <xf numFmtId="203" fontId="4" fillId="11" borderId="0" applyNumberFormat="0" applyBorder="0" applyAlignment="0" applyProtection="0">
      <alignment vertical="center"/>
    </xf>
    <xf numFmtId="203" fontId="4" fillId="8" borderId="0" applyNumberFormat="0" applyBorder="0" applyAlignment="0" applyProtection="0">
      <alignment vertical="center"/>
    </xf>
    <xf numFmtId="203" fontId="18" fillId="0" borderId="9" applyNumberFormat="0" applyFill="0" applyAlignment="0" applyProtection="0">
      <alignment vertical="center"/>
    </xf>
    <xf numFmtId="203" fontId="14" fillId="0" borderId="7" applyNumberFormat="0" applyFill="0" applyAlignment="0" applyProtection="0">
      <alignment vertical="center"/>
    </xf>
    <xf numFmtId="203" fontId="8" fillId="3" borderId="0" applyNumberFormat="0" applyBorder="0" applyAlignment="0" applyProtection="0">
      <alignment vertical="center"/>
    </xf>
    <xf numFmtId="203" fontId="13" fillId="0" borderId="6" applyNumberFormat="0" applyFill="0" applyAlignment="0" applyProtection="0">
      <alignment vertical="center"/>
    </xf>
    <xf numFmtId="203" fontId="5" fillId="13" borderId="0" applyNumberFormat="0" applyBorder="0" applyAlignment="0" applyProtection="0">
      <alignment vertical="center"/>
    </xf>
    <xf numFmtId="203" fontId="15" fillId="7" borderId="1" applyNumberFormat="0" applyAlignment="0" applyProtection="0">
      <alignment vertical="center"/>
    </xf>
    <xf numFmtId="203" fontId="94" fillId="15" borderId="0" applyNumberFormat="0" applyBorder="0" applyAlignment="0" applyProtection="0"/>
    <xf numFmtId="203" fontId="102" fillId="0" borderId="10" applyNumberFormat="0" applyFill="0" applyAlignment="0" applyProtection="0"/>
    <xf numFmtId="203" fontId="104" fillId="0" borderId="6" applyNumberFormat="0" applyFill="0" applyAlignment="0" applyProtection="0"/>
    <xf numFmtId="203" fontId="93" fillId="21" borderId="3" applyNumberFormat="0" applyFont="0" applyAlignment="0" applyProtection="0"/>
    <xf numFmtId="203" fontId="94" fillId="12" borderId="0" applyNumberFormat="0" applyBorder="0" applyAlignment="0" applyProtection="0"/>
    <xf numFmtId="203" fontId="93" fillId="8" borderId="0" applyNumberFormat="0" applyBorder="0" applyAlignment="0" applyProtection="0"/>
    <xf numFmtId="203" fontId="83" fillId="0" borderId="0">
      <alignment wrapText="1"/>
    </xf>
    <xf numFmtId="203" fontId="108" fillId="0" borderId="0" applyNumberFormat="0" applyFill="0" applyBorder="0" applyAlignment="0" applyProtection="0"/>
    <xf numFmtId="203" fontId="4" fillId="5" borderId="0" applyNumberFormat="0" applyBorder="0" applyAlignment="0" applyProtection="0">
      <alignment vertical="center"/>
    </xf>
    <xf numFmtId="203" fontId="7" fillId="20" borderId="1" applyNumberFormat="0" applyAlignment="0" applyProtection="0">
      <alignment vertical="center"/>
    </xf>
    <xf numFmtId="203" fontId="5" fillId="9" borderId="0" applyNumberFormat="0" applyBorder="0" applyAlignment="0" applyProtection="0">
      <alignment vertical="center"/>
    </xf>
    <xf numFmtId="203" fontId="4" fillId="2" borderId="0" applyNumberFormat="0" applyBorder="0" applyAlignment="0" applyProtection="0">
      <alignment vertical="center"/>
    </xf>
    <xf numFmtId="203" fontId="5" fillId="12" borderId="0" applyNumberFormat="0" applyBorder="0" applyAlignment="0" applyProtection="0">
      <alignment vertical="center"/>
    </xf>
    <xf numFmtId="203" fontId="16" fillId="0" borderId="0" applyNumberFormat="0" applyFill="0" applyBorder="0" applyAlignment="0" applyProtection="0">
      <alignment vertical="center"/>
    </xf>
    <xf numFmtId="203" fontId="94" fillId="18" borderId="0" applyNumberFormat="0" applyBorder="0" applyAlignment="0" applyProtection="0"/>
    <xf numFmtId="203" fontId="94" fillId="16" borderId="0" applyNumberFormat="0" applyBorder="0" applyAlignment="0" applyProtection="0"/>
    <xf numFmtId="203" fontId="4" fillId="8" borderId="0" applyNumberFormat="0" applyBorder="0" applyAlignment="0" applyProtection="0">
      <alignment vertical="center"/>
    </xf>
    <xf numFmtId="203" fontId="100" fillId="0" borderId="8" applyNumberFormat="0" applyFill="0" applyAlignment="0" applyProtection="0"/>
    <xf numFmtId="203" fontId="93" fillId="5" borderId="0" applyNumberFormat="0" applyBorder="0" applyAlignment="0" applyProtection="0"/>
    <xf numFmtId="203" fontId="12" fillId="23" borderId="4" applyNumberFormat="0" applyAlignment="0" applyProtection="0">
      <alignment vertical="center"/>
    </xf>
    <xf numFmtId="203" fontId="11" fillId="0" borderId="0" applyNumberFormat="0" applyFill="0" applyBorder="0" applyAlignment="0" applyProtection="0">
      <alignment vertical="center"/>
    </xf>
    <xf numFmtId="203" fontId="94" fillId="17" borderId="0" applyNumberFormat="0" applyBorder="0" applyAlignment="0" applyProtection="0"/>
    <xf numFmtId="203" fontId="94" fillId="13" borderId="0" applyNumberFormat="0" applyBorder="0" applyAlignment="0" applyProtection="0"/>
    <xf numFmtId="203" fontId="4" fillId="10" borderId="0" applyNumberFormat="0" applyBorder="0" applyAlignment="0" applyProtection="0">
      <alignment vertical="center"/>
    </xf>
    <xf numFmtId="203" fontId="94" fillId="19" borderId="0" applyNumberFormat="0" applyBorder="0" applyAlignment="0" applyProtection="0"/>
    <xf numFmtId="203" fontId="97" fillId="23" borderId="4" applyNumberFormat="0" applyAlignment="0" applyProtection="0"/>
    <xf numFmtId="203" fontId="4" fillId="9" borderId="0" applyNumberFormat="0" applyBorder="0" applyAlignment="0" applyProtection="0">
      <alignment vertical="center"/>
    </xf>
    <xf numFmtId="203" fontId="95" fillId="3" borderId="0" applyNumberFormat="0" applyBorder="0" applyAlignment="0" applyProtection="0"/>
    <xf numFmtId="203" fontId="10" fillId="22" borderId="0" applyNumberFormat="0" applyBorder="0" applyAlignment="0" applyProtection="0">
      <alignment vertical="center"/>
    </xf>
    <xf numFmtId="203" fontId="93" fillId="8" borderId="0" applyNumberFormat="0" applyBorder="0" applyAlignment="0" applyProtection="0"/>
    <xf numFmtId="203" fontId="98" fillId="0" borderId="0" applyNumberFormat="0" applyFill="0" applyBorder="0" applyAlignment="0" applyProtection="0"/>
    <xf numFmtId="203" fontId="96" fillId="20" borderId="1" applyNumberFormat="0" applyAlignment="0" applyProtection="0"/>
    <xf numFmtId="203" fontId="17" fillId="0" borderId="8" applyNumberFormat="0" applyFill="0" applyAlignment="0" applyProtection="0">
      <alignment vertical="center"/>
    </xf>
    <xf numFmtId="203" fontId="20" fillId="4" borderId="0" applyNumberFormat="0" applyBorder="0" applyAlignment="0" applyProtection="0">
      <alignment vertical="center"/>
    </xf>
    <xf numFmtId="203" fontId="4" fillId="11" borderId="0" applyNumberFormat="0" applyBorder="0" applyAlignment="0" applyProtection="0">
      <alignment vertical="center"/>
    </xf>
    <xf numFmtId="203" fontId="103" fillId="7" borderId="1" applyNumberFormat="0" applyAlignment="0" applyProtection="0"/>
    <xf numFmtId="203" fontId="4" fillId="21" borderId="3" applyNumberFormat="0" applyFont="0" applyAlignment="0" applyProtection="0">
      <alignment vertical="center"/>
    </xf>
    <xf numFmtId="203" fontId="4" fillId="8" borderId="0" applyNumberFormat="0" applyBorder="0" applyAlignment="0" applyProtection="0">
      <alignment vertical="center"/>
    </xf>
    <xf numFmtId="203" fontId="100" fillId="0" borderId="8" applyNumberFormat="0" applyFill="0" applyAlignment="0" applyProtection="0"/>
    <xf numFmtId="203" fontId="104" fillId="0" borderId="6" applyNumberFormat="0" applyFill="0" applyAlignment="0" applyProtection="0"/>
    <xf numFmtId="203" fontId="102" fillId="0" borderId="0" applyNumberFormat="0" applyFill="0" applyBorder="0" applyAlignment="0" applyProtection="0"/>
    <xf numFmtId="203" fontId="102" fillId="0" borderId="10" applyNumberFormat="0" applyFill="0" applyAlignment="0" applyProtection="0"/>
    <xf numFmtId="203" fontId="101" fillId="0" borderId="9" applyNumberFormat="0" applyFill="0" applyAlignment="0" applyProtection="0"/>
    <xf numFmtId="203" fontId="18" fillId="0" borderId="9" applyNumberFormat="0" applyFill="0" applyAlignment="0" applyProtection="0">
      <alignment vertical="center"/>
    </xf>
    <xf numFmtId="203" fontId="105" fillId="22" borderId="0" applyNumberFormat="0" applyBorder="0" applyAlignment="0" applyProtection="0"/>
    <xf numFmtId="203" fontId="8" fillId="3" borderId="0" applyNumberFormat="0" applyBorder="0" applyAlignment="0" applyProtection="0">
      <alignment vertical="center"/>
    </xf>
    <xf numFmtId="203" fontId="5" fillId="9" borderId="0" applyNumberFormat="0" applyBorder="0" applyAlignment="0" applyProtection="0">
      <alignment vertical="center"/>
    </xf>
    <xf numFmtId="203" fontId="4" fillId="21" borderId="3" applyNumberFormat="0" applyFont="0" applyAlignment="0" applyProtection="0">
      <alignment vertical="center"/>
    </xf>
    <xf numFmtId="203" fontId="5" fillId="13" borderId="0" applyNumberFormat="0" applyBorder="0" applyAlignment="0" applyProtection="0">
      <alignment vertical="center"/>
    </xf>
    <xf numFmtId="203" fontId="5" fillId="16" borderId="0" applyNumberFormat="0" applyBorder="0" applyAlignment="0" applyProtection="0">
      <alignment vertical="center"/>
    </xf>
    <xf numFmtId="203" fontId="6" fillId="0" borderId="0" applyNumberFormat="0" applyFill="0" applyBorder="0" applyAlignment="0" applyProtection="0">
      <alignment vertical="center"/>
    </xf>
    <xf numFmtId="203" fontId="107" fillId="0" borderId="7" applyNumberFormat="0" applyFill="0" applyAlignment="0" applyProtection="0"/>
    <xf numFmtId="203" fontId="21" fillId="20" borderId="11" applyNumberFormat="0" applyAlignment="0" applyProtection="0">
      <alignment vertical="center"/>
    </xf>
    <xf numFmtId="203" fontId="5" fillId="10" borderId="0" applyNumberFormat="0" applyBorder="0" applyAlignment="0" applyProtection="0">
      <alignment vertical="center"/>
    </xf>
    <xf numFmtId="203" fontId="108" fillId="0" borderId="0" applyNumberFormat="0" applyFill="0" applyBorder="0" applyAlignment="0" applyProtection="0"/>
    <xf numFmtId="203" fontId="93" fillId="21" borderId="3" applyNumberFormat="0" applyFont="0" applyAlignment="0" applyProtection="0"/>
    <xf numFmtId="203" fontId="5" fillId="12" borderId="0" applyNumberFormat="0" applyBorder="0" applyAlignment="0" applyProtection="0">
      <alignment vertical="center"/>
    </xf>
    <xf numFmtId="203" fontId="7" fillId="20" borderId="1" applyNumberFormat="0" applyAlignment="0" applyProtection="0">
      <alignment vertical="center"/>
    </xf>
    <xf numFmtId="203" fontId="20" fillId="4" borderId="0" applyNumberFormat="0" applyBorder="0" applyAlignment="0" applyProtection="0">
      <alignment vertical="center"/>
    </xf>
    <xf numFmtId="203" fontId="5" fillId="14" borderId="0" applyNumberFormat="0" applyBorder="0" applyAlignment="0" applyProtection="0">
      <alignment vertical="center"/>
    </xf>
    <xf numFmtId="203" fontId="93" fillId="9" borderId="0" applyNumberFormat="0" applyBorder="0" applyAlignment="0" applyProtection="0"/>
    <xf numFmtId="203" fontId="94" fillId="16" borderId="0" applyNumberFormat="0" applyBorder="0" applyAlignment="0" applyProtection="0"/>
    <xf numFmtId="203" fontId="12" fillId="23" borderId="4" applyNumberFormat="0" applyAlignment="0" applyProtection="0">
      <alignment vertical="center"/>
    </xf>
    <xf numFmtId="203" fontId="94" fillId="14" borderId="0" applyNumberFormat="0" applyBorder="0" applyAlignment="0" applyProtection="0"/>
    <xf numFmtId="203" fontId="99" fillId="4" borderId="0" applyNumberFormat="0" applyBorder="0" applyAlignment="0" applyProtection="0"/>
    <xf numFmtId="203" fontId="94" fillId="18" borderId="0" applyNumberFormat="0" applyBorder="0" applyAlignment="0" applyProtection="0"/>
    <xf numFmtId="203" fontId="102" fillId="0" borderId="10" applyNumberFormat="0" applyFill="0" applyAlignment="0" applyProtection="0"/>
    <xf numFmtId="203" fontId="94" fillId="19" borderId="0" applyNumberFormat="0" applyBorder="0" applyAlignment="0" applyProtection="0"/>
    <xf numFmtId="203" fontId="95" fillId="3" borderId="0" applyNumberFormat="0" applyBorder="0" applyAlignment="0" applyProtection="0"/>
    <xf numFmtId="203" fontId="98" fillId="0" borderId="0" applyNumberFormat="0" applyFill="0" applyBorder="0" applyAlignment="0" applyProtection="0"/>
    <xf numFmtId="203" fontId="96" fillId="20" borderId="1" applyNumberFormat="0" applyAlignment="0" applyProtection="0"/>
    <xf numFmtId="203" fontId="102" fillId="0" borderId="0" applyNumberFormat="0" applyFill="0" applyBorder="0" applyAlignment="0" applyProtection="0"/>
    <xf numFmtId="203" fontId="94" fillId="13" borderId="0" applyNumberFormat="0" applyBorder="0" applyAlignment="0" applyProtection="0"/>
    <xf numFmtId="203" fontId="8" fillId="3" borderId="0" applyNumberFormat="0" applyBorder="0" applyAlignment="0" applyProtection="0">
      <alignment vertical="center"/>
    </xf>
    <xf numFmtId="203" fontId="101" fillId="0" borderId="9" applyNumberFormat="0" applyFill="0" applyAlignment="0" applyProtection="0"/>
    <xf numFmtId="203" fontId="97" fillId="23" borderId="4" applyNumberFormat="0" applyAlignment="0" applyProtection="0"/>
    <xf numFmtId="203" fontId="104" fillId="0" borderId="6" applyNumberFormat="0" applyFill="0" applyAlignment="0" applyProtection="0"/>
    <xf numFmtId="203" fontId="6" fillId="0" borderId="0" applyNumberFormat="0" applyFill="0" applyBorder="0" applyAlignment="0" applyProtection="0">
      <alignment vertical="center"/>
    </xf>
    <xf numFmtId="203" fontId="106" fillId="20" borderId="11" applyNumberFormat="0" applyAlignment="0" applyProtection="0"/>
    <xf numFmtId="203" fontId="107" fillId="0" borderId="7" applyNumberFormat="0" applyFill="0" applyAlignment="0" applyProtection="0"/>
    <xf numFmtId="203" fontId="105" fillId="22" borderId="0" applyNumberFormat="0" applyBorder="0" applyAlignment="0" applyProtection="0"/>
    <xf numFmtId="203" fontId="5" fillId="19" borderId="0" applyNumberFormat="0" applyBorder="0" applyAlignment="0" applyProtection="0">
      <alignment vertical="center"/>
    </xf>
    <xf numFmtId="203" fontId="7" fillId="20" borderId="1" applyNumberFormat="0" applyAlignment="0" applyProtection="0">
      <alignment vertical="center"/>
    </xf>
    <xf numFmtId="203" fontId="93" fillId="21" borderId="3" applyNumberFormat="0" applyFont="0" applyAlignment="0" applyProtection="0"/>
    <xf numFmtId="203" fontId="5" fillId="14" borderId="0" applyNumberFormat="0" applyBorder="0" applyAlignment="0" applyProtection="0">
      <alignment vertical="center"/>
    </xf>
    <xf numFmtId="203" fontId="103" fillId="7" borderId="1" applyNumberFormat="0" applyAlignment="0" applyProtection="0"/>
    <xf numFmtId="203" fontId="107" fillId="0" borderId="7" applyNumberFormat="0" applyFill="0" applyAlignment="0" applyProtection="0"/>
    <xf numFmtId="203" fontId="94" fillId="10" borderId="0" applyNumberFormat="0" applyBorder="0" applyAlignment="0" applyProtection="0"/>
    <xf numFmtId="203" fontId="93" fillId="8" borderId="0" applyNumberFormat="0" applyBorder="0" applyAlignment="0" applyProtection="0"/>
    <xf numFmtId="203" fontId="93" fillId="6" borderId="0" applyNumberFormat="0" applyBorder="0" applyAlignment="0" applyProtection="0"/>
    <xf numFmtId="203" fontId="99" fillId="4" borderId="0" applyNumberFormat="0" applyBorder="0" applyAlignment="0" applyProtection="0"/>
    <xf numFmtId="203" fontId="93" fillId="7" borderId="0" applyNumberFormat="0" applyBorder="0" applyAlignment="0" applyProtection="0"/>
    <xf numFmtId="203" fontId="93" fillId="11" borderId="0" applyNumberFormat="0" applyBorder="0" applyAlignment="0" applyProtection="0"/>
    <xf numFmtId="203" fontId="94" fillId="19" borderId="0" applyNumberFormat="0" applyBorder="0" applyAlignment="0" applyProtection="0"/>
    <xf numFmtId="203" fontId="94" fillId="15" borderId="0" applyNumberFormat="0" applyBorder="0" applyAlignment="0" applyProtection="0"/>
    <xf numFmtId="203" fontId="94" fillId="16" borderId="0" applyNumberFormat="0" applyBorder="0" applyAlignment="0" applyProtection="0"/>
    <xf numFmtId="203" fontId="94" fillId="18" borderId="0" applyNumberFormat="0" applyBorder="0" applyAlignment="0" applyProtection="0"/>
    <xf numFmtId="203" fontId="94" fillId="17" borderId="0" applyNumberFormat="0" applyBorder="0" applyAlignment="0" applyProtection="0"/>
    <xf numFmtId="203" fontId="106" fillId="20" borderId="11" applyNumberFormat="0" applyAlignment="0" applyProtection="0"/>
    <xf numFmtId="203" fontId="95" fillId="3" borderId="0" applyNumberFormat="0" applyBorder="0" applyAlignment="0" applyProtection="0"/>
    <xf numFmtId="203" fontId="104" fillId="0" borderId="6" applyNumberFormat="0" applyFill="0" applyAlignment="0" applyProtection="0"/>
    <xf numFmtId="203" fontId="105" fillId="22" borderId="0" applyNumberFormat="0" applyBorder="0" applyAlignment="0" applyProtection="0"/>
    <xf numFmtId="203" fontId="97" fillId="23" borderId="4" applyNumberFormat="0" applyAlignment="0" applyProtection="0"/>
    <xf numFmtId="203" fontId="94" fillId="14" borderId="0" applyNumberFormat="0" applyBorder="0" applyAlignment="0" applyProtection="0"/>
    <xf numFmtId="203" fontId="94" fillId="13" borderId="0" applyNumberFormat="0" applyBorder="0" applyAlignment="0" applyProtection="0"/>
    <xf numFmtId="203" fontId="93" fillId="10" borderId="0" applyNumberFormat="0" applyBorder="0" applyAlignment="0" applyProtection="0"/>
    <xf numFmtId="203" fontId="94" fillId="13" borderId="0" applyNumberFormat="0" applyBorder="0" applyAlignment="0" applyProtection="0"/>
    <xf numFmtId="203" fontId="93" fillId="2" borderId="0" applyNumberFormat="0" applyBorder="0" applyAlignment="0" applyProtection="0"/>
    <xf numFmtId="203" fontId="108" fillId="0" borderId="0" applyNumberFormat="0" applyFill="0" applyBorder="0" applyAlignment="0" applyProtection="0"/>
    <xf numFmtId="203" fontId="94" fillId="9" borderId="0" applyNumberFormat="0" applyBorder="0" applyAlignment="0" applyProtection="0"/>
    <xf numFmtId="203" fontId="93" fillId="5" borderId="0" applyNumberFormat="0" applyBorder="0" applyAlignment="0" applyProtection="0"/>
    <xf numFmtId="203" fontId="93" fillId="4" borderId="0" applyNumberFormat="0" applyBorder="0" applyAlignment="0" applyProtection="0"/>
    <xf numFmtId="203" fontId="96" fillId="20" borderId="1" applyNumberFormat="0" applyAlignment="0" applyProtection="0"/>
    <xf numFmtId="203" fontId="101" fillId="0" borderId="9" applyNumberFormat="0" applyFill="0" applyAlignment="0" applyProtection="0"/>
    <xf numFmtId="203" fontId="93" fillId="9" borderId="0" applyNumberFormat="0" applyBorder="0" applyAlignment="0" applyProtection="0"/>
    <xf numFmtId="203" fontId="102" fillId="0" borderId="10" applyNumberFormat="0" applyFill="0" applyAlignment="0" applyProtection="0"/>
    <xf numFmtId="203" fontId="98" fillId="0" borderId="0" applyNumberFormat="0" applyFill="0" applyBorder="0" applyAlignment="0" applyProtection="0"/>
    <xf numFmtId="203" fontId="83" fillId="0" borderId="0">
      <alignment wrapText="1"/>
    </xf>
    <xf numFmtId="203" fontId="93" fillId="8" borderId="0" applyNumberFormat="0" applyBorder="0" applyAlignment="0" applyProtection="0"/>
    <xf numFmtId="203" fontId="102" fillId="0" borderId="0" applyNumberFormat="0" applyFill="0" applyBorder="0" applyAlignment="0" applyProtection="0"/>
    <xf numFmtId="203" fontId="94" fillId="14" borderId="0" applyNumberFormat="0" applyBorder="0" applyAlignment="0" applyProtection="0"/>
    <xf numFmtId="203" fontId="94" fillId="12" borderId="0" applyNumberFormat="0" applyBorder="0" applyAlignment="0" applyProtection="0"/>
    <xf numFmtId="203" fontId="93" fillId="5" borderId="0" applyNumberFormat="0" applyBorder="0" applyAlignment="0" applyProtection="0"/>
    <xf numFmtId="203" fontId="93" fillId="3" borderId="0" applyNumberFormat="0" applyBorder="0" applyAlignment="0" applyProtection="0"/>
    <xf numFmtId="203" fontId="93" fillId="21" borderId="3" applyNumberFormat="0" applyFont="0" applyAlignment="0" applyProtection="0"/>
    <xf numFmtId="203" fontId="103" fillId="7" borderId="1" applyNumberFormat="0" applyAlignment="0" applyProtection="0"/>
    <xf numFmtId="203" fontId="100" fillId="0" borderId="8" applyNumberFormat="0" applyFill="0" applyAlignment="0" applyProtection="0"/>
    <xf numFmtId="203" fontId="23" fillId="0" borderId="0"/>
    <xf numFmtId="203" fontId="23" fillId="0" borderId="0"/>
    <xf numFmtId="203" fontId="23" fillId="0" borderId="0"/>
    <xf numFmtId="203" fontId="46"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46" fillId="0" borderId="0"/>
    <xf numFmtId="203" fontId="46"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31" fillId="0" borderId="0">
      <alignment vertical="center"/>
    </xf>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31" fillId="0" borderId="0">
      <alignment vertical="center"/>
    </xf>
    <xf numFmtId="203" fontId="23" fillId="0" borderId="0"/>
    <xf numFmtId="203" fontId="23" fillId="0" borderId="0"/>
    <xf numFmtId="203" fontId="23" fillId="0" borderId="0"/>
    <xf numFmtId="203" fontId="46" fillId="0" borderId="0"/>
    <xf numFmtId="203" fontId="46"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46"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31" fillId="0" borderId="0">
      <alignment vertical="center"/>
    </xf>
    <xf numFmtId="203" fontId="46"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31" fillId="0" borderId="0">
      <alignment vertical="center"/>
    </xf>
    <xf numFmtId="203" fontId="31" fillId="0" borderId="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46"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46"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31" fillId="0" borderId="0">
      <alignment vertical="center"/>
    </xf>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46"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46"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46" fillId="0" borderId="0"/>
    <xf numFmtId="203" fontId="46" fillId="0" borderId="0"/>
    <xf numFmtId="203" fontId="46"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46"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31" fillId="0" borderId="0">
      <alignment vertical="center"/>
    </xf>
    <xf numFmtId="203" fontId="23" fillId="0" borderId="0"/>
    <xf numFmtId="9" fontId="31" fillId="0" borderId="0" applyFont="0" applyFill="0" applyBorder="0" applyAlignment="0" applyProtection="0">
      <alignment vertical="center"/>
    </xf>
    <xf numFmtId="203" fontId="23" fillId="0" borderId="0"/>
    <xf numFmtId="203" fontId="46"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31" fillId="0" borderId="0">
      <alignment vertical="center"/>
    </xf>
    <xf numFmtId="38"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46"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31" fillId="0" borderId="0">
      <alignment vertical="center"/>
    </xf>
    <xf numFmtId="203" fontId="23" fillId="0" borderId="0"/>
    <xf numFmtId="203" fontId="46" fillId="0" borderId="0"/>
    <xf numFmtId="203" fontId="31" fillId="0" borderId="0">
      <alignment vertical="center"/>
    </xf>
    <xf numFmtId="203" fontId="23" fillId="0" borderId="0"/>
    <xf numFmtId="9"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46"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31" fillId="0" borderId="0">
      <alignment vertical="center"/>
    </xf>
    <xf numFmtId="203" fontId="46" fillId="0" borderId="0"/>
    <xf numFmtId="203" fontId="23" fillId="0" borderId="0"/>
    <xf numFmtId="203" fontId="31" fillId="0" borderId="0">
      <alignment vertical="center"/>
    </xf>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31" fillId="0" borderId="0">
      <alignment vertical="center"/>
    </xf>
    <xf numFmtId="9" fontId="31" fillId="0" borderId="0" applyFont="0" applyFill="0" applyBorder="0" applyAlignment="0" applyProtection="0">
      <alignment vertical="center"/>
    </xf>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46"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46"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31" fillId="0" borderId="0">
      <alignment vertical="center"/>
    </xf>
    <xf numFmtId="203" fontId="46"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46" fillId="0" borderId="0"/>
    <xf numFmtId="203" fontId="46"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46"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31" fillId="0" borderId="0">
      <alignment vertical="center"/>
    </xf>
    <xf numFmtId="203" fontId="23" fillId="0" borderId="0"/>
    <xf numFmtId="9"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31" fillId="0" borderId="0">
      <alignment vertical="center"/>
    </xf>
    <xf numFmtId="203" fontId="23" fillId="0" borderId="0"/>
    <xf numFmtId="203" fontId="46"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31" fillId="0" borderId="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31" fillId="0" borderId="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203" fontId="23" fillId="0" borderId="0"/>
    <xf numFmtId="203" fontId="23" fillId="0" borderId="0"/>
    <xf numFmtId="203" fontId="23" fillId="0" borderId="0"/>
    <xf numFmtId="203" fontId="46" fillId="0" borderId="0"/>
    <xf numFmtId="203" fontId="23" fillId="0" borderId="0"/>
    <xf numFmtId="38" fontId="31" fillId="0" borderId="0" applyFont="0" applyFill="0" applyBorder="0" applyAlignment="0" applyProtection="0">
      <alignment vertical="center"/>
    </xf>
    <xf numFmtId="203" fontId="23" fillId="0" borderId="0"/>
    <xf numFmtId="9" fontId="31" fillId="0" borderId="0" applyFont="0" applyFill="0" applyBorder="0" applyAlignment="0" applyProtection="0">
      <alignment vertical="center"/>
    </xf>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46" fillId="0" borderId="0"/>
    <xf numFmtId="203" fontId="23" fillId="0" borderId="0"/>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38" fontId="31" fillId="0" borderId="0" applyFont="0" applyFill="0" applyBorder="0" applyAlignment="0" applyProtection="0">
      <alignment vertical="center"/>
    </xf>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03" fontId="23" fillId="0" borderId="0"/>
    <xf numFmtId="220" fontId="47" fillId="0" borderId="22" applyBorder="0"/>
    <xf numFmtId="203" fontId="74" fillId="0" borderId="22"/>
    <xf numFmtId="203" fontId="9" fillId="0" borderId="22" applyNumberFormat="0" applyFont="0" applyFill="0" applyAlignment="0" applyProtection="0"/>
    <xf numFmtId="203" fontId="7" fillId="20" borderId="1" applyNumberFormat="0" applyAlignment="0" applyProtection="0">
      <alignment vertical="center"/>
    </xf>
    <xf numFmtId="203" fontId="112" fillId="20" borderId="1" applyNumberFormat="0" applyAlignment="0" applyProtection="0">
      <alignment vertical="center"/>
    </xf>
    <xf numFmtId="203" fontId="4" fillId="21" borderId="3" applyNumberFormat="0" applyFont="0" applyAlignment="0" applyProtection="0">
      <alignment vertical="center"/>
    </xf>
    <xf numFmtId="203" fontId="3" fillId="21" borderId="3" applyNumberFormat="0" applyFont="0" applyAlignment="0" applyProtection="0">
      <alignment vertical="center"/>
    </xf>
    <xf numFmtId="203" fontId="14" fillId="0" borderId="7" applyNumberFormat="0" applyFill="0" applyAlignment="0" applyProtection="0">
      <alignment vertical="center"/>
    </xf>
    <xf numFmtId="203" fontId="118" fillId="0" borderId="7" applyNumberFormat="0" applyFill="0" applyAlignment="0" applyProtection="0">
      <alignment vertical="center"/>
    </xf>
    <xf numFmtId="203" fontId="15" fillId="7" borderId="1" applyNumberFormat="0" applyAlignment="0" applyProtection="0">
      <alignment vertical="center"/>
    </xf>
    <xf numFmtId="203" fontId="119" fillId="7" borderId="1" applyNumberFormat="0" applyAlignment="0" applyProtection="0">
      <alignment vertical="center"/>
    </xf>
    <xf numFmtId="203" fontId="21" fillId="20" borderId="11" applyNumberFormat="0" applyAlignment="0" applyProtection="0">
      <alignment vertical="center"/>
    </xf>
    <xf numFmtId="203" fontId="124" fillId="20" borderId="1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93" fillId="21" borderId="3" applyNumberFormat="0" applyFont="0" applyAlignment="0" applyProtection="0"/>
    <xf numFmtId="203" fontId="106" fillId="20" borderId="11" applyNumberFormat="0" applyAlignment="0" applyProtection="0"/>
    <xf numFmtId="203" fontId="107" fillId="0" borderId="7" applyNumberFormat="0" applyFill="0" applyAlignment="0" applyProtection="0"/>
    <xf numFmtId="203" fontId="107" fillId="0" borderId="7" applyNumberFormat="0" applyFill="0" applyAlignment="0" applyProtection="0"/>
    <xf numFmtId="203" fontId="106" fillId="20" borderId="11" applyNumberFormat="0" applyAlignment="0" applyProtection="0"/>
    <xf numFmtId="203" fontId="93" fillId="21" borderId="3" applyNumberFormat="0" applyFont="0" applyAlignment="0" applyProtection="0"/>
    <xf numFmtId="203" fontId="103" fillId="7" borderId="1" applyNumberFormat="0" applyAlignment="0" applyProtection="0"/>
    <xf numFmtId="203" fontId="96" fillId="20" borderId="1" applyNumberFormat="0" applyAlignment="0" applyProtection="0"/>
    <xf numFmtId="203" fontId="107" fillId="0" borderId="7" applyNumberFormat="0" applyFill="0" applyAlignment="0" applyProtection="0"/>
    <xf numFmtId="203" fontId="106" fillId="20" borderId="11" applyNumberFormat="0" applyAlignment="0" applyProtection="0"/>
    <xf numFmtId="203" fontId="96" fillId="20" borderId="1" applyNumberFormat="0" applyAlignment="0" applyProtection="0"/>
    <xf numFmtId="203" fontId="93" fillId="21" borderId="3" applyNumberFormat="0" applyFont="0" applyAlignment="0" applyProtection="0"/>
    <xf numFmtId="203" fontId="103" fillId="7" borderId="1" applyNumberFormat="0" applyAlignment="0" applyProtection="0"/>
    <xf numFmtId="203" fontId="7" fillId="20" borderId="1" applyNumberFormat="0" applyAlignment="0" applyProtection="0">
      <alignment vertical="center"/>
    </xf>
    <xf numFmtId="203" fontId="4" fillId="21" borderId="3" applyNumberFormat="0" applyFont="0" applyAlignment="0" applyProtection="0">
      <alignment vertical="center"/>
    </xf>
    <xf numFmtId="203" fontId="21" fillId="20" borderId="11" applyNumberFormat="0" applyAlignment="0" applyProtection="0">
      <alignment vertical="center"/>
    </xf>
    <xf numFmtId="203" fontId="14" fillId="0" borderId="7" applyNumberFormat="0" applyFill="0" applyAlignment="0" applyProtection="0">
      <alignment vertical="center"/>
    </xf>
    <xf numFmtId="203" fontId="15" fillId="7" borderId="1" applyNumberFormat="0" applyAlignment="0" applyProtection="0">
      <alignment vertical="center"/>
    </xf>
    <xf numFmtId="203" fontId="15" fillId="7" borderId="1" applyNumberFormat="0" applyAlignment="0" applyProtection="0">
      <alignment vertical="center"/>
    </xf>
    <xf numFmtId="203" fontId="21" fillId="20" borderId="11" applyNumberFormat="0" applyAlignment="0" applyProtection="0">
      <alignment vertical="center"/>
    </xf>
    <xf numFmtId="203" fontId="14" fillId="0" borderId="7" applyNumberFormat="0" applyFill="0" applyAlignment="0" applyProtection="0">
      <alignment vertical="center"/>
    </xf>
    <xf numFmtId="203" fontId="4" fillId="21" borderId="3" applyNumberFormat="0" applyFont="0" applyAlignment="0" applyProtection="0">
      <alignment vertical="center"/>
    </xf>
    <xf numFmtId="203" fontId="7" fillId="20" borderId="1" applyNumberFormat="0" applyAlignment="0" applyProtection="0">
      <alignment vertical="center"/>
    </xf>
    <xf numFmtId="203" fontId="15" fillId="7" borderId="1" applyNumberFormat="0" applyAlignment="0" applyProtection="0">
      <alignment vertical="center"/>
    </xf>
    <xf numFmtId="203" fontId="14" fillId="0" borderId="7" applyNumberFormat="0" applyFill="0" applyAlignment="0" applyProtection="0">
      <alignment vertical="center"/>
    </xf>
    <xf numFmtId="203" fontId="21" fillId="20" borderId="11" applyNumberFormat="0" applyAlignment="0" applyProtection="0">
      <alignment vertical="center"/>
    </xf>
    <xf numFmtId="203" fontId="107" fillId="0" borderId="7" applyNumberFormat="0" applyFill="0" applyAlignment="0" applyProtection="0"/>
    <xf numFmtId="203" fontId="106" fillId="20" borderId="11" applyNumberFormat="0" applyAlignment="0" applyProtection="0"/>
    <xf numFmtId="203" fontId="93" fillId="21" borderId="3" applyNumberFormat="0" applyFont="0" applyAlignment="0" applyProtection="0"/>
    <xf numFmtId="203" fontId="103" fillId="7" borderId="1" applyNumberFormat="0" applyAlignment="0" applyProtection="0"/>
    <xf numFmtId="203" fontId="96" fillId="20" borderId="1" applyNumberFormat="0" applyAlignment="0" applyProtection="0"/>
    <xf numFmtId="203" fontId="15" fillId="7" borderId="1" applyNumberFormat="0" applyAlignment="0" applyProtection="0">
      <alignment vertical="center"/>
    </xf>
    <xf numFmtId="203" fontId="106" fillId="20" borderId="11" applyNumberFormat="0" applyAlignment="0" applyProtection="0"/>
    <xf numFmtId="203" fontId="21" fillId="20" borderId="11" applyNumberFormat="0" applyAlignment="0" applyProtection="0">
      <alignment vertical="center"/>
    </xf>
    <xf numFmtId="203" fontId="14" fillId="0" borderId="7" applyNumberFormat="0" applyFill="0" applyAlignment="0" applyProtection="0">
      <alignment vertical="center"/>
    </xf>
    <xf numFmtId="203" fontId="4" fillId="21" borderId="3" applyNumberFormat="0" applyFont="0" applyAlignment="0" applyProtection="0">
      <alignment vertical="center"/>
    </xf>
    <xf numFmtId="203" fontId="96" fillId="20" borderId="1" applyNumberFormat="0" applyAlignment="0" applyProtection="0"/>
    <xf numFmtId="203" fontId="107" fillId="0" borderId="7" applyNumberFormat="0" applyFill="0" applyAlignment="0" applyProtection="0"/>
    <xf numFmtId="203" fontId="106" fillId="20" borderId="11" applyNumberFormat="0" applyAlignment="0" applyProtection="0"/>
    <xf numFmtId="203" fontId="93" fillId="21" borderId="3" applyNumberFormat="0" applyFont="0" applyAlignment="0" applyProtection="0"/>
    <xf numFmtId="203" fontId="103" fillId="7" borderId="1" applyNumberFormat="0" applyAlignment="0" applyProtection="0"/>
    <xf numFmtId="203" fontId="107" fillId="0" borderId="7" applyNumberFormat="0" applyFill="0" applyAlignment="0" applyProtection="0"/>
    <xf numFmtId="203" fontId="103" fillId="7" borderId="1" applyNumberFormat="0" applyAlignment="0" applyProtection="0"/>
    <xf numFmtId="203" fontId="96" fillId="20" borderId="1" applyNumberFormat="0" applyAlignment="0" applyProtection="0"/>
    <xf numFmtId="203" fontId="106" fillId="20" borderId="11" applyNumberFormat="0" applyAlignment="0" applyProtection="0"/>
    <xf numFmtId="203" fontId="14" fillId="0" borderId="7" applyNumberFormat="0" applyFill="0" applyAlignment="0" applyProtection="0">
      <alignment vertical="center"/>
    </xf>
    <xf numFmtId="203" fontId="15" fillId="7" borderId="1" applyNumberFormat="0" applyAlignment="0" applyProtection="0">
      <alignment vertical="center"/>
    </xf>
    <xf numFmtId="203" fontId="93" fillId="21" borderId="3" applyNumberFormat="0" applyFont="0" applyAlignment="0" applyProtection="0"/>
    <xf numFmtId="203" fontId="7" fillId="20" borderId="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4" fillId="21" borderId="3" applyNumberFormat="0" applyFont="0" applyAlignment="0" applyProtection="0">
      <alignment vertical="center"/>
    </xf>
    <xf numFmtId="203" fontId="4" fillId="21" borderId="3" applyNumberFormat="0" applyFont="0" applyAlignment="0" applyProtection="0">
      <alignment vertical="center"/>
    </xf>
    <xf numFmtId="203" fontId="107" fillId="0" borderId="7" applyNumberFormat="0" applyFill="0" applyAlignment="0" applyProtection="0"/>
    <xf numFmtId="203" fontId="21" fillId="20" borderId="11" applyNumberFormat="0" applyAlignment="0" applyProtection="0">
      <alignment vertical="center"/>
    </xf>
    <xf numFmtId="203" fontId="93" fillId="21" borderId="3" applyNumberFormat="0" applyFont="0" applyAlignment="0" applyProtection="0"/>
    <xf numFmtId="203" fontId="7" fillId="20" borderId="1" applyNumberFormat="0" applyAlignment="0" applyProtection="0">
      <alignment vertical="center"/>
    </xf>
    <xf numFmtId="203" fontId="96" fillId="20" borderId="1" applyNumberFormat="0" applyAlignment="0" applyProtection="0"/>
    <xf numFmtId="203" fontId="106" fillId="20" borderId="11" applyNumberFormat="0" applyAlignment="0" applyProtection="0"/>
    <xf numFmtId="203" fontId="107" fillId="0" borderId="7" applyNumberFormat="0" applyFill="0" applyAlignment="0" applyProtection="0"/>
    <xf numFmtId="203" fontId="7" fillId="20" borderId="1" applyNumberFormat="0" applyAlignment="0" applyProtection="0">
      <alignment vertical="center"/>
    </xf>
    <xf numFmtId="203" fontId="93" fillId="21" borderId="3" applyNumberFormat="0" applyFont="0" applyAlignment="0" applyProtection="0"/>
    <xf numFmtId="203" fontId="103" fillId="7" borderId="1" applyNumberFormat="0" applyAlignment="0" applyProtection="0"/>
    <xf numFmtId="203" fontId="107" fillId="0" borderId="7" applyNumberFormat="0" applyFill="0" applyAlignment="0" applyProtection="0"/>
    <xf numFmtId="203" fontId="106" fillId="20" borderId="11" applyNumberFormat="0" applyAlignment="0" applyProtection="0"/>
    <xf numFmtId="203" fontId="96" fillId="20" borderId="1" applyNumberFormat="0" applyAlignment="0" applyProtection="0"/>
    <xf numFmtId="203" fontId="93" fillId="21" borderId="3" applyNumberFormat="0" applyFont="0" applyAlignment="0" applyProtection="0"/>
    <xf numFmtId="203" fontId="103" fillId="7" borderId="1" applyNumberFormat="0" applyAlignment="0" applyProtection="0"/>
    <xf numFmtId="203" fontId="93" fillId="21" borderId="3" applyNumberFormat="0" applyFont="0" applyAlignment="0" applyProtection="0"/>
    <xf numFmtId="203" fontId="96" fillId="20" borderId="1" applyNumberFormat="0" applyAlignment="0" applyProtection="0"/>
    <xf numFmtId="203" fontId="93" fillId="21" borderId="3" applyNumberFormat="0" applyFont="0" applyAlignment="0" applyProtection="0"/>
    <xf numFmtId="203" fontId="7" fillId="20" borderId="1" applyNumberFormat="0" applyAlignment="0" applyProtection="0">
      <alignment vertical="center"/>
    </xf>
    <xf numFmtId="203" fontId="4" fillId="21" borderId="3" applyNumberFormat="0" applyFont="0" applyAlignment="0" applyProtection="0">
      <alignment vertical="center"/>
    </xf>
    <xf numFmtId="203" fontId="93" fillId="21" borderId="3" applyNumberFormat="0" applyFont="0" applyAlignment="0" applyProtection="0"/>
    <xf numFmtId="203" fontId="93" fillId="21" borderId="3" applyNumberFormat="0" applyFont="0" applyAlignment="0" applyProtection="0"/>
    <xf numFmtId="203" fontId="103" fillId="7" borderId="1" applyNumberFormat="0" applyAlignment="0" applyProtection="0"/>
    <xf numFmtId="203" fontId="4" fillId="21" borderId="3" applyNumberFormat="0" applyFont="0" applyAlignment="0" applyProtection="0">
      <alignment vertical="center"/>
    </xf>
    <xf numFmtId="203" fontId="93" fillId="21" borderId="3" applyNumberFormat="0" applyFont="0" applyAlignment="0" applyProtection="0"/>
    <xf numFmtId="203" fontId="96" fillId="20" borderId="1" applyNumberFormat="0" applyAlignment="0" applyProtection="0"/>
    <xf numFmtId="203" fontId="103" fillId="7" borderId="1" applyNumberFormat="0" applyAlignment="0" applyProtection="0"/>
    <xf numFmtId="203" fontId="4" fillId="21" borderId="3" applyNumberFormat="0" applyFont="0" applyAlignment="0" applyProtection="0">
      <alignment vertical="center"/>
    </xf>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96" fillId="20" borderId="1" applyNumberFormat="0" applyAlignment="0" applyProtection="0"/>
    <xf numFmtId="203" fontId="103" fillId="7" borderId="1" applyNumberFormat="0" applyAlignment="0" applyProtection="0"/>
    <xf numFmtId="203" fontId="15" fillId="7" borderId="1" applyNumberFormat="0" applyAlignment="0" applyProtection="0">
      <alignment vertical="center"/>
    </xf>
    <xf numFmtId="203" fontId="103" fillId="7" borderId="1" applyNumberFormat="0" applyAlignment="0" applyProtection="0"/>
    <xf numFmtId="203" fontId="7" fillId="20" borderId="1" applyNumberFormat="0" applyAlignment="0" applyProtection="0">
      <alignment vertical="center"/>
    </xf>
    <xf numFmtId="203" fontId="15" fillId="7" borderId="1" applyNumberFormat="0" applyAlignment="0" applyProtection="0">
      <alignment vertical="center"/>
    </xf>
    <xf numFmtId="203" fontId="93" fillId="21" borderId="3" applyNumberFormat="0" applyFont="0" applyAlignment="0" applyProtection="0"/>
    <xf numFmtId="203" fontId="93" fillId="21" borderId="3" applyNumberFormat="0" applyFont="0" applyAlignment="0" applyProtection="0"/>
    <xf numFmtId="203" fontId="103" fillId="7" borderId="1" applyNumberFormat="0" applyAlignment="0" applyProtection="0"/>
    <xf numFmtId="203" fontId="96" fillId="20" borderId="1" applyNumberFormat="0" applyAlignment="0" applyProtection="0"/>
    <xf numFmtId="203" fontId="4" fillId="21" borderId="3" applyNumberFormat="0" applyFont="0" applyAlignment="0" applyProtection="0">
      <alignment vertical="center"/>
    </xf>
    <xf numFmtId="203" fontId="7" fillId="20" borderId="1" applyNumberFormat="0" applyAlignment="0" applyProtection="0">
      <alignment vertical="center"/>
    </xf>
    <xf numFmtId="203" fontId="4" fillId="21" borderId="3" applyNumberFormat="0" applyFont="0" applyAlignment="0" applyProtection="0">
      <alignment vertical="center"/>
    </xf>
    <xf numFmtId="203" fontId="3" fillId="21" borderId="3" applyNumberFormat="0" applyFont="0" applyAlignment="0" applyProtection="0">
      <alignment vertical="center"/>
    </xf>
    <xf numFmtId="203" fontId="103" fillId="7" borderId="1" applyNumberFormat="0" applyAlignment="0" applyProtection="0"/>
    <xf numFmtId="203" fontId="103" fillId="7" borderId="1" applyNumberFormat="0" applyAlignment="0" applyProtection="0"/>
    <xf numFmtId="203" fontId="7" fillId="20" borderId="1" applyNumberFormat="0" applyAlignment="0" applyProtection="0">
      <alignment vertical="center"/>
    </xf>
    <xf numFmtId="203" fontId="15" fillId="7" borderId="1" applyNumberFormat="0" applyAlignment="0" applyProtection="0">
      <alignment vertical="center"/>
    </xf>
    <xf numFmtId="203" fontId="119" fillId="7" borderId="1" applyNumberFormat="0" applyAlignment="0" applyProtection="0">
      <alignment vertical="center"/>
    </xf>
    <xf numFmtId="203" fontId="7" fillId="20" borderId="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15" fillId="7" borderId="1" applyNumberFormat="0" applyAlignment="0" applyProtection="0">
      <alignment vertical="center"/>
    </xf>
    <xf numFmtId="203" fontId="96" fillId="20" borderId="1" applyNumberFormat="0" applyAlignment="0" applyProtection="0"/>
    <xf numFmtId="203" fontId="7" fillId="20" borderId="1" applyNumberFormat="0" applyAlignment="0" applyProtection="0">
      <alignment vertical="center"/>
    </xf>
    <xf numFmtId="203" fontId="4" fillId="21" borderId="3" applyNumberFormat="0" applyFont="0" applyAlignment="0" applyProtection="0">
      <alignment vertical="center"/>
    </xf>
    <xf numFmtId="203" fontId="93" fillId="21" borderId="3" applyNumberFormat="0" applyFont="0" applyAlignment="0" applyProtection="0"/>
    <xf numFmtId="203" fontId="96" fillId="20" borderId="1" applyNumberFormat="0" applyAlignment="0" applyProtection="0"/>
    <xf numFmtId="203" fontId="93" fillId="21" borderId="3" applyNumberFormat="0" applyFont="0" applyAlignment="0" applyProtection="0"/>
    <xf numFmtId="203" fontId="103" fillId="7" borderId="1" applyNumberFormat="0" applyAlignment="0" applyProtection="0"/>
    <xf numFmtId="203" fontId="15" fillId="7" borderId="1" applyNumberFormat="0" applyAlignment="0" applyProtection="0">
      <alignment vertical="center"/>
    </xf>
    <xf numFmtId="203" fontId="96" fillId="20" borderId="1" applyNumberFormat="0" applyAlignment="0" applyProtection="0"/>
    <xf numFmtId="203" fontId="15" fillId="7" borderId="1" applyNumberFormat="0" applyAlignment="0" applyProtection="0">
      <alignment vertical="center"/>
    </xf>
    <xf numFmtId="203" fontId="112" fillId="20" borderId="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93" fillId="21" borderId="3" applyNumberFormat="0" applyFont="0" applyAlignment="0" applyProtection="0"/>
    <xf numFmtId="203" fontId="96" fillId="20" borderId="1" applyNumberFormat="0" applyAlignment="0" applyProtection="0"/>
    <xf numFmtId="203" fontId="93" fillId="21" borderId="3" applyNumberFormat="0" applyFont="0" applyAlignment="0" applyProtection="0"/>
    <xf numFmtId="203" fontId="7" fillId="20" borderId="1" applyNumberFormat="0" applyAlignment="0" applyProtection="0">
      <alignment vertical="center"/>
    </xf>
    <xf numFmtId="203" fontId="4" fillId="21" borderId="3" applyNumberFormat="0" applyFont="0" applyAlignment="0" applyProtection="0">
      <alignment vertical="center"/>
    </xf>
    <xf numFmtId="203" fontId="93" fillId="21" borderId="3" applyNumberFormat="0" applyFont="0" applyAlignment="0" applyProtection="0"/>
    <xf numFmtId="203" fontId="93" fillId="21" borderId="3" applyNumberFormat="0" applyFont="0" applyAlignment="0" applyProtection="0"/>
    <xf numFmtId="203" fontId="4" fillId="21" borderId="3" applyNumberFormat="0" applyFont="0" applyAlignment="0" applyProtection="0">
      <alignment vertical="center"/>
    </xf>
    <xf numFmtId="203" fontId="93" fillId="21" borderId="3" applyNumberFormat="0" applyFont="0" applyAlignment="0" applyProtection="0"/>
    <xf numFmtId="203" fontId="96" fillId="20" borderId="1" applyNumberFormat="0" applyAlignment="0" applyProtection="0"/>
    <xf numFmtId="203" fontId="4" fillId="21" borderId="3" applyNumberFormat="0" applyFont="0" applyAlignment="0" applyProtection="0">
      <alignment vertical="center"/>
    </xf>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96" fillId="20" borderId="1" applyNumberFormat="0" applyAlignment="0" applyProtection="0"/>
    <xf numFmtId="203" fontId="103" fillId="7" borderId="1" applyNumberFormat="0" applyAlignment="0" applyProtection="0"/>
    <xf numFmtId="203" fontId="15" fillId="7" borderId="1" applyNumberFormat="0" applyAlignment="0" applyProtection="0">
      <alignment vertical="center"/>
    </xf>
    <xf numFmtId="203" fontId="103" fillId="7" borderId="1" applyNumberFormat="0" applyAlignment="0" applyProtection="0"/>
    <xf numFmtId="203" fontId="7" fillId="20" borderId="1" applyNumberFormat="0" applyAlignment="0" applyProtection="0">
      <alignment vertical="center"/>
    </xf>
    <xf numFmtId="203" fontId="15" fillId="7" borderId="1" applyNumberFormat="0" applyAlignment="0" applyProtection="0">
      <alignment vertical="center"/>
    </xf>
    <xf numFmtId="203" fontId="93" fillId="21" borderId="3" applyNumberFormat="0" applyFont="0" applyAlignment="0" applyProtection="0"/>
    <xf numFmtId="203" fontId="93" fillId="21" borderId="3" applyNumberFormat="0" applyFont="0" applyAlignment="0" applyProtection="0"/>
    <xf numFmtId="203" fontId="96" fillId="20" borderId="1" applyNumberFormat="0" applyAlignment="0" applyProtection="0"/>
    <xf numFmtId="203" fontId="4" fillId="21" borderId="3" applyNumberFormat="0" applyFont="0" applyAlignment="0" applyProtection="0">
      <alignment vertical="center"/>
    </xf>
    <xf numFmtId="203" fontId="7" fillId="20" borderId="1" applyNumberFormat="0" applyAlignment="0" applyProtection="0">
      <alignment vertical="center"/>
    </xf>
    <xf numFmtId="203" fontId="4" fillId="21" borderId="3" applyNumberFormat="0" applyFont="0" applyAlignment="0" applyProtection="0">
      <alignment vertical="center"/>
    </xf>
    <xf numFmtId="203" fontId="3" fillId="21" borderId="3" applyNumberFormat="0" applyFont="0" applyAlignment="0" applyProtection="0">
      <alignment vertical="center"/>
    </xf>
    <xf numFmtId="203" fontId="103" fillId="7" borderId="1" applyNumberFormat="0" applyAlignment="0" applyProtection="0"/>
    <xf numFmtId="203" fontId="7" fillId="20" borderId="1" applyNumberFormat="0" applyAlignment="0" applyProtection="0">
      <alignment vertical="center"/>
    </xf>
    <xf numFmtId="203" fontId="15" fillId="7" borderId="1" applyNumberFormat="0" applyAlignment="0" applyProtection="0">
      <alignment vertical="center"/>
    </xf>
    <xf numFmtId="203" fontId="119" fillId="7" borderId="1" applyNumberFormat="0" applyAlignment="0" applyProtection="0">
      <alignment vertical="center"/>
    </xf>
    <xf numFmtId="203" fontId="7" fillId="20" borderId="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15" fillId="7" borderId="1" applyNumberFormat="0" applyAlignment="0" applyProtection="0">
      <alignment vertical="center"/>
    </xf>
    <xf numFmtId="203" fontId="96" fillId="20" borderId="1" applyNumberFormat="0" applyAlignment="0" applyProtection="0"/>
    <xf numFmtId="203" fontId="7" fillId="20" borderId="1" applyNumberFormat="0" applyAlignment="0" applyProtection="0">
      <alignment vertical="center"/>
    </xf>
    <xf numFmtId="203" fontId="4" fillId="21" borderId="3" applyNumberFormat="0" applyFont="0" applyAlignment="0" applyProtection="0">
      <alignment vertical="center"/>
    </xf>
    <xf numFmtId="203" fontId="93" fillId="21" borderId="3" applyNumberFormat="0" applyFont="0" applyAlignment="0" applyProtection="0"/>
    <xf numFmtId="203" fontId="96" fillId="20" borderId="1" applyNumberFormat="0" applyAlignment="0" applyProtection="0"/>
    <xf numFmtId="203" fontId="93" fillId="21" borderId="3" applyNumberFormat="0" applyFont="0" applyAlignment="0" applyProtection="0"/>
    <xf numFmtId="203" fontId="103" fillId="7" borderId="1" applyNumberFormat="0" applyAlignment="0" applyProtection="0"/>
    <xf numFmtId="203" fontId="15" fillId="7" borderId="1" applyNumberFormat="0" applyAlignment="0" applyProtection="0">
      <alignment vertical="center"/>
    </xf>
    <xf numFmtId="203" fontId="96" fillId="20" borderId="1" applyNumberFormat="0" applyAlignment="0" applyProtection="0"/>
    <xf numFmtId="203" fontId="15" fillId="7" borderId="1" applyNumberFormat="0" applyAlignment="0" applyProtection="0">
      <alignment vertical="center"/>
    </xf>
    <xf numFmtId="203" fontId="112" fillId="20" borderId="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39" fillId="0" borderId="0"/>
    <xf numFmtId="203" fontId="3" fillId="0" borderId="0">
      <alignment vertical="center"/>
    </xf>
    <xf numFmtId="203" fontId="14" fillId="0" borderId="7" applyNumberFormat="0" applyFill="0" applyAlignment="0" applyProtection="0">
      <alignment vertical="center"/>
    </xf>
    <xf numFmtId="203" fontId="118"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07" fillId="0" borderId="7" applyNumberFormat="0" applyFill="0" applyAlignment="0" applyProtection="0"/>
    <xf numFmtId="203" fontId="14" fillId="0" borderId="7" applyNumberFormat="0" applyFill="0" applyAlignment="0" applyProtection="0">
      <alignment vertical="center"/>
    </xf>
    <xf numFmtId="203" fontId="14" fillId="0" borderId="7" applyNumberFormat="0" applyFill="0" applyAlignment="0" applyProtection="0">
      <alignment vertical="center"/>
    </xf>
    <xf numFmtId="203" fontId="14" fillId="0" borderId="7" applyNumberFormat="0" applyFill="0" applyAlignment="0" applyProtection="0">
      <alignment vertical="center"/>
    </xf>
    <xf numFmtId="203" fontId="107" fillId="0" borderId="7" applyNumberFormat="0" applyFill="0" applyAlignment="0" applyProtection="0"/>
    <xf numFmtId="203" fontId="14"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4"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07" fillId="0" borderId="7" applyNumberFormat="0" applyFill="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2" fillId="0" borderId="0">
      <alignment vertical="center"/>
    </xf>
    <xf numFmtId="203" fontId="3" fillId="0" borderId="0">
      <alignment vertical="center"/>
    </xf>
    <xf numFmtId="177" fontId="3" fillId="0" borderId="0" applyFont="0" applyFill="0" applyBorder="0" applyAlignment="0" applyProtection="0">
      <alignment vertical="center"/>
    </xf>
    <xf numFmtId="203" fontId="103" fillId="7" borderId="1" applyNumberFormat="0" applyAlignment="0" applyProtection="0"/>
    <xf numFmtId="220" fontId="47" fillId="0" borderId="18" applyBorder="0"/>
    <xf numFmtId="203" fontId="74" fillId="0" borderId="18"/>
    <xf numFmtId="203" fontId="9" fillId="0" borderId="18" applyNumberFormat="0" applyFont="0" applyFill="0" applyAlignment="0" applyProtection="0"/>
    <xf numFmtId="203" fontId="14" fillId="0" borderId="7" applyNumberFormat="0" applyFill="0" applyAlignment="0" applyProtection="0">
      <alignment vertical="center"/>
    </xf>
    <xf numFmtId="203" fontId="118"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07" fillId="0" borderId="7" applyNumberFormat="0" applyFill="0" applyAlignment="0" applyProtection="0"/>
    <xf numFmtId="203" fontId="14" fillId="0" borderId="7" applyNumberFormat="0" applyFill="0" applyAlignment="0" applyProtection="0">
      <alignment vertical="center"/>
    </xf>
    <xf numFmtId="203" fontId="14" fillId="0" borderId="7" applyNumberFormat="0" applyFill="0" applyAlignment="0" applyProtection="0">
      <alignment vertical="center"/>
    </xf>
    <xf numFmtId="203" fontId="14" fillId="0" borderId="7" applyNumberFormat="0" applyFill="0" applyAlignment="0" applyProtection="0">
      <alignment vertical="center"/>
    </xf>
    <xf numFmtId="203" fontId="107" fillId="0" borderId="7" applyNumberFormat="0" applyFill="0" applyAlignment="0" applyProtection="0"/>
    <xf numFmtId="203" fontId="14"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4"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07" fillId="0" borderId="7" applyNumberFormat="0" applyFill="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93" fillId="21" borderId="3" applyNumberFormat="0" applyFont="0" applyAlignment="0" applyProtection="0"/>
    <xf numFmtId="203" fontId="96" fillId="20" borderId="1" applyNumberFormat="0" applyAlignment="0" applyProtection="0"/>
    <xf numFmtId="203" fontId="93" fillId="21" borderId="3" applyNumberFormat="0" applyFont="0" applyAlignment="0" applyProtection="0"/>
    <xf numFmtId="203" fontId="7" fillId="20" borderId="1" applyNumberFormat="0" applyAlignment="0" applyProtection="0">
      <alignment vertical="center"/>
    </xf>
    <xf numFmtId="203" fontId="4" fillId="21" borderId="3" applyNumberFormat="0" applyFont="0" applyAlignment="0" applyProtection="0">
      <alignment vertical="center"/>
    </xf>
    <xf numFmtId="203" fontId="93" fillId="21" borderId="3" applyNumberFormat="0" applyFont="0" applyAlignment="0" applyProtection="0"/>
    <xf numFmtId="203" fontId="93" fillId="21" borderId="3" applyNumberFormat="0" applyFont="0" applyAlignment="0" applyProtection="0"/>
    <xf numFmtId="203" fontId="4" fillId="21" borderId="3" applyNumberFormat="0" applyFont="0" applyAlignment="0" applyProtection="0">
      <alignment vertical="center"/>
    </xf>
    <xf numFmtId="203" fontId="93" fillId="21" borderId="3" applyNumberFormat="0" applyFont="0" applyAlignment="0" applyProtection="0"/>
    <xf numFmtId="203" fontId="96" fillId="20" borderId="1" applyNumberFormat="0" applyAlignment="0" applyProtection="0"/>
    <xf numFmtId="203" fontId="4" fillId="21" borderId="3" applyNumberFormat="0" applyFont="0" applyAlignment="0" applyProtection="0">
      <alignment vertical="center"/>
    </xf>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96" fillId="20" borderId="1" applyNumberFormat="0" applyAlignment="0" applyProtection="0"/>
    <xf numFmtId="203" fontId="103" fillId="7" borderId="1" applyNumberFormat="0" applyAlignment="0" applyProtection="0"/>
    <xf numFmtId="203" fontId="15" fillId="7" borderId="1" applyNumberFormat="0" applyAlignment="0" applyProtection="0">
      <alignment vertical="center"/>
    </xf>
    <xf numFmtId="203" fontId="103" fillId="7" borderId="1" applyNumberFormat="0" applyAlignment="0" applyProtection="0"/>
    <xf numFmtId="203" fontId="7" fillId="20" borderId="1" applyNumberFormat="0" applyAlignment="0" applyProtection="0">
      <alignment vertical="center"/>
    </xf>
    <xf numFmtId="203" fontId="15" fillId="7" borderId="1" applyNumberFormat="0" applyAlignment="0" applyProtection="0">
      <alignment vertical="center"/>
    </xf>
    <xf numFmtId="203" fontId="93" fillId="21" borderId="3" applyNumberFormat="0" applyFont="0" applyAlignment="0" applyProtection="0"/>
    <xf numFmtId="203" fontId="93" fillId="21" borderId="3" applyNumberFormat="0" applyFont="0" applyAlignment="0" applyProtection="0"/>
    <xf numFmtId="203" fontId="96" fillId="20" borderId="1" applyNumberFormat="0" applyAlignment="0" applyProtection="0"/>
    <xf numFmtId="203" fontId="4" fillId="21" borderId="3" applyNumberFormat="0" applyFont="0" applyAlignment="0" applyProtection="0">
      <alignment vertical="center"/>
    </xf>
    <xf numFmtId="203" fontId="7" fillId="20" borderId="1" applyNumberFormat="0" applyAlignment="0" applyProtection="0">
      <alignment vertical="center"/>
    </xf>
    <xf numFmtId="203" fontId="4" fillId="21" borderId="3" applyNumberFormat="0" applyFont="0" applyAlignment="0" applyProtection="0">
      <alignment vertical="center"/>
    </xf>
    <xf numFmtId="203" fontId="3" fillId="21" borderId="3" applyNumberFormat="0" applyFont="0" applyAlignment="0" applyProtection="0">
      <alignment vertical="center"/>
    </xf>
    <xf numFmtId="203" fontId="103" fillId="7" borderId="1" applyNumberFormat="0" applyAlignment="0" applyProtection="0"/>
    <xf numFmtId="203" fontId="7" fillId="20" borderId="1" applyNumberFormat="0" applyAlignment="0" applyProtection="0">
      <alignment vertical="center"/>
    </xf>
    <xf numFmtId="203" fontId="15" fillId="7" borderId="1" applyNumberFormat="0" applyAlignment="0" applyProtection="0">
      <alignment vertical="center"/>
    </xf>
    <xf numFmtId="203" fontId="119" fillId="7" borderId="1" applyNumberFormat="0" applyAlignment="0" applyProtection="0">
      <alignment vertical="center"/>
    </xf>
    <xf numFmtId="203" fontId="7" fillId="20" borderId="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15" fillId="7" borderId="1" applyNumberFormat="0" applyAlignment="0" applyProtection="0">
      <alignment vertical="center"/>
    </xf>
    <xf numFmtId="203" fontId="96" fillId="20" borderId="1" applyNumberFormat="0" applyAlignment="0" applyProtection="0"/>
    <xf numFmtId="203" fontId="7" fillId="20" borderId="1" applyNumberFormat="0" applyAlignment="0" applyProtection="0">
      <alignment vertical="center"/>
    </xf>
    <xf numFmtId="203" fontId="4" fillId="21" borderId="3" applyNumberFormat="0" applyFont="0" applyAlignment="0" applyProtection="0">
      <alignment vertical="center"/>
    </xf>
    <xf numFmtId="203" fontId="93" fillId="21" borderId="3" applyNumberFormat="0" applyFont="0" applyAlignment="0" applyProtection="0"/>
    <xf numFmtId="203" fontId="96" fillId="20" borderId="1" applyNumberFormat="0" applyAlignment="0" applyProtection="0"/>
    <xf numFmtId="203" fontId="93" fillId="21" borderId="3" applyNumberFormat="0" applyFont="0" applyAlignment="0" applyProtection="0"/>
    <xf numFmtId="203" fontId="103" fillId="7" borderId="1" applyNumberFormat="0" applyAlignment="0" applyProtection="0"/>
    <xf numFmtId="203" fontId="15" fillId="7" borderId="1" applyNumberFormat="0" applyAlignment="0" applyProtection="0">
      <alignment vertical="center"/>
    </xf>
    <xf numFmtId="203" fontId="96" fillId="20" borderId="1" applyNumberFormat="0" applyAlignment="0" applyProtection="0"/>
    <xf numFmtId="203" fontId="15" fillId="7" borderId="1" applyNumberFormat="0" applyAlignment="0" applyProtection="0">
      <alignment vertical="center"/>
    </xf>
    <xf numFmtId="203" fontId="112" fillId="20" borderId="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14" fillId="0" borderId="7" applyNumberFormat="0" applyFill="0" applyAlignment="0" applyProtection="0">
      <alignment vertical="center"/>
    </xf>
    <xf numFmtId="203" fontId="118"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07" fillId="0" borderId="7" applyNumberFormat="0" applyFill="0" applyAlignment="0" applyProtection="0"/>
    <xf numFmtId="203" fontId="14" fillId="0" borderId="7" applyNumberFormat="0" applyFill="0" applyAlignment="0" applyProtection="0">
      <alignment vertical="center"/>
    </xf>
    <xf numFmtId="203" fontId="14" fillId="0" borderId="7" applyNumberFormat="0" applyFill="0" applyAlignment="0" applyProtection="0">
      <alignment vertical="center"/>
    </xf>
    <xf numFmtId="203" fontId="14" fillId="0" borderId="7" applyNumberFormat="0" applyFill="0" applyAlignment="0" applyProtection="0">
      <alignment vertical="center"/>
    </xf>
    <xf numFmtId="203" fontId="107" fillId="0" borderId="7" applyNumberFormat="0" applyFill="0" applyAlignment="0" applyProtection="0"/>
    <xf numFmtId="203" fontId="14"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4"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07" fillId="0" borderId="7" applyNumberFormat="0" applyFill="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39" fillId="0" borderId="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93" fillId="21" borderId="3" applyNumberFormat="0" applyFont="0" applyAlignment="0" applyProtection="0"/>
    <xf numFmtId="203" fontId="96" fillId="20" borderId="1" applyNumberFormat="0" applyAlignment="0" applyProtection="0"/>
    <xf numFmtId="203" fontId="93" fillId="21" borderId="3" applyNumberFormat="0" applyFont="0" applyAlignment="0" applyProtection="0"/>
    <xf numFmtId="203" fontId="7" fillId="20" borderId="1" applyNumberFormat="0" applyAlignment="0" applyProtection="0">
      <alignment vertical="center"/>
    </xf>
    <xf numFmtId="203" fontId="4" fillId="21" borderId="3" applyNumberFormat="0" applyFont="0" applyAlignment="0" applyProtection="0">
      <alignment vertical="center"/>
    </xf>
    <xf numFmtId="203" fontId="93" fillId="21" borderId="3" applyNumberFormat="0" applyFont="0" applyAlignment="0" applyProtection="0"/>
    <xf numFmtId="203" fontId="93" fillId="21" borderId="3" applyNumberFormat="0" applyFont="0" applyAlignment="0" applyProtection="0"/>
    <xf numFmtId="203" fontId="4" fillId="21" borderId="3" applyNumberFormat="0" applyFont="0" applyAlignment="0" applyProtection="0">
      <alignment vertical="center"/>
    </xf>
    <xf numFmtId="203" fontId="93" fillId="21" borderId="3" applyNumberFormat="0" applyFont="0" applyAlignment="0" applyProtection="0"/>
    <xf numFmtId="203" fontId="96" fillId="20" borderId="1" applyNumberFormat="0" applyAlignment="0" applyProtection="0"/>
    <xf numFmtId="203" fontId="4" fillId="21" borderId="3" applyNumberFormat="0" applyFont="0" applyAlignment="0" applyProtection="0">
      <alignment vertical="center"/>
    </xf>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96" fillId="20" borderId="1" applyNumberFormat="0" applyAlignment="0" applyProtection="0"/>
    <xf numFmtId="203" fontId="103" fillId="7" borderId="1" applyNumberFormat="0" applyAlignment="0" applyProtection="0"/>
    <xf numFmtId="203" fontId="15" fillId="7" borderId="1" applyNumberFormat="0" applyAlignment="0" applyProtection="0">
      <alignment vertical="center"/>
    </xf>
    <xf numFmtId="203" fontId="103" fillId="7" borderId="1" applyNumberFormat="0" applyAlignment="0" applyProtection="0"/>
    <xf numFmtId="203" fontId="7" fillId="20" borderId="1" applyNumberFormat="0" applyAlignment="0" applyProtection="0">
      <alignment vertical="center"/>
    </xf>
    <xf numFmtId="203" fontId="15" fillId="7" borderId="1" applyNumberFormat="0" applyAlignment="0" applyProtection="0">
      <alignment vertical="center"/>
    </xf>
    <xf numFmtId="203" fontId="93" fillId="21" borderId="3" applyNumberFormat="0" applyFont="0" applyAlignment="0" applyProtection="0"/>
    <xf numFmtId="203" fontId="93" fillId="21" borderId="3" applyNumberFormat="0" applyFont="0" applyAlignment="0" applyProtection="0"/>
    <xf numFmtId="203" fontId="96" fillId="20" borderId="1" applyNumberFormat="0" applyAlignment="0" applyProtection="0"/>
    <xf numFmtId="203" fontId="4" fillId="21" borderId="3" applyNumberFormat="0" applyFont="0" applyAlignment="0" applyProtection="0">
      <alignment vertical="center"/>
    </xf>
    <xf numFmtId="203" fontId="7" fillId="20" borderId="1" applyNumberFormat="0" applyAlignment="0" applyProtection="0">
      <alignment vertical="center"/>
    </xf>
    <xf numFmtId="203" fontId="4" fillId="21" borderId="3" applyNumberFormat="0" applyFont="0" applyAlignment="0" applyProtection="0">
      <alignment vertical="center"/>
    </xf>
    <xf numFmtId="203" fontId="3" fillId="21" borderId="3" applyNumberFormat="0" applyFont="0" applyAlignment="0" applyProtection="0">
      <alignment vertical="center"/>
    </xf>
    <xf numFmtId="203" fontId="103" fillId="7" borderId="1" applyNumberFormat="0" applyAlignment="0" applyProtection="0"/>
    <xf numFmtId="203" fontId="7" fillId="20" borderId="1" applyNumberFormat="0" applyAlignment="0" applyProtection="0">
      <alignment vertical="center"/>
    </xf>
    <xf numFmtId="203" fontId="15" fillId="7" borderId="1" applyNumberFormat="0" applyAlignment="0" applyProtection="0">
      <alignment vertical="center"/>
    </xf>
    <xf numFmtId="203" fontId="119" fillId="7" borderId="1" applyNumberFormat="0" applyAlignment="0" applyProtection="0">
      <alignment vertical="center"/>
    </xf>
    <xf numFmtId="203" fontId="7" fillId="20" borderId="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15" fillId="7" borderId="1" applyNumberFormat="0" applyAlignment="0" applyProtection="0">
      <alignment vertical="center"/>
    </xf>
    <xf numFmtId="203" fontId="96" fillId="20" borderId="1" applyNumberFormat="0" applyAlignment="0" applyProtection="0"/>
    <xf numFmtId="203" fontId="7" fillId="20" borderId="1" applyNumberFormat="0" applyAlignment="0" applyProtection="0">
      <alignment vertical="center"/>
    </xf>
    <xf numFmtId="203" fontId="4" fillId="21" borderId="3" applyNumberFormat="0" applyFont="0" applyAlignment="0" applyProtection="0">
      <alignment vertical="center"/>
    </xf>
    <xf numFmtId="203" fontId="93" fillId="21" borderId="3" applyNumberFormat="0" applyFont="0" applyAlignment="0" applyProtection="0"/>
    <xf numFmtId="203" fontId="96" fillId="20" borderId="1" applyNumberFormat="0" applyAlignment="0" applyProtection="0"/>
    <xf numFmtId="203" fontId="93" fillId="21" borderId="3" applyNumberFormat="0" applyFont="0" applyAlignment="0" applyProtection="0"/>
    <xf numFmtId="203" fontId="103" fillId="7" borderId="1" applyNumberFormat="0" applyAlignment="0" applyProtection="0"/>
    <xf numFmtId="203" fontId="15" fillId="7" borderId="1" applyNumberFormat="0" applyAlignment="0" applyProtection="0">
      <alignment vertical="center"/>
    </xf>
    <xf numFmtId="203" fontId="96" fillId="20" borderId="1" applyNumberFormat="0" applyAlignment="0" applyProtection="0"/>
    <xf numFmtId="203" fontId="15" fillId="7" borderId="1" applyNumberFormat="0" applyAlignment="0" applyProtection="0">
      <alignment vertical="center"/>
    </xf>
    <xf numFmtId="203" fontId="112" fillId="20" borderId="1" applyNumberFormat="0" applyAlignment="0" applyProtection="0">
      <alignment vertical="center"/>
    </xf>
    <xf numFmtId="203" fontId="96" fillId="20"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14" fillId="0" borderId="7" applyNumberFormat="0" applyFill="0" applyAlignment="0" applyProtection="0">
      <alignment vertical="center"/>
    </xf>
    <xf numFmtId="203" fontId="118"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07" fillId="0" borderId="7" applyNumberFormat="0" applyFill="0" applyAlignment="0" applyProtection="0"/>
    <xf numFmtId="203" fontId="14" fillId="0" borderId="7" applyNumberFormat="0" applyFill="0" applyAlignment="0" applyProtection="0">
      <alignment vertical="center"/>
    </xf>
    <xf numFmtId="203" fontId="14" fillId="0" borderId="7" applyNumberFormat="0" applyFill="0" applyAlignment="0" applyProtection="0">
      <alignment vertical="center"/>
    </xf>
    <xf numFmtId="203" fontId="14" fillId="0" borderId="7" applyNumberFormat="0" applyFill="0" applyAlignment="0" applyProtection="0">
      <alignment vertical="center"/>
    </xf>
    <xf numFmtId="203" fontId="107" fillId="0" borderId="7" applyNumberFormat="0" applyFill="0" applyAlignment="0" applyProtection="0"/>
    <xf numFmtId="203" fontId="14"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4" fillId="0" borderId="7" applyNumberFormat="0" applyFill="0" applyAlignment="0" applyProtection="0">
      <alignment vertical="center"/>
    </xf>
    <xf numFmtId="203" fontId="107" fillId="0" borderId="7" applyNumberFormat="0" applyFill="0" applyAlignment="0" applyProtection="0"/>
    <xf numFmtId="203" fontId="107" fillId="0" borderId="7" applyNumberFormat="0" applyFill="0" applyAlignment="0" applyProtection="0"/>
    <xf numFmtId="203" fontId="107" fillId="0" borderId="7" applyNumberFormat="0" applyFill="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103" fillId="7" borderId="1"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103" fillId="7" borderId="1"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40" applyNumberFormat="0" applyAlignment="0" applyProtection="0"/>
    <xf numFmtId="203" fontId="103" fillId="7" borderId="40" applyNumberFormat="0" applyAlignment="0" applyProtection="0"/>
    <xf numFmtId="203" fontId="106" fillId="20" borderId="43" applyNumberFormat="0" applyAlignment="0" applyProtection="0"/>
    <xf numFmtId="203" fontId="4" fillId="21" borderId="41" applyNumberFormat="0" applyFont="0" applyAlignment="0" applyProtection="0">
      <alignment vertical="center"/>
    </xf>
    <xf numFmtId="203" fontId="7" fillId="20" borderId="40" applyNumberFormat="0" applyAlignment="0" applyProtection="0">
      <alignment vertical="center"/>
    </xf>
    <xf numFmtId="203" fontId="103" fillId="7" borderId="40" applyNumberFormat="0" applyAlignment="0" applyProtection="0"/>
    <xf numFmtId="203" fontId="107" fillId="0" borderId="42" applyNumberFormat="0" applyFill="0" applyAlignment="0" applyProtection="0"/>
    <xf numFmtId="203" fontId="93" fillId="21" borderId="41" applyNumberFormat="0" applyFont="0" applyAlignment="0" applyProtection="0"/>
    <xf numFmtId="203" fontId="14" fillId="0" borderId="42" applyNumberFormat="0" applyFill="0" applyAlignment="0" applyProtection="0">
      <alignment vertical="center"/>
    </xf>
    <xf numFmtId="203" fontId="93" fillId="21" borderId="41" applyNumberFormat="0" applyFont="0" applyAlignment="0" applyProtection="0"/>
    <xf numFmtId="203" fontId="96" fillId="20" borderId="40" applyNumberFormat="0" applyAlignment="0" applyProtection="0"/>
    <xf numFmtId="203" fontId="21" fillId="20" borderId="43" applyNumberFormat="0" applyAlignment="0" applyProtection="0">
      <alignment vertical="center"/>
    </xf>
    <xf numFmtId="203" fontId="107" fillId="0" borderId="35" applyNumberFormat="0" applyFill="0" applyAlignment="0" applyProtection="0"/>
    <xf numFmtId="203" fontId="103" fillId="7" borderId="40" applyNumberFormat="0" applyAlignment="0" applyProtection="0"/>
    <xf numFmtId="203" fontId="107" fillId="0" borderId="42" applyNumberFormat="0" applyFill="0" applyAlignment="0" applyProtection="0"/>
    <xf numFmtId="203" fontId="107" fillId="0" borderId="42" applyNumberFormat="0" applyFill="0" applyAlignment="0" applyProtection="0"/>
    <xf numFmtId="203" fontId="15" fillId="7" borderId="40" applyNumberFormat="0" applyAlignment="0" applyProtection="0">
      <alignment vertical="center"/>
    </xf>
    <xf numFmtId="203" fontId="7" fillId="20" borderId="24" applyNumberFormat="0" applyAlignment="0" applyProtection="0">
      <alignment vertical="center"/>
    </xf>
    <xf numFmtId="203" fontId="112" fillId="20" borderId="24" applyNumberFormat="0" applyAlignment="0" applyProtection="0">
      <alignment vertical="center"/>
    </xf>
    <xf numFmtId="184" fontId="37" fillId="0" borderId="23">
      <alignment horizontal="right" vertical="center" shrinkToFit="1"/>
    </xf>
    <xf numFmtId="203" fontId="4" fillId="21" borderId="25" applyNumberFormat="0" applyFont="0" applyAlignment="0" applyProtection="0">
      <alignment vertical="center"/>
    </xf>
    <xf numFmtId="203" fontId="3" fillId="21" borderId="25" applyNumberFormat="0" applyFont="0" applyAlignment="0" applyProtection="0">
      <alignment vertical="center"/>
    </xf>
    <xf numFmtId="203" fontId="14" fillId="0" borderId="42" applyNumberFormat="0" applyFill="0" applyAlignment="0" applyProtection="0">
      <alignment vertical="center"/>
    </xf>
    <xf numFmtId="203" fontId="14" fillId="0" borderId="26" applyNumberFormat="0" applyFill="0" applyAlignment="0" applyProtection="0">
      <alignment vertical="center"/>
    </xf>
    <xf numFmtId="203" fontId="118" fillId="0" borderId="26" applyNumberFormat="0" applyFill="0" applyAlignment="0" applyProtection="0">
      <alignment vertical="center"/>
    </xf>
    <xf numFmtId="203" fontId="93" fillId="21" borderId="46" applyNumberFormat="0" applyFont="0" applyAlignment="0" applyProtection="0"/>
    <xf numFmtId="203" fontId="15" fillId="7" borderId="24" applyNumberFormat="0" applyAlignment="0" applyProtection="0">
      <alignment vertical="center"/>
    </xf>
    <xf numFmtId="203" fontId="119" fillId="7" borderId="24" applyNumberFormat="0" applyAlignment="0" applyProtection="0">
      <alignment vertical="center"/>
    </xf>
    <xf numFmtId="203" fontId="96" fillId="20" borderId="45" applyNumberFormat="0" applyAlignment="0" applyProtection="0"/>
    <xf numFmtId="203" fontId="4" fillId="21" borderId="46" applyNumberFormat="0" applyFont="0" applyAlignment="0" applyProtection="0">
      <alignment vertical="center"/>
    </xf>
    <xf numFmtId="203" fontId="7" fillId="20" borderId="45" applyNumberFormat="0" applyAlignment="0" applyProtection="0">
      <alignment vertical="center"/>
    </xf>
    <xf numFmtId="203" fontId="4" fillId="21" borderId="46" applyNumberFormat="0" applyFont="0" applyAlignment="0" applyProtection="0">
      <alignment vertical="center"/>
    </xf>
    <xf numFmtId="203" fontId="3" fillId="21" borderId="46" applyNumberFormat="0" applyFont="0" applyAlignment="0" applyProtection="0">
      <alignment vertical="center"/>
    </xf>
    <xf numFmtId="203" fontId="103" fillId="7" borderId="45" applyNumberFormat="0" applyAlignment="0" applyProtection="0"/>
    <xf numFmtId="203" fontId="15" fillId="7" borderId="45" applyNumberFormat="0" applyAlignment="0" applyProtection="0">
      <alignment vertical="center"/>
    </xf>
    <xf numFmtId="203" fontId="103" fillId="7" borderId="45" applyNumberFormat="0" applyAlignment="0" applyProtection="0"/>
    <xf numFmtId="203" fontId="103" fillId="7" borderId="45" applyNumberFormat="0" applyAlignment="0" applyProtection="0"/>
    <xf numFmtId="203" fontId="107" fillId="0" borderId="42" applyNumberFormat="0" applyFill="0" applyAlignment="0" applyProtection="0"/>
    <xf numFmtId="203" fontId="14" fillId="0" borderId="42" applyNumberFormat="0" applyFill="0" applyAlignment="0" applyProtection="0">
      <alignment vertical="center"/>
    </xf>
    <xf numFmtId="203" fontId="14" fillId="0" borderId="47" applyNumberFormat="0" applyFill="0" applyAlignment="0" applyProtection="0">
      <alignment vertical="center"/>
    </xf>
    <xf numFmtId="203" fontId="14" fillId="0" borderId="47" applyNumberFormat="0" applyFill="0" applyAlignment="0" applyProtection="0">
      <alignment vertical="center"/>
    </xf>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21" fillId="20" borderId="27" applyNumberFormat="0" applyAlignment="0" applyProtection="0">
      <alignment vertical="center"/>
    </xf>
    <xf numFmtId="203" fontId="124" fillId="20" borderId="27" applyNumberFormat="0" applyAlignment="0" applyProtection="0">
      <alignment vertical="center"/>
    </xf>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5" fillId="7" borderId="40" applyNumberFormat="0" applyAlignment="0" applyProtection="0">
      <alignment vertical="center"/>
    </xf>
    <xf numFmtId="203" fontId="96" fillId="20" borderId="40" applyNumberFormat="0" applyAlignment="0" applyProtection="0"/>
    <xf numFmtId="203" fontId="93" fillId="21" borderId="46" applyNumberFormat="0" applyFont="0" applyAlignment="0" applyProtection="0"/>
    <xf numFmtId="203" fontId="107" fillId="0" borderId="35" applyNumberFormat="0" applyFill="0" applyAlignment="0" applyProtection="0"/>
    <xf numFmtId="203" fontId="7" fillId="20" borderId="40" applyNumberFormat="0" applyAlignment="0" applyProtection="0">
      <alignment vertical="center"/>
    </xf>
    <xf numFmtId="203" fontId="4" fillId="21" borderId="41" applyNumberFormat="0" applyFont="0" applyAlignment="0" applyProtection="0">
      <alignment vertical="center"/>
    </xf>
    <xf numFmtId="184" fontId="37" fillId="0" borderId="38">
      <alignment horizontal="right" vertical="center" shrinkToFit="1"/>
    </xf>
    <xf numFmtId="203" fontId="96" fillId="20" borderId="24" applyNumberFormat="0" applyAlignment="0" applyProtection="0"/>
    <xf numFmtId="203" fontId="3" fillId="21" borderId="41" applyNumberFormat="0" applyFont="0" applyAlignment="0" applyProtection="0">
      <alignment vertical="center"/>
    </xf>
    <xf numFmtId="203" fontId="69" fillId="0" borderId="28">
      <alignment horizontal="left" vertical="center"/>
    </xf>
    <xf numFmtId="203" fontId="4" fillId="21" borderId="41" applyNumberFormat="0" applyFont="0" applyAlignment="0" applyProtection="0">
      <alignment vertical="center"/>
    </xf>
    <xf numFmtId="203" fontId="103" fillId="7" borderId="24" applyNumberFormat="0" applyAlignment="0" applyProtection="0"/>
    <xf numFmtId="10" fontId="22" fillId="25" borderId="23" applyNumberFormat="0" applyBorder="0" applyAlignment="0" applyProtection="0"/>
    <xf numFmtId="203" fontId="96" fillId="20" borderId="40" applyNumberFormat="0" applyAlignment="0" applyProtection="0"/>
    <xf numFmtId="203" fontId="93" fillId="21" borderId="25" applyNumberFormat="0" applyFont="0" applyAlignment="0" applyProtection="0"/>
    <xf numFmtId="203" fontId="7" fillId="20" borderId="40" applyNumberFormat="0" applyAlignment="0" applyProtection="0">
      <alignment vertical="center"/>
    </xf>
    <xf numFmtId="203" fontId="106" fillId="20" borderId="27" applyNumberFormat="0" applyAlignment="0" applyProtection="0"/>
    <xf numFmtId="203" fontId="93" fillId="21" borderId="41" applyNumberFormat="0" applyFont="0" applyAlignment="0" applyProtection="0"/>
    <xf numFmtId="203" fontId="106" fillId="20" borderId="43" applyNumberFormat="0" applyAlignment="0" applyProtection="0"/>
    <xf numFmtId="203" fontId="96" fillId="20" borderId="40" applyNumberFormat="0" applyAlignment="0" applyProtection="0"/>
    <xf numFmtId="203" fontId="107" fillId="0" borderId="42" applyNumberFormat="0" applyFill="0" applyAlignment="0" applyProtection="0"/>
    <xf numFmtId="203" fontId="103" fillId="7" borderId="40" applyNumberFormat="0" applyAlignment="0" applyProtection="0"/>
    <xf numFmtId="203" fontId="106" fillId="20" borderId="43" applyNumberFormat="0" applyAlignment="0" applyProtection="0"/>
    <xf numFmtId="203" fontId="107" fillId="0" borderId="26" applyNumberFormat="0" applyFill="0" applyAlignment="0" applyProtection="0"/>
    <xf numFmtId="203" fontId="103" fillId="7" borderId="45" applyNumberFormat="0" applyAlignment="0" applyProtection="0"/>
    <xf numFmtId="203" fontId="103" fillId="7" borderId="40" applyNumberFormat="0" applyAlignment="0" applyProtection="0"/>
    <xf numFmtId="203" fontId="7" fillId="20" borderId="40" applyNumberFormat="0" applyAlignment="0" applyProtection="0">
      <alignment vertical="center"/>
    </xf>
    <xf numFmtId="203" fontId="93" fillId="21" borderId="41" applyNumberFormat="0" applyFont="0" applyAlignment="0" applyProtection="0"/>
    <xf numFmtId="203" fontId="93" fillId="21" borderId="34" applyNumberFormat="0" applyFont="0" applyAlignment="0" applyProtection="0"/>
    <xf numFmtId="203" fontId="93" fillId="21" borderId="34" applyNumberFormat="0" applyFont="0" applyAlignment="0" applyProtection="0"/>
    <xf numFmtId="203" fontId="21" fillId="20" borderId="36" applyNumberFormat="0" applyAlignment="0" applyProtection="0">
      <alignment vertical="center"/>
    </xf>
    <xf numFmtId="203" fontId="4" fillId="21" borderId="46" applyNumberFormat="0" applyFont="0" applyAlignment="0" applyProtection="0">
      <alignment vertical="center"/>
    </xf>
    <xf numFmtId="203" fontId="96" fillId="20" borderId="40" applyNumberFormat="0" applyAlignment="0" applyProtection="0"/>
    <xf numFmtId="203" fontId="103" fillId="7" borderId="45" applyNumberFormat="0" applyAlignment="0" applyProtection="0"/>
    <xf numFmtId="203" fontId="103" fillId="7" borderId="40" applyNumberFormat="0" applyAlignment="0" applyProtection="0"/>
    <xf numFmtId="203" fontId="103" fillId="7" borderId="45" applyNumberFormat="0" applyAlignment="0" applyProtection="0"/>
    <xf numFmtId="203" fontId="103" fillId="7" borderId="40" applyNumberFormat="0" applyAlignment="0" applyProtection="0"/>
    <xf numFmtId="203" fontId="119" fillId="7" borderId="45" applyNumberFormat="0" applyAlignment="0" applyProtection="0">
      <alignment vertical="center"/>
    </xf>
    <xf numFmtId="203" fontId="15" fillId="7" borderId="45" applyNumberFormat="0" applyAlignment="0" applyProtection="0">
      <alignment vertical="center"/>
    </xf>
    <xf numFmtId="203" fontId="93" fillId="21" borderId="41" applyNumberFormat="0" applyFont="0" applyAlignment="0" applyProtection="0"/>
    <xf numFmtId="203" fontId="93" fillId="21" borderId="46" applyNumberFormat="0" applyFont="0" applyAlignment="0" applyProtection="0"/>
    <xf numFmtId="203" fontId="93" fillId="21" borderId="41" applyNumberFormat="0" applyFont="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7" fillId="20" borderId="40" applyNumberFormat="0" applyAlignment="0" applyProtection="0">
      <alignment vertical="center"/>
    </xf>
    <xf numFmtId="203" fontId="93" fillId="21" borderId="41" applyNumberFormat="0" applyFont="0" applyAlignment="0" applyProtection="0"/>
    <xf numFmtId="203" fontId="103" fillId="7" borderId="40" applyNumberFormat="0" applyAlignment="0" applyProtection="0"/>
    <xf numFmtId="203" fontId="107" fillId="0" borderId="47" applyNumberFormat="0" applyFill="0" applyAlignment="0" applyProtection="0"/>
    <xf numFmtId="203" fontId="93" fillId="21" borderId="41" applyNumberFormat="0" applyFont="0" applyAlignment="0" applyProtection="0"/>
    <xf numFmtId="203" fontId="15" fillId="7" borderId="40" applyNumberFormat="0" applyAlignment="0" applyProtection="0">
      <alignment vertical="center"/>
    </xf>
    <xf numFmtId="10" fontId="22" fillId="25" borderId="33" applyNumberFormat="0" applyBorder="0" applyAlignment="0" applyProtection="0"/>
    <xf numFmtId="203" fontId="21" fillId="20" borderId="48" applyNumberFormat="0" applyAlignment="0" applyProtection="0">
      <alignment vertical="center"/>
    </xf>
    <xf numFmtId="203" fontId="118" fillId="0" borderId="35" applyNumberFormat="0" applyFill="0" applyAlignment="0" applyProtection="0">
      <alignment vertical="center"/>
    </xf>
    <xf numFmtId="203" fontId="96" fillId="20" borderId="45" applyNumberFormat="0" applyAlignment="0" applyProtection="0"/>
    <xf numFmtId="203" fontId="103" fillId="7" borderId="40" applyNumberFormat="0" applyAlignment="0" applyProtection="0"/>
    <xf numFmtId="203" fontId="106" fillId="20" borderId="48" applyNumberFormat="0" applyAlignment="0" applyProtection="0"/>
    <xf numFmtId="203" fontId="124" fillId="20" borderId="36" applyNumberFormat="0" applyAlignment="0" applyProtection="0">
      <alignment vertical="center"/>
    </xf>
    <xf numFmtId="203" fontId="107" fillId="0" borderId="26" applyNumberFormat="0" applyFill="0" applyAlignment="0" applyProtection="0"/>
    <xf numFmtId="203" fontId="106" fillId="20" borderId="27" applyNumberFormat="0" applyAlignment="0" applyProtection="0"/>
    <xf numFmtId="203" fontId="93" fillId="21" borderId="25" applyNumberFormat="0" applyFont="0" applyAlignment="0" applyProtection="0"/>
    <xf numFmtId="203" fontId="103" fillId="7" borderId="24" applyNumberFormat="0" applyAlignment="0" applyProtection="0"/>
    <xf numFmtId="203" fontId="107" fillId="0" borderId="42" applyNumberFormat="0" applyFill="0" applyAlignment="0" applyProtection="0"/>
    <xf numFmtId="203" fontId="96" fillId="20" borderId="45" applyNumberFormat="0" applyAlignment="0" applyProtection="0"/>
    <xf numFmtId="203" fontId="103" fillId="7" borderId="45" applyNumberFormat="0" applyAlignment="0" applyProtection="0"/>
    <xf numFmtId="203" fontId="107" fillId="0" borderId="47" applyNumberFormat="0" applyFill="0" applyAlignment="0" applyProtection="0"/>
    <xf numFmtId="203" fontId="96" fillId="20" borderId="24" applyNumberFormat="0" applyAlignment="0" applyProtection="0"/>
    <xf numFmtId="203" fontId="106" fillId="20" borderId="43" applyNumberFormat="0" applyAlignment="0" applyProtection="0"/>
    <xf numFmtId="203" fontId="21" fillId="20" borderId="43" applyNumberFormat="0" applyAlignment="0" applyProtection="0">
      <alignment vertical="center"/>
    </xf>
    <xf numFmtId="203" fontId="106" fillId="20" borderId="43" applyNumberFormat="0" applyAlignment="0" applyProtection="0"/>
    <xf numFmtId="203" fontId="103" fillId="7" borderId="45" applyNumberFormat="0" applyAlignment="0" applyProtection="0"/>
    <xf numFmtId="203" fontId="4" fillId="21" borderId="41" applyNumberFormat="0" applyFont="0" applyAlignment="0" applyProtection="0">
      <alignment vertical="center"/>
    </xf>
    <xf numFmtId="203" fontId="4" fillId="21" borderId="41" applyNumberFormat="0" applyFont="0" applyAlignment="0" applyProtection="0">
      <alignment vertical="center"/>
    </xf>
    <xf numFmtId="203" fontId="103" fillId="7" borderId="45" applyNumberFormat="0" applyAlignment="0" applyProtection="0"/>
    <xf numFmtId="203" fontId="93" fillId="21" borderId="41" applyNumberFormat="0" applyFont="0" applyAlignment="0" applyProtection="0"/>
    <xf numFmtId="203" fontId="96" fillId="20" borderId="40" applyNumberFormat="0" applyAlignment="0" applyProtection="0"/>
    <xf numFmtId="203" fontId="7" fillId="20" borderId="40" applyNumberFormat="0" applyAlignment="0" applyProtection="0">
      <alignment vertical="center"/>
    </xf>
    <xf numFmtId="203" fontId="3" fillId="21" borderId="41" applyNumberFormat="0" applyFont="0" applyAlignment="0" applyProtection="0">
      <alignment vertical="center"/>
    </xf>
    <xf numFmtId="184" fontId="37" fillId="0" borderId="33">
      <alignment horizontal="right" vertical="center" shrinkToFit="1"/>
    </xf>
    <xf numFmtId="203" fontId="7" fillId="20" borderId="40" applyNumberFormat="0" applyAlignment="0" applyProtection="0">
      <alignment vertical="center"/>
    </xf>
    <xf numFmtId="203" fontId="15" fillId="7" borderId="40" applyNumberFormat="0" applyAlignment="0" applyProtection="0">
      <alignment vertical="center"/>
    </xf>
    <xf numFmtId="203" fontId="106" fillId="20" borderId="36" applyNumberFormat="0" applyAlignment="0" applyProtection="0"/>
    <xf numFmtId="203" fontId="21" fillId="20" borderId="43" applyNumberFormat="0" applyAlignment="0" applyProtection="0">
      <alignment vertical="center"/>
    </xf>
    <xf numFmtId="203" fontId="103" fillId="7" borderId="40" applyNumberFormat="0" applyAlignment="0" applyProtection="0"/>
    <xf numFmtId="203" fontId="7" fillId="20" borderId="40" applyNumberFormat="0" applyAlignment="0" applyProtection="0">
      <alignment vertical="center"/>
    </xf>
    <xf numFmtId="203" fontId="119" fillId="7" borderId="40" applyNumberFormat="0" applyAlignment="0" applyProtection="0">
      <alignment vertical="center"/>
    </xf>
    <xf numFmtId="203" fontId="96" fillId="20" borderId="40" applyNumberFormat="0" applyAlignment="0" applyProtection="0"/>
    <xf numFmtId="203" fontId="15" fillId="7" borderId="40" applyNumberFormat="0" applyAlignment="0" applyProtection="0">
      <alignment vertical="center"/>
    </xf>
    <xf numFmtId="203" fontId="4" fillId="21" borderId="41" applyNumberFormat="0" applyFont="0" applyAlignment="0" applyProtection="0">
      <alignment vertical="center"/>
    </xf>
    <xf numFmtId="203" fontId="93" fillId="21" borderId="41" applyNumberFormat="0" applyFont="0" applyAlignment="0" applyProtection="0"/>
    <xf numFmtId="203" fontId="96" fillId="20" borderId="40" applyNumberFormat="0" applyAlignment="0" applyProtection="0"/>
    <xf numFmtId="203" fontId="96" fillId="20" borderId="40" applyNumberFormat="0" applyAlignment="0" applyProtection="0"/>
    <xf numFmtId="203" fontId="4" fillId="21" borderId="34" applyNumberFormat="0" applyFont="0" applyAlignment="0" applyProtection="0">
      <alignment vertical="center"/>
    </xf>
    <xf numFmtId="203" fontId="7" fillId="20" borderId="40" applyNumberFormat="0" applyAlignment="0" applyProtection="0">
      <alignment vertical="center"/>
    </xf>
    <xf numFmtId="203" fontId="107" fillId="0" borderId="35" applyNumberFormat="0" applyFill="0" applyAlignment="0" applyProtection="0"/>
    <xf numFmtId="203" fontId="96" fillId="20" borderId="40" applyNumberFormat="0" applyAlignment="0" applyProtection="0"/>
    <xf numFmtId="203" fontId="103" fillId="7" borderId="40" applyNumberFormat="0" applyAlignment="0" applyProtection="0"/>
    <xf numFmtId="203" fontId="14" fillId="0" borderId="35" applyNumberFormat="0" applyFill="0" applyAlignment="0" applyProtection="0">
      <alignment vertical="center"/>
    </xf>
    <xf numFmtId="203" fontId="103" fillId="7" borderId="40" applyNumberFormat="0" applyAlignment="0" applyProtection="0"/>
    <xf numFmtId="203" fontId="93" fillId="21" borderId="34" applyNumberFormat="0" applyFont="0" applyAlignment="0" applyProtection="0"/>
    <xf numFmtId="203" fontId="96" fillId="20" borderId="40" applyNumberFormat="0" applyAlignment="0" applyProtection="0"/>
    <xf numFmtId="203" fontId="15" fillId="7" borderId="40" applyNumberFormat="0" applyAlignment="0" applyProtection="0">
      <alignment vertical="center"/>
    </xf>
    <xf numFmtId="203" fontId="103" fillId="7" borderId="45" applyNumberFormat="0" applyAlignment="0" applyProtection="0"/>
    <xf numFmtId="203" fontId="15" fillId="7" borderId="40" applyNumberFormat="0" applyAlignment="0" applyProtection="0">
      <alignment vertical="center"/>
    </xf>
    <xf numFmtId="203" fontId="93" fillId="21" borderId="34" applyNumberFormat="0" applyFont="0" applyAlignment="0" applyProtection="0"/>
    <xf numFmtId="203" fontId="112" fillId="20" borderId="40" applyNumberFormat="0" applyAlignment="0" applyProtection="0">
      <alignment vertical="center"/>
    </xf>
    <xf numFmtId="203" fontId="21" fillId="20" borderId="36" applyNumberFormat="0" applyAlignment="0" applyProtection="0">
      <alignment vertical="center"/>
    </xf>
    <xf numFmtId="203" fontId="96" fillId="20" borderId="40" applyNumberFormat="0" applyAlignment="0" applyProtection="0"/>
    <xf numFmtId="203" fontId="103" fillId="7" borderId="45" applyNumberFormat="0" applyAlignment="0" applyProtection="0"/>
    <xf numFmtId="203" fontId="93" fillId="21" borderId="46" applyNumberFormat="0" applyFont="0" applyAlignment="0" applyProtection="0"/>
    <xf numFmtId="203" fontId="103" fillId="7" borderId="45" applyNumberFormat="0" applyAlignment="0" applyProtection="0"/>
    <xf numFmtId="203" fontId="103" fillId="7" borderId="45" applyNumberFormat="0" applyAlignment="0" applyProtection="0"/>
    <xf numFmtId="203" fontId="7" fillId="20" borderId="45" applyNumberFormat="0" applyAlignment="0" applyProtection="0">
      <alignment vertical="center"/>
    </xf>
    <xf numFmtId="203" fontId="103" fillId="7" borderId="45" applyNumberFormat="0" applyAlignment="0" applyProtection="0"/>
    <xf numFmtId="203" fontId="103" fillId="7" borderId="45" applyNumberFormat="0" applyAlignment="0" applyProtection="0"/>
    <xf numFmtId="203" fontId="96" fillId="20" borderId="45" applyNumberFormat="0" applyAlignment="0" applyProtection="0"/>
    <xf numFmtId="203" fontId="107" fillId="0" borderId="47" applyNumberFormat="0" applyFill="0" applyAlignment="0" applyProtection="0"/>
    <xf numFmtId="203" fontId="14" fillId="0" borderId="47" applyNumberFormat="0" applyFill="0" applyAlignment="0" applyProtection="0">
      <alignment vertical="center"/>
    </xf>
    <xf numFmtId="203" fontId="4" fillId="21" borderId="46" applyNumberFormat="0" applyFont="0" applyAlignment="0" applyProtection="0">
      <alignment vertical="center"/>
    </xf>
    <xf numFmtId="203" fontId="93" fillId="21" borderId="46" applyNumberFormat="0" applyFont="0" applyAlignment="0" applyProtection="0"/>
    <xf numFmtId="203" fontId="107" fillId="0" borderId="35" applyNumberFormat="0" applyFill="0" applyAlignment="0" applyProtection="0"/>
    <xf numFmtId="203" fontId="7" fillId="20" borderId="45" applyNumberFormat="0" applyAlignment="0" applyProtection="0">
      <alignment vertical="center"/>
    </xf>
    <xf numFmtId="203" fontId="103" fillId="7" borderId="45" applyNumberFormat="0" applyAlignment="0" applyProtection="0"/>
    <xf numFmtId="203" fontId="69" fillId="0" borderId="37">
      <alignment horizontal="left" vertical="center"/>
    </xf>
    <xf numFmtId="203" fontId="4" fillId="21" borderId="34" applyNumberFormat="0" applyFont="0" applyAlignment="0" applyProtection="0">
      <alignment vertical="center"/>
    </xf>
    <xf numFmtId="203" fontId="93" fillId="21" borderId="46" applyNumberFormat="0" applyFont="0" applyAlignment="0" applyProtection="0"/>
    <xf numFmtId="203" fontId="118" fillId="0" borderId="47" applyNumberFormat="0" applyFill="0" applyAlignment="0" applyProtection="0">
      <alignment vertical="center"/>
    </xf>
    <xf numFmtId="203" fontId="106" fillId="20" borderId="36" applyNumberFormat="0" applyAlignment="0" applyProtection="0"/>
    <xf numFmtId="203" fontId="103" fillId="7" borderId="45" applyNumberFormat="0" applyAlignment="0" applyProtection="0"/>
    <xf numFmtId="203" fontId="93" fillId="21" borderId="34" applyNumberFormat="0" applyFont="0" applyAlignment="0" applyProtection="0"/>
    <xf numFmtId="203" fontId="4" fillId="21" borderId="46" applyNumberFormat="0" applyFont="0" applyAlignment="0" applyProtection="0">
      <alignment vertical="center"/>
    </xf>
    <xf numFmtId="203" fontId="96" fillId="20" borderId="45" applyNumberFormat="0" applyAlignment="0" applyProtection="0"/>
    <xf numFmtId="203" fontId="106" fillId="20" borderId="48" applyNumberFormat="0" applyAlignment="0" applyProtection="0"/>
    <xf numFmtId="203" fontId="107" fillId="0" borderId="47" applyNumberFormat="0" applyFill="0" applyAlignment="0" applyProtection="0"/>
    <xf numFmtId="203" fontId="96" fillId="20" borderId="45" applyNumberFormat="0" applyAlignment="0" applyProtection="0"/>
    <xf numFmtId="203" fontId="103" fillId="7" borderId="45" applyNumberFormat="0" applyAlignment="0" applyProtection="0"/>
    <xf numFmtId="203" fontId="3" fillId="21" borderId="46" applyNumberFormat="0" applyFont="0" applyAlignment="0" applyProtection="0">
      <alignment vertical="center"/>
    </xf>
    <xf numFmtId="203" fontId="124" fillId="20" borderId="48" applyNumberFormat="0" applyAlignment="0" applyProtection="0">
      <alignment vertical="center"/>
    </xf>
    <xf numFmtId="203" fontId="93" fillId="21" borderId="46" applyNumberFormat="0" applyFont="0" applyAlignment="0" applyProtection="0"/>
    <xf numFmtId="203" fontId="15" fillId="7" borderId="45" applyNumberFormat="0" applyAlignment="0" applyProtection="0">
      <alignment vertical="center"/>
    </xf>
    <xf numFmtId="203" fontId="106" fillId="20" borderId="48" applyNumberFormat="0" applyAlignment="0" applyProtection="0"/>
    <xf numFmtId="203" fontId="14" fillId="0" borderId="35" applyNumberFormat="0" applyFill="0" applyAlignment="0" applyProtection="0">
      <alignment vertical="center"/>
    </xf>
    <xf numFmtId="203" fontId="103" fillId="7" borderId="45" applyNumberFormat="0" applyAlignment="0" applyProtection="0"/>
    <xf numFmtId="203" fontId="103" fillId="7" borderId="45" applyNumberFormat="0" applyAlignment="0" applyProtection="0"/>
    <xf numFmtId="203" fontId="4" fillId="21" borderId="46" applyNumberFormat="0" applyFont="0" applyAlignment="0" applyProtection="0">
      <alignment vertical="center"/>
    </xf>
    <xf numFmtId="203" fontId="4" fillId="21" borderId="46" applyNumberFormat="0" applyFont="0" applyAlignment="0" applyProtection="0">
      <alignment vertical="center"/>
    </xf>
    <xf numFmtId="203" fontId="21" fillId="20" borderId="48" applyNumberFormat="0" applyAlignment="0" applyProtection="0">
      <alignment vertical="center"/>
    </xf>
    <xf numFmtId="203" fontId="7" fillId="20" borderId="40" applyNumberFormat="0" applyAlignment="0" applyProtection="0">
      <alignment vertical="center"/>
    </xf>
    <xf numFmtId="203" fontId="112" fillId="20" borderId="45" applyNumberFormat="0" applyAlignment="0" applyProtection="0">
      <alignment vertical="center"/>
    </xf>
    <xf numFmtId="203" fontId="93" fillId="21" borderId="46" applyNumberFormat="0" applyFont="0" applyAlignment="0" applyProtection="0"/>
    <xf numFmtId="203" fontId="103" fillId="7" borderId="45" applyNumberFormat="0" applyAlignment="0" applyProtection="0"/>
    <xf numFmtId="203" fontId="93" fillId="21" borderId="46" applyNumberFormat="0" applyFont="0" applyAlignment="0" applyProtection="0"/>
    <xf numFmtId="203" fontId="21" fillId="20" borderId="43" applyNumberFormat="0" applyAlignment="0" applyProtection="0">
      <alignment vertical="center"/>
    </xf>
    <xf numFmtId="203" fontId="4" fillId="21" borderId="41" applyNumberFormat="0" applyFont="0" applyAlignment="0" applyProtection="0">
      <alignment vertical="center"/>
    </xf>
    <xf numFmtId="203" fontId="15" fillId="7" borderId="45" applyNumberFormat="0" applyAlignment="0" applyProtection="0">
      <alignment vertical="center"/>
    </xf>
    <xf numFmtId="203" fontId="4" fillId="21" borderId="34" applyNumberFormat="0" applyFont="0" applyAlignment="0" applyProtection="0">
      <alignment vertical="center"/>
    </xf>
    <xf numFmtId="203" fontId="21" fillId="20" borderId="48" applyNumberFormat="0" applyAlignment="0" applyProtection="0">
      <alignment vertical="center"/>
    </xf>
    <xf numFmtId="203" fontId="96" fillId="20" borderId="45" applyNumberFormat="0" applyAlignment="0" applyProtection="0"/>
    <xf numFmtId="203" fontId="96" fillId="20" borderId="45" applyNumberFormat="0" applyAlignment="0" applyProtection="0"/>
    <xf numFmtId="203" fontId="103" fillId="7" borderId="45" applyNumberFormat="0" applyAlignment="0" applyProtection="0"/>
    <xf numFmtId="203" fontId="7" fillId="20" borderId="45" applyNumberFormat="0" applyAlignment="0" applyProtection="0">
      <alignment vertical="center"/>
    </xf>
    <xf numFmtId="203" fontId="14" fillId="0" borderId="35" applyNumberFormat="0" applyFill="0" applyAlignment="0" applyProtection="0">
      <alignment vertical="center"/>
    </xf>
    <xf numFmtId="203" fontId="103" fillId="7" borderId="40" applyNumberFormat="0" applyAlignment="0" applyProtection="0"/>
    <xf numFmtId="203" fontId="7" fillId="20" borderId="45" applyNumberFormat="0" applyAlignment="0" applyProtection="0">
      <alignment vertical="center"/>
    </xf>
    <xf numFmtId="203" fontId="96" fillId="20" borderId="45" applyNumberFormat="0" applyAlignment="0" applyProtection="0"/>
    <xf numFmtId="203" fontId="106" fillId="20" borderId="48" applyNumberFormat="0" applyAlignment="0" applyProtection="0"/>
    <xf numFmtId="203" fontId="93" fillId="21" borderId="46" applyNumberFormat="0" applyFont="0" applyAlignment="0" applyProtection="0"/>
    <xf numFmtId="203" fontId="103" fillId="7" borderId="45" applyNumberFormat="0" applyAlignment="0" applyProtection="0"/>
    <xf numFmtId="203" fontId="93" fillId="21" borderId="41" applyNumberFormat="0" applyFont="0" applyAlignment="0" applyProtection="0"/>
    <xf numFmtId="203" fontId="14" fillId="0" borderId="47" applyNumberFormat="0" applyFill="0" applyAlignment="0" applyProtection="0">
      <alignment vertical="center"/>
    </xf>
    <xf numFmtId="203" fontId="103" fillId="7" borderId="45" applyNumberFormat="0" applyAlignment="0" applyProtection="0"/>
    <xf numFmtId="203" fontId="107" fillId="0" borderId="47" applyNumberFormat="0" applyFill="0" applyAlignment="0" applyProtection="0"/>
    <xf numFmtId="203" fontId="15" fillId="7" borderId="45" applyNumberFormat="0" applyAlignment="0" applyProtection="0">
      <alignment vertical="center"/>
    </xf>
    <xf numFmtId="203" fontId="96" fillId="20" borderId="40" applyNumberFormat="0" applyAlignment="0" applyProtection="0"/>
    <xf numFmtId="203" fontId="4" fillId="21" borderId="46" applyNumberFormat="0" applyFont="0" applyAlignment="0" applyProtection="0">
      <alignment vertical="center"/>
    </xf>
    <xf numFmtId="203" fontId="4" fillId="21" borderId="41" applyNumberFormat="0" applyFont="0" applyAlignment="0" applyProtection="0">
      <alignment vertical="center"/>
    </xf>
    <xf numFmtId="203" fontId="93" fillId="21" borderId="41" applyNumberFormat="0" applyFont="0" applyAlignment="0" applyProtection="0"/>
    <xf numFmtId="203" fontId="106" fillId="20" borderId="36" applyNumberFormat="0" applyAlignment="0" applyProtection="0"/>
    <xf numFmtId="203" fontId="7" fillId="20" borderId="40" applyNumberFormat="0" applyAlignment="0" applyProtection="0">
      <alignment vertical="center"/>
    </xf>
    <xf numFmtId="203" fontId="93" fillId="21" borderId="41" applyNumberFormat="0" applyFont="0" applyAlignment="0" applyProtection="0"/>
    <xf numFmtId="203" fontId="106" fillId="20" borderId="36" applyNumberFormat="0" applyAlignment="0" applyProtection="0"/>
    <xf numFmtId="203" fontId="103" fillId="7" borderId="40" applyNumberFormat="0" applyAlignment="0" applyProtection="0"/>
    <xf numFmtId="203" fontId="107" fillId="0" borderId="42" applyNumberFormat="0" applyFill="0" applyAlignment="0" applyProtection="0"/>
    <xf numFmtId="203" fontId="107" fillId="0" borderId="35" applyNumberFormat="0" applyFill="0" applyAlignment="0" applyProtection="0"/>
    <xf numFmtId="203" fontId="21" fillId="20" borderId="36" applyNumberFormat="0" applyAlignment="0" applyProtection="0">
      <alignment vertical="center"/>
    </xf>
    <xf numFmtId="203" fontId="107" fillId="0" borderId="42" applyNumberFormat="0" applyFill="0" applyAlignment="0" applyProtection="0"/>
    <xf numFmtId="203" fontId="4" fillId="21" borderId="41" applyNumberFormat="0" applyFont="0" applyAlignment="0" applyProtection="0">
      <alignment vertical="center"/>
    </xf>
    <xf numFmtId="203" fontId="103" fillId="7" borderId="40" applyNumberFormat="0" applyAlignment="0" applyProtection="0"/>
    <xf numFmtId="203" fontId="7" fillId="20" borderId="40" applyNumberFormat="0" applyAlignment="0" applyProtection="0">
      <alignment vertical="center"/>
    </xf>
    <xf numFmtId="203" fontId="15" fillId="7" borderId="40" applyNumberFormat="0" applyAlignment="0" applyProtection="0">
      <alignment vertical="center"/>
    </xf>
    <xf numFmtId="203" fontId="4" fillId="21" borderId="41" applyNumberFormat="0" applyFont="0" applyAlignment="0" applyProtection="0">
      <alignment vertical="center"/>
    </xf>
    <xf numFmtId="203" fontId="93" fillId="21" borderId="34" applyNumberFormat="0" applyFont="0" applyAlignment="0" applyProtection="0"/>
    <xf numFmtId="203" fontId="93" fillId="21" borderId="41" applyNumberFormat="0" applyFont="0" applyAlignment="0" applyProtection="0"/>
    <xf numFmtId="203" fontId="15" fillId="7" borderId="40" applyNumberFormat="0" applyAlignment="0" applyProtection="0">
      <alignment vertical="center"/>
    </xf>
    <xf numFmtId="203" fontId="3" fillId="21" borderId="41" applyNumberFormat="0" applyFont="0" applyAlignment="0" applyProtection="0">
      <alignment vertical="center"/>
    </xf>
    <xf numFmtId="203" fontId="7" fillId="20" borderId="40" applyNumberFormat="0" applyAlignment="0" applyProtection="0">
      <alignment vertical="center"/>
    </xf>
    <xf numFmtId="203" fontId="103" fillId="7" borderId="40" applyNumberFormat="0" applyAlignment="0" applyProtection="0"/>
    <xf numFmtId="203" fontId="106" fillId="20" borderId="43" applyNumberFormat="0" applyAlignment="0" applyProtection="0"/>
    <xf numFmtId="203" fontId="7" fillId="20" borderId="40" applyNumberFormat="0" applyAlignment="0" applyProtection="0">
      <alignment vertical="center"/>
    </xf>
    <xf numFmtId="203" fontId="106" fillId="20" borderId="36" applyNumberFormat="0" applyAlignment="0" applyProtection="0"/>
    <xf numFmtId="203" fontId="15" fillId="7" borderId="40" applyNumberFormat="0" applyAlignment="0" applyProtection="0">
      <alignment vertical="center"/>
    </xf>
    <xf numFmtId="203" fontId="4" fillId="21" borderId="41" applyNumberFormat="0" applyFont="0" applyAlignment="0" applyProtection="0">
      <alignment vertical="center"/>
    </xf>
    <xf numFmtId="203" fontId="15" fillId="7" borderId="40" applyNumberFormat="0" applyAlignment="0" applyProtection="0">
      <alignment vertical="center"/>
    </xf>
    <xf numFmtId="203" fontId="96" fillId="20" borderId="40" applyNumberFormat="0" applyAlignment="0" applyProtection="0"/>
    <xf numFmtId="203" fontId="96" fillId="20" borderId="40" applyNumberFormat="0" applyAlignment="0" applyProtection="0"/>
    <xf numFmtId="203" fontId="106" fillId="20" borderId="43" applyNumberFormat="0" applyAlignment="0" applyProtection="0"/>
    <xf numFmtId="203" fontId="7" fillId="20" borderId="40" applyNumberFormat="0" applyAlignment="0" applyProtection="0">
      <alignment vertical="center"/>
    </xf>
    <xf numFmtId="203" fontId="93" fillId="21" borderId="41" applyNumberFormat="0" applyFont="0" applyAlignment="0" applyProtection="0"/>
    <xf numFmtId="203" fontId="69" fillId="0" borderId="44">
      <alignment horizontal="left" vertical="center"/>
    </xf>
    <xf numFmtId="203" fontId="119" fillId="7" borderId="40" applyNumberFormat="0" applyAlignment="0" applyProtection="0">
      <alignment vertical="center"/>
    </xf>
    <xf numFmtId="203" fontId="93" fillId="21" borderId="41" applyNumberFormat="0" applyFont="0" applyAlignment="0" applyProtection="0"/>
    <xf numFmtId="203" fontId="93" fillId="21" borderId="41" applyNumberFormat="0" applyFont="0" applyAlignment="0" applyProtection="0"/>
    <xf numFmtId="203" fontId="107" fillId="0" borderId="35" applyNumberFormat="0" applyFill="0" applyAlignment="0" applyProtection="0"/>
    <xf numFmtId="203" fontId="119" fillId="7" borderId="40" applyNumberFormat="0" applyAlignment="0" applyProtection="0">
      <alignment vertical="center"/>
    </xf>
    <xf numFmtId="203" fontId="96" fillId="20" borderId="40" applyNumberFormat="0" applyAlignment="0" applyProtection="0"/>
    <xf numFmtId="203" fontId="106" fillId="20" borderId="36" applyNumberFormat="0" applyAlignment="0" applyProtection="0"/>
    <xf numFmtId="203" fontId="4" fillId="21" borderId="41" applyNumberFormat="0" applyFont="0" applyAlignment="0" applyProtection="0">
      <alignment vertical="center"/>
    </xf>
    <xf numFmtId="203" fontId="15" fillId="7" borderId="40" applyNumberFormat="0" applyAlignment="0" applyProtection="0">
      <alignment vertical="center"/>
    </xf>
    <xf numFmtId="203" fontId="93" fillId="21" borderId="41" applyNumberFormat="0" applyFont="0" applyAlignment="0" applyProtection="0"/>
    <xf numFmtId="203" fontId="106" fillId="20" borderId="36" applyNumberFormat="0" applyAlignment="0" applyProtection="0"/>
    <xf numFmtId="203" fontId="96" fillId="20" borderId="40" applyNumberFormat="0" applyAlignment="0" applyProtection="0"/>
    <xf numFmtId="203" fontId="96" fillId="20" borderId="40" applyNumberFormat="0" applyAlignment="0" applyProtection="0"/>
    <xf numFmtId="203" fontId="4" fillId="21" borderId="41" applyNumberFormat="0" applyFont="0" applyAlignment="0" applyProtection="0">
      <alignment vertical="center"/>
    </xf>
    <xf numFmtId="203" fontId="93" fillId="21" borderId="41" applyNumberFormat="0" applyFont="0" applyAlignment="0" applyProtection="0"/>
    <xf numFmtId="203" fontId="15" fillId="7" borderId="45" applyNumberFormat="0" applyAlignment="0" applyProtection="0">
      <alignment vertical="center"/>
    </xf>
    <xf numFmtId="203" fontId="96" fillId="20" borderId="40" applyNumberFormat="0" applyAlignment="0" applyProtection="0"/>
    <xf numFmtId="203" fontId="15" fillId="7" borderId="40" applyNumberFormat="0" applyAlignment="0" applyProtection="0">
      <alignment vertical="center"/>
    </xf>
    <xf numFmtId="203" fontId="21" fillId="20" borderId="36" applyNumberFormat="0" applyAlignment="0" applyProtection="0">
      <alignment vertical="center"/>
    </xf>
    <xf numFmtId="203" fontId="21" fillId="20" borderId="48" applyNumberFormat="0" applyAlignment="0" applyProtection="0">
      <alignment vertical="center"/>
    </xf>
    <xf numFmtId="203" fontId="15" fillId="7" borderId="45" applyNumberFormat="0" applyAlignment="0" applyProtection="0">
      <alignment vertical="center"/>
    </xf>
    <xf numFmtId="203" fontId="93" fillId="21" borderId="34" applyNumberFormat="0" applyFont="0" applyAlignment="0" applyProtection="0"/>
    <xf numFmtId="203" fontId="14" fillId="0" borderId="47" applyNumberFormat="0" applyFill="0" applyAlignment="0" applyProtection="0">
      <alignment vertical="center"/>
    </xf>
    <xf numFmtId="203" fontId="14" fillId="0" borderId="47" applyNumberFormat="0" applyFill="0" applyAlignment="0" applyProtection="0">
      <alignment vertical="center"/>
    </xf>
    <xf numFmtId="203" fontId="21" fillId="20" borderId="43" applyNumberFormat="0" applyAlignment="0" applyProtection="0">
      <alignment vertical="center"/>
    </xf>
    <xf numFmtId="203" fontId="107" fillId="0" borderId="42" applyNumberFormat="0" applyFill="0" applyAlignment="0" applyProtection="0"/>
    <xf numFmtId="203" fontId="107" fillId="0" borderId="35" applyNumberFormat="0" applyFill="0" applyAlignment="0" applyProtection="0"/>
    <xf numFmtId="203" fontId="7" fillId="20" borderId="45" applyNumberFormat="0" applyAlignment="0" applyProtection="0">
      <alignment vertical="center"/>
    </xf>
    <xf numFmtId="203" fontId="106" fillId="20" borderId="48" applyNumberFormat="0" applyAlignment="0" applyProtection="0"/>
    <xf numFmtId="203" fontId="21" fillId="20" borderId="48" applyNumberFormat="0" applyAlignment="0" applyProtection="0">
      <alignment vertical="center"/>
    </xf>
    <xf numFmtId="203" fontId="4" fillId="21" borderId="34" applyNumberFormat="0" applyFont="0" applyAlignment="0" applyProtection="0">
      <alignment vertical="center"/>
    </xf>
    <xf numFmtId="203" fontId="107" fillId="0" borderId="47" applyNumberFormat="0" applyFill="0" applyAlignment="0" applyProtection="0"/>
    <xf numFmtId="203" fontId="107" fillId="0" borderId="26" applyNumberFormat="0" applyFill="0" applyAlignment="0" applyProtection="0"/>
    <xf numFmtId="203" fontId="96" fillId="20" borderId="45" applyNumberFormat="0" applyAlignment="0" applyProtection="0"/>
    <xf numFmtId="203" fontId="21" fillId="20" borderId="48" applyNumberFormat="0" applyAlignment="0" applyProtection="0">
      <alignment vertical="center"/>
    </xf>
    <xf numFmtId="203" fontId="106" fillId="20" borderId="36" applyNumberFormat="0" applyAlignment="0" applyProtection="0"/>
    <xf numFmtId="203" fontId="14" fillId="0" borderId="42" applyNumberFormat="0" applyFill="0" applyAlignment="0" applyProtection="0">
      <alignment vertical="center"/>
    </xf>
    <xf numFmtId="203" fontId="107" fillId="0" borderId="47" applyNumberFormat="0" applyFill="0" applyAlignment="0" applyProtection="0"/>
    <xf numFmtId="203" fontId="21" fillId="20" borderId="43" applyNumberFormat="0" applyAlignment="0" applyProtection="0">
      <alignment vertical="center"/>
    </xf>
    <xf numFmtId="203" fontId="103" fillId="7" borderId="40" applyNumberFormat="0" applyAlignment="0" applyProtection="0"/>
    <xf numFmtId="203" fontId="93" fillId="21" borderId="46" applyNumberFormat="0" applyFont="0" applyAlignment="0" applyProtection="0"/>
    <xf numFmtId="203" fontId="106" fillId="20" borderId="27" applyNumberFormat="0" applyAlignment="0" applyProtection="0"/>
    <xf numFmtId="203" fontId="103" fillId="7" borderId="40" applyNumberFormat="0" applyAlignment="0" applyProtection="0"/>
    <xf numFmtId="203" fontId="93" fillId="21" borderId="34" applyNumberFormat="0" applyFont="0" applyAlignment="0" applyProtection="0"/>
    <xf numFmtId="203" fontId="96" fillId="20" borderId="24" applyNumberFormat="0" applyAlignment="0" applyProtection="0"/>
    <xf numFmtId="203" fontId="103" fillId="7" borderId="45" applyNumberFormat="0" applyAlignment="0" applyProtection="0"/>
    <xf numFmtId="203" fontId="14" fillId="0" borderId="42" applyNumberFormat="0" applyFill="0" applyAlignment="0" applyProtection="0">
      <alignment vertical="center"/>
    </xf>
    <xf numFmtId="203" fontId="118" fillId="0" borderId="47" applyNumberFormat="0" applyFill="0" applyAlignment="0" applyProtection="0">
      <alignment vertical="center"/>
    </xf>
    <xf numFmtId="203" fontId="124" fillId="20" borderId="43" applyNumberFormat="0" applyAlignment="0" applyProtection="0">
      <alignment vertical="center"/>
    </xf>
    <xf numFmtId="203" fontId="103" fillId="7" borderId="40" applyNumberFormat="0" applyAlignment="0" applyProtection="0"/>
    <xf numFmtId="203" fontId="103" fillId="7" borderId="45" applyNumberFormat="0" applyAlignment="0" applyProtection="0"/>
    <xf numFmtId="203" fontId="93" fillId="21" borderId="25" applyNumberFormat="0" applyFont="0" applyAlignment="0" applyProtection="0"/>
    <xf numFmtId="203" fontId="15" fillId="7" borderId="45" applyNumberFormat="0" applyAlignment="0" applyProtection="0">
      <alignment vertical="center"/>
    </xf>
    <xf numFmtId="203" fontId="103" fillId="7" borderId="24" applyNumberFormat="0" applyAlignment="0" applyProtection="0"/>
    <xf numFmtId="203" fontId="15" fillId="7" borderId="45" applyNumberFormat="0" applyAlignment="0" applyProtection="0">
      <alignment vertical="center"/>
    </xf>
    <xf numFmtId="203" fontId="14" fillId="0" borderId="47" applyNumberFormat="0" applyFill="0" applyAlignment="0" applyProtection="0">
      <alignment vertical="center"/>
    </xf>
    <xf numFmtId="203" fontId="107" fillId="0" borderId="47" applyNumberFormat="0" applyFill="0" applyAlignment="0" applyProtection="0"/>
    <xf numFmtId="203" fontId="4" fillId="21" borderId="46" applyNumberFormat="0" applyFont="0" applyAlignment="0" applyProtection="0">
      <alignment vertical="center"/>
    </xf>
    <xf numFmtId="203" fontId="21" fillId="20" borderId="36" applyNumberFormat="0" applyAlignment="0" applyProtection="0">
      <alignment vertical="center"/>
    </xf>
    <xf numFmtId="203" fontId="96" fillId="20" borderId="45" applyNumberFormat="0" applyAlignment="0" applyProtection="0"/>
    <xf numFmtId="203" fontId="106" fillId="20" borderId="48" applyNumberFormat="0" applyAlignment="0" applyProtection="0"/>
    <xf numFmtId="203" fontId="118" fillId="0" borderId="42" applyNumberFormat="0" applyFill="0" applyAlignment="0" applyProtection="0">
      <alignment vertical="center"/>
    </xf>
    <xf numFmtId="203" fontId="4" fillId="21" borderId="34" applyNumberFormat="0" applyFont="0" applyAlignment="0" applyProtection="0">
      <alignment vertical="center"/>
    </xf>
    <xf numFmtId="203" fontId="93" fillId="21" borderId="46" applyNumberFormat="0" applyFont="0" applyAlignment="0" applyProtection="0"/>
    <xf numFmtId="203" fontId="93" fillId="21" borderId="41" applyNumberFormat="0" applyFont="0" applyAlignment="0" applyProtection="0"/>
    <xf numFmtId="203" fontId="107" fillId="0" borderId="42" applyNumberFormat="0" applyFill="0" applyAlignment="0" applyProtection="0"/>
    <xf numFmtId="203" fontId="103" fillId="7" borderId="40" applyNumberFormat="0" applyAlignment="0" applyProtection="0"/>
    <xf numFmtId="203" fontId="103" fillId="7" borderId="45" applyNumberFormat="0" applyAlignment="0" applyProtection="0"/>
    <xf numFmtId="203" fontId="7" fillId="20" borderId="24" applyNumberFormat="0" applyAlignment="0" applyProtection="0">
      <alignment vertical="center"/>
    </xf>
    <xf numFmtId="203" fontId="4" fillId="21" borderId="25" applyNumberFormat="0" applyFont="0" applyAlignment="0" applyProtection="0">
      <alignment vertical="center"/>
    </xf>
    <xf numFmtId="203" fontId="21" fillId="20" borderId="27" applyNumberFormat="0" applyAlignment="0" applyProtection="0">
      <alignment vertical="center"/>
    </xf>
    <xf numFmtId="203" fontId="103" fillId="7" borderId="45" applyNumberFormat="0" applyAlignment="0" applyProtection="0"/>
    <xf numFmtId="203" fontId="14" fillId="0" borderId="26" applyNumberFormat="0" applyFill="0" applyAlignment="0" applyProtection="0">
      <alignment vertical="center"/>
    </xf>
    <xf numFmtId="203" fontId="103" fillId="7" borderId="40" applyNumberFormat="0" applyAlignment="0" applyProtection="0"/>
    <xf numFmtId="203" fontId="15" fillId="7" borderId="24" applyNumberFormat="0" applyAlignment="0" applyProtection="0">
      <alignment vertical="center"/>
    </xf>
    <xf numFmtId="203" fontId="14" fillId="0" borderId="42" applyNumberFormat="0" applyFill="0" applyAlignment="0" applyProtection="0">
      <alignment vertical="center"/>
    </xf>
    <xf numFmtId="203" fontId="103" fillId="7" borderId="45" applyNumberFormat="0" applyAlignment="0" applyProtection="0"/>
    <xf numFmtId="203" fontId="7" fillId="20" borderId="45" applyNumberFormat="0" applyAlignment="0" applyProtection="0">
      <alignment vertical="center"/>
    </xf>
    <xf numFmtId="203" fontId="15" fillId="7" borderId="45" applyNumberFormat="0" applyAlignment="0" applyProtection="0">
      <alignment vertical="center"/>
    </xf>
    <xf numFmtId="203" fontId="96" fillId="20" borderId="45" applyNumberFormat="0" applyAlignment="0" applyProtection="0"/>
    <xf numFmtId="203" fontId="107" fillId="0" borderId="47" applyNumberFormat="0" applyFill="0" applyAlignment="0" applyProtection="0"/>
    <xf numFmtId="203" fontId="107" fillId="0" borderId="42" applyNumberFormat="0" applyFill="0" applyAlignment="0" applyProtection="0"/>
    <xf numFmtId="203" fontId="14" fillId="0" borderId="47" applyNumberFormat="0" applyFill="0" applyAlignment="0" applyProtection="0">
      <alignment vertical="center"/>
    </xf>
    <xf numFmtId="203" fontId="15" fillId="7" borderId="24" applyNumberFormat="0" applyAlignment="0" applyProtection="0">
      <alignment vertical="center"/>
    </xf>
    <xf numFmtId="203" fontId="21" fillId="20" borderId="27" applyNumberFormat="0" applyAlignment="0" applyProtection="0">
      <alignment vertical="center"/>
    </xf>
    <xf numFmtId="203" fontId="14" fillId="0" borderId="26" applyNumberFormat="0" applyFill="0" applyAlignment="0" applyProtection="0">
      <alignment vertical="center"/>
    </xf>
    <xf numFmtId="203" fontId="4" fillId="21" borderId="25" applyNumberFormat="0" applyFont="0" applyAlignment="0" applyProtection="0">
      <alignment vertical="center"/>
    </xf>
    <xf numFmtId="203" fontId="7" fillId="20" borderId="24" applyNumberFormat="0" applyAlignment="0" applyProtection="0">
      <alignment vertical="center"/>
    </xf>
    <xf numFmtId="203" fontId="15" fillId="7" borderId="24" applyNumberFormat="0" applyAlignment="0" applyProtection="0">
      <alignment vertical="center"/>
    </xf>
    <xf numFmtId="203" fontId="14" fillId="0" borderId="26" applyNumberFormat="0" applyFill="0" applyAlignment="0" applyProtection="0">
      <alignment vertical="center"/>
    </xf>
    <xf numFmtId="203" fontId="103" fillId="7" borderId="40" applyNumberFormat="0" applyAlignment="0" applyProtection="0"/>
    <xf numFmtId="203" fontId="107" fillId="0" borderId="42" applyNumberFormat="0" applyFill="0" applyAlignment="0" applyProtection="0"/>
    <xf numFmtId="203" fontId="21" fillId="20" borderId="27" applyNumberFormat="0" applyAlignment="0" applyProtection="0">
      <alignment vertical="center"/>
    </xf>
    <xf numFmtId="203" fontId="107" fillId="0" borderId="26" applyNumberFormat="0" applyFill="0" applyAlignment="0" applyProtection="0"/>
    <xf numFmtId="203" fontId="106" fillId="20" borderId="27" applyNumberFormat="0" applyAlignment="0" applyProtection="0"/>
    <xf numFmtId="203" fontId="93" fillId="21" borderId="25" applyNumberFormat="0" applyFont="0" applyAlignment="0" applyProtection="0"/>
    <xf numFmtId="203" fontId="103" fillId="7" borderId="24" applyNumberFormat="0" applyAlignment="0" applyProtection="0"/>
    <xf numFmtId="203" fontId="107" fillId="0" borderId="42" applyNumberFormat="0" applyFill="0" applyAlignment="0" applyProtection="0"/>
    <xf numFmtId="203" fontId="14" fillId="0" borderId="42" applyNumberFormat="0" applyFill="0" applyAlignment="0" applyProtection="0">
      <alignment vertical="center"/>
    </xf>
    <xf numFmtId="203" fontId="112" fillId="20" borderId="45" applyNumberFormat="0" applyAlignment="0" applyProtection="0">
      <alignment vertical="center"/>
    </xf>
    <xf numFmtId="203" fontId="15" fillId="7" borderId="45" applyNumberFormat="0" applyAlignment="0" applyProtection="0">
      <alignment vertical="center"/>
    </xf>
    <xf numFmtId="203" fontId="107" fillId="0" borderId="47" applyNumberFormat="0" applyFill="0" applyAlignment="0" applyProtection="0"/>
    <xf numFmtId="203" fontId="96" fillId="20" borderId="24" applyNumberFormat="0" applyAlignment="0" applyProtection="0"/>
    <xf numFmtId="203" fontId="103" fillId="7" borderId="45" applyNumberFormat="0" applyAlignment="0" applyProtection="0"/>
    <xf numFmtId="203" fontId="14" fillId="0" borderId="47" applyNumberFormat="0" applyFill="0" applyAlignment="0" applyProtection="0">
      <alignment vertical="center"/>
    </xf>
    <xf numFmtId="203" fontId="93" fillId="21" borderId="41" applyNumberFormat="0" applyFont="0" applyAlignment="0" applyProtection="0"/>
    <xf numFmtId="203" fontId="14" fillId="0" borderId="47" applyNumberFormat="0" applyFill="0" applyAlignment="0" applyProtection="0">
      <alignment vertical="center"/>
    </xf>
    <xf numFmtId="203" fontId="15" fillId="7" borderId="24" applyNumberFormat="0" applyAlignment="0" applyProtection="0">
      <alignment vertical="center"/>
    </xf>
    <xf numFmtId="203" fontId="106" fillId="20" borderId="27" applyNumberFormat="0" applyAlignment="0" applyProtection="0"/>
    <xf numFmtId="203" fontId="106" fillId="20" borderId="43" applyNumberFormat="0" applyAlignment="0" applyProtection="0"/>
    <xf numFmtId="203" fontId="103" fillId="7" borderId="45" applyNumberFormat="0" applyAlignment="0" applyProtection="0"/>
    <xf numFmtId="203" fontId="107" fillId="0" borderId="42" applyNumberFormat="0" applyFill="0" applyAlignment="0" applyProtection="0"/>
    <xf numFmtId="203" fontId="21" fillId="20" borderId="27" applyNumberFormat="0" applyAlignment="0" applyProtection="0">
      <alignment vertical="center"/>
    </xf>
    <xf numFmtId="203" fontId="107" fillId="0" borderId="47" applyNumberFormat="0" applyFill="0" applyAlignment="0" applyProtection="0"/>
    <xf numFmtId="203" fontId="103" fillId="7" borderId="40" applyNumberFormat="0" applyAlignment="0" applyProtection="0"/>
    <xf numFmtId="203" fontId="14" fillId="0" borderId="26" applyNumberFormat="0" applyFill="0" applyAlignment="0" applyProtection="0">
      <alignment vertical="center"/>
    </xf>
    <xf numFmtId="203" fontId="4" fillId="21" borderId="46" applyNumberFormat="0" applyFont="0" applyAlignment="0" applyProtection="0">
      <alignment vertical="center"/>
    </xf>
    <xf numFmtId="203" fontId="4" fillId="21" borderId="25" applyNumberFormat="0" applyFont="0" applyAlignment="0" applyProtection="0">
      <alignment vertical="center"/>
    </xf>
    <xf numFmtId="203" fontId="107" fillId="0" borderId="47" applyNumberFormat="0" applyFill="0" applyAlignment="0" applyProtection="0"/>
    <xf numFmtId="203" fontId="14" fillId="0" borderId="42" applyNumberFormat="0" applyFill="0" applyAlignment="0" applyProtection="0">
      <alignment vertical="center"/>
    </xf>
    <xf numFmtId="203" fontId="96" fillId="20" borderId="24" applyNumberFormat="0" applyAlignment="0" applyProtection="0"/>
    <xf numFmtId="203" fontId="7" fillId="20" borderId="45" applyNumberFormat="0" applyAlignment="0" applyProtection="0">
      <alignment vertical="center"/>
    </xf>
    <xf numFmtId="203" fontId="93" fillId="21" borderId="46" applyNumberFormat="0" applyFont="0" applyAlignment="0" applyProtection="0"/>
    <xf numFmtId="203" fontId="107" fillId="0" borderId="26" applyNumberFormat="0" applyFill="0" applyAlignment="0" applyProtection="0"/>
    <xf numFmtId="203" fontId="106" fillId="20" borderId="27" applyNumberFormat="0" applyAlignment="0" applyProtection="0"/>
    <xf numFmtId="203" fontId="93" fillId="21" borderId="25" applyNumberFormat="0" applyFont="0" applyAlignment="0" applyProtection="0"/>
    <xf numFmtId="203" fontId="103" fillId="7" borderId="24" applyNumberFormat="0" applyAlignment="0" applyProtection="0"/>
    <xf numFmtId="203" fontId="107" fillId="0" borderId="26" applyNumberFormat="0" applyFill="0" applyAlignment="0" applyProtection="0"/>
    <xf numFmtId="203" fontId="103" fillId="7" borderId="40" applyNumberFormat="0" applyAlignment="0" applyProtection="0"/>
    <xf numFmtId="203" fontId="118" fillId="0" borderId="42" applyNumberFormat="0" applyFill="0" applyAlignment="0" applyProtection="0">
      <alignment vertical="center"/>
    </xf>
    <xf numFmtId="203" fontId="96" fillId="20" borderId="45" applyNumberFormat="0" applyAlignment="0" applyProtection="0"/>
    <xf numFmtId="203" fontId="119" fillId="7" borderId="45" applyNumberFormat="0" applyAlignment="0" applyProtection="0">
      <alignment vertical="center"/>
    </xf>
    <xf numFmtId="203" fontId="103" fillId="7" borderId="24" applyNumberFormat="0" applyAlignment="0" applyProtection="0"/>
    <xf numFmtId="203" fontId="107" fillId="0" borderId="47" applyNumberFormat="0" applyFill="0" applyAlignment="0" applyProtection="0"/>
    <xf numFmtId="203" fontId="96" fillId="20" borderId="24" applyNumberFormat="0" applyAlignment="0" applyProtection="0"/>
    <xf numFmtId="203" fontId="103" fillId="7" borderId="40" applyNumberFormat="0" applyAlignment="0" applyProtection="0"/>
    <xf numFmtId="203" fontId="4" fillId="21" borderId="41" applyNumberFormat="0" applyFont="0" applyAlignment="0" applyProtection="0">
      <alignment vertical="center"/>
    </xf>
    <xf numFmtId="203" fontId="103" fillId="7" borderId="45" applyNumberFormat="0" applyAlignment="0" applyProtection="0"/>
    <xf numFmtId="203" fontId="106" fillId="20" borderId="27" applyNumberFormat="0" applyAlignment="0" applyProtection="0"/>
    <xf numFmtId="203" fontId="103" fillId="7" borderId="45" applyNumberFormat="0" applyAlignment="0" applyProtection="0"/>
    <xf numFmtId="203" fontId="14" fillId="0" borderId="26" applyNumberFormat="0" applyFill="0" applyAlignment="0" applyProtection="0">
      <alignment vertical="center"/>
    </xf>
    <xf numFmtId="203" fontId="15" fillId="7" borderId="40" applyNumberFormat="0" applyAlignment="0" applyProtection="0">
      <alignment vertical="center"/>
    </xf>
    <xf numFmtId="203" fontId="15" fillId="7" borderId="24" applyNumberFormat="0" applyAlignment="0" applyProtection="0">
      <alignment vertical="center"/>
    </xf>
    <xf numFmtId="203" fontId="107" fillId="0" borderId="42" applyNumberFormat="0" applyFill="0" applyAlignment="0" applyProtection="0"/>
    <xf numFmtId="203" fontId="93" fillId="21" borderId="25" applyNumberFormat="0" applyFont="0" applyAlignment="0" applyProtection="0"/>
    <xf numFmtId="203" fontId="14" fillId="0" borderId="47" applyNumberFormat="0" applyFill="0" applyAlignment="0" applyProtection="0">
      <alignment vertical="center"/>
    </xf>
    <xf numFmtId="203" fontId="7" fillId="20" borderId="24" applyNumberFormat="0" applyAlignment="0" applyProtection="0">
      <alignment vertical="center"/>
    </xf>
    <xf numFmtId="203" fontId="93" fillId="21" borderId="46" applyNumberFormat="0" applyFont="0" applyAlignment="0" applyProtection="0"/>
    <xf numFmtId="203" fontId="103" fillId="7" borderId="45" applyNumberFormat="0" applyAlignment="0" applyProtection="0"/>
    <xf numFmtId="203" fontId="103" fillId="7" borderId="40" applyNumberFormat="0" applyAlignment="0" applyProtection="0"/>
    <xf numFmtId="203" fontId="96" fillId="20" borderId="24" applyNumberFormat="0" applyAlignment="0" applyProtection="0"/>
    <xf numFmtId="203" fontId="96" fillId="20" borderId="45" applyNumberFormat="0" applyAlignment="0" applyProtection="0"/>
    <xf numFmtId="203" fontId="103" fillId="7" borderId="45" applyNumberFormat="0" applyAlignment="0" applyProtection="0"/>
    <xf numFmtId="203" fontId="103" fillId="7" borderId="24" applyNumberFormat="0" applyAlignment="0" applyProtection="0"/>
    <xf numFmtId="203" fontId="4" fillId="21" borderId="25" applyNumberFormat="0" applyFont="0" applyAlignment="0" applyProtection="0">
      <alignment vertical="center"/>
    </xf>
    <xf numFmtId="203" fontId="96" fillId="20" borderId="45" applyNumberFormat="0" applyAlignment="0" applyProtection="0"/>
    <xf numFmtId="203" fontId="14" fillId="0" borderId="42" applyNumberFormat="0" applyFill="0" applyAlignment="0" applyProtection="0">
      <alignment vertical="center"/>
    </xf>
    <xf numFmtId="203" fontId="103" fillId="7" borderId="40" applyNumberFormat="0" applyAlignment="0" applyProtection="0"/>
    <xf numFmtId="203" fontId="107" fillId="0" borderId="42" applyNumberFormat="0" applyFill="0" applyAlignment="0" applyProtection="0"/>
    <xf numFmtId="203" fontId="103" fillId="7" borderId="45" applyNumberFormat="0" applyAlignment="0" applyProtection="0"/>
    <xf numFmtId="203" fontId="103" fillId="7" borderId="45" applyNumberFormat="0" applyAlignment="0" applyProtection="0"/>
    <xf numFmtId="203" fontId="4" fillId="21" borderId="25" applyNumberFormat="0" applyFont="0" applyAlignment="0" applyProtection="0">
      <alignment vertical="center"/>
    </xf>
    <xf numFmtId="203" fontId="107" fillId="0" borderId="26" applyNumberFormat="0" applyFill="0" applyAlignment="0" applyProtection="0"/>
    <xf numFmtId="203" fontId="21" fillId="20" borderId="27" applyNumberFormat="0" applyAlignment="0" applyProtection="0">
      <alignment vertical="center"/>
    </xf>
    <xf numFmtId="203" fontId="93" fillId="21" borderId="25" applyNumberFormat="0" applyFont="0" applyAlignment="0" applyProtection="0"/>
    <xf numFmtId="203" fontId="7" fillId="20" borderId="24" applyNumberFormat="0" applyAlignment="0" applyProtection="0">
      <alignment vertical="center"/>
    </xf>
    <xf numFmtId="203" fontId="103" fillId="7" borderId="45" applyNumberFormat="0" applyAlignment="0" applyProtection="0"/>
    <xf numFmtId="203" fontId="107" fillId="0" borderId="47" applyNumberFormat="0" applyFill="0" applyAlignment="0" applyProtection="0"/>
    <xf numFmtId="203" fontId="107" fillId="0" borderId="42" applyNumberFormat="0" applyFill="0" applyAlignment="0" applyProtection="0"/>
    <xf numFmtId="203" fontId="106" fillId="20" borderId="43" applyNumberFormat="0" applyAlignment="0" applyProtection="0"/>
    <xf numFmtId="203" fontId="96" fillId="20" borderId="24" applyNumberFormat="0" applyAlignment="0" applyProtection="0"/>
    <xf numFmtId="203" fontId="103" fillId="7" borderId="40" applyNumberFormat="0" applyAlignment="0" applyProtection="0"/>
    <xf numFmtId="203" fontId="103" fillId="7" borderId="45" applyNumberFormat="0" applyAlignment="0" applyProtection="0"/>
    <xf numFmtId="203" fontId="106" fillId="20" borderId="27" applyNumberFormat="0" applyAlignment="0" applyProtection="0"/>
    <xf numFmtId="203" fontId="107" fillId="0" borderId="26" applyNumberFormat="0" applyFill="0" applyAlignment="0" applyProtection="0"/>
    <xf numFmtId="203" fontId="7" fillId="20" borderId="24" applyNumberFormat="0" applyAlignment="0" applyProtection="0">
      <alignment vertical="center"/>
    </xf>
    <xf numFmtId="203" fontId="93" fillId="21" borderId="25" applyNumberFormat="0" applyFont="0" applyAlignment="0" applyProtection="0"/>
    <xf numFmtId="203" fontId="103" fillId="7" borderId="24" applyNumberFormat="0" applyAlignment="0" applyProtection="0"/>
    <xf numFmtId="203" fontId="107" fillId="0" borderId="26" applyNumberFormat="0" applyFill="0" applyAlignment="0" applyProtection="0"/>
    <xf numFmtId="203" fontId="103" fillId="7" borderId="45" applyNumberFormat="0" applyAlignment="0" applyProtection="0"/>
    <xf numFmtId="203" fontId="106" fillId="20" borderId="27" applyNumberFormat="0" applyAlignment="0" applyProtection="0"/>
    <xf numFmtId="203" fontId="96" fillId="20" borderId="24" applyNumberFormat="0" applyAlignment="0" applyProtection="0"/>
    <xf numFmtId="203" fontId="103" fillId="7" borderId="45" applyNumberFormat="0" applyAlignment="0" applyProtection="0"/>
    <xf numFmtId="203" fontId="14" fillId="0" borderId="42" applyNumberFormat="0" applyFill="0" applyAlignment="0" applyProtection="0">
      <alignment vertical="center"/>
    </xf>
    <xf numFmtId="10" fontId="22" fillId="25" borderId="38" applyNumberFormat="0" applyBorder="0" applyAlignment="0" applyProtection="0"/>
    <xf numFmtId="203" fontId="107" fillId="0" borderId="47" applyNumberFormat="0" applyFill="0" applyAlignment="0" applyProtection="0"/>
    <xf numFmtId="203" fontId="103" fillId="7" borderId="40" applyNumberFormat="0" applyAlignment="0" applyProtection="0"/>
    <xf numFmtId="203" fontId="103" fillId="7" borderId="40" applyNumberFormat="0" applyAlignment="0" applyProtection="0"/>
    <xf numFmtId="203" fontId="93" fillId="21" borderId="25" applyNumberFormat="0" applyFont="0" applyAlignment="0" applyProtection="0"/>
    <xf numFmtId="203" fontId="103" fillId="7" borderId="24" applyNumberFormat="0" applyAlignment="0" applyProtection="0"/>
    <xf numFmtId="203" fontId="7" fillId="20" borderId="45" applyNumberFormat="0" applyAlignment="0" applyProtection="0">
      <alignment vertical="center"/>
    </xf>
    <xf numFmtId="203" fontId="93" fillId="21" borderId="46" applyNumberFormat="0" applyFont="0" applyAlignment="0" applyProtection="0"/>
    <xf numFmtId="203" fontId="96" fillId="20" borderId="45" applyNumberFormat="0" applyAlignment="0" applyProtection="0"/>
    <xf numFmtId="203" fontId="14" fillId="0" borderId="35" applyNumberFormat="0" applyFill="0" applyAlignment="0" applyProtection="0">
      <alignment vertical="center"/>
    </xf>
    <xf numFmtId="203" fontId="4" fillId="21" borderId="46" applyNumberFormat="0" applyFont="0" applyAlignment="0" applyProtection="0">
      <alignment vertical="center"/>
    </xf>
    <xf numFmtId="203" fontId="14" fillId="0" borderId="47" applyNumberFormat="0" applyFill="0" applyAlignment="0" applyProtection="0">
      <alignment vertical="center"/>
    </xf>
    <xf numFmtId="203" fontId="103" fillId="7" borderId="45" applyNumberFormat="0" applyAlignment="0" applyProtection="0"/>
    <xf numFmtId="203" fontId="15" fillId="7" borderId="45" applyNumberFormat="0" applyAlignment="0" applyProtection="0">
      <alignment vertical="center"/>
    </xf>
    <xf numFmtId="203" fontId="7" fillId="20" borderId="45" applyNumberFormat="0" applyAlignment="0" applyProtection="0">
      <alignment vertical="center"/>
    </xf>
    <xf numFmtId="203" fontId="7" fillId="20" borderId="45" applyNumberFormat="0" applyAlignment="0" applyProtection="0">
      <alignment vertical="center"/>
    </xf>
    <xf numFmtId="203" fontId="103" fillId="7" borderId="45" applyNumberFormat="0" applyAlignment="0" applyProtection="0"/>
    <xf numFmtId="203" fontId="4" fillId="21" borderId="46" applyNumberFormat="0" applyFont="0" applyAlignment="0" applyProtection="0">
      <alignment vertical="center"/>
    </xf>
    <xf numFmtId="203" fontId="107" fillId="0" borderId="47" applyNumberFormat="0" applyFill="0" applyAlignment="0" applyProtection="0"/>
    <xf numFmtId="203" fontId="96" fillId="20" borderId="45" applyNumberFormat="0" applyAlignment="0" applyProtection="0"/>
    <xf numFmtId="203" fontId="21" fillId="20" borderId="36" applyNumberFormat="0" applyAlignment="0" applyProtection="0">
      <alignment vertical="center"/>
    </xf>
    <xf numFmtId="203" fontId="103" fillId="7" borderId="45" applyNumberFormat="0" applyAlignment="0" applyProtection="0"/>
    <xf numFmtId="203" fontId="14" fillId="0" borderId="42" applyNumberFormat="0" applyFill="0" applyAlignment="0" applyProtection="0">
      <alignment vertical="center"/>
    </xf>
    <xf numFmtId="203" fontId="106" fillId="20" borderId="48" applyNumberFormat="0" applyAlignment="0" applyProtection="0"/>
    <xf numFmtId="203" fontId="103" fillId="7" borderId="29" applyNumberFormat="0" applyAlignment="0" applyProtection="0"/>
    <xf numFmtId="203" fontId="93" fillId="21" borderId="46" applyNumberFormat="0" applyFont="0" applyAlignment="0" applyProtection="0"/>
    <xf numFmtId="203" fontId="107" fillId="0" borderId="47" applyNumberFormat="0" applyFill="0" applyAlignment="0" applyProtection="0"/>
    <xf numFmtId="203" fontId="107" fillId="0" borderId="35" applyNumberFormat="0" applyFill="0" applyAlignment="0" applyProtection="0"/>
    <xf numFmtId="203" fontId="106" fillId="20" borderId="48" applyNumberFormat="0" applyAlignment="0" applyProtection="0"/>
    <xf numFmtId="203" fontId="106" fillId="20" borderId="48" applyNumberFormat="0" applyAlignment="0" applyProtection="0"/>
    <xf numFmtId="203" fontId="107" fillId="0" borderId="42" applyNumberFormat="0" applyFill="0" applyAlignment="0" applyProtection="0"/>
    <xf numFmtId="203" fontId="96" fillId="20" borderId="45" applyNumberFormat="0" applyAlignment="0" applyProtection="0"/>
    <xf numFmtId="203" fontId="107" fillId="0" borderId="47" applyNumberFormat="0" applyFill="0" applyAlignment="0" applyProtection="0"/>
    <xf numFmtId="203" fontId="7" fillId="20" borderId="45" applyNumberFormat="0" applyAlignment="0" applyProtection="0">
      <alignment vertical="center"/>
    </xf>
    <xf numFmtId="203" fontId="93" fillId="21" borderId="46" applyNumberFormat="0" applyFont="0" applyAlignment="0" applyProtection="0"/>
    <xf numFmtId="203" fontId="103" fillId="7" borderId="45" applyNumberFormat="0" applyAlignment="0" applyProtection="0"/>
    <xf numFmtId="203" fontId="15" fillId="7" borderId="40" applyNumberFormat="0" applyAlignment="0" applyProtection="0">
      <alignment vertical="center"/>
    </xf>
    <xf numFmtId="203" fontId="93" fillId="21" borderId="41" applyNumberFormat="0" applyFont="0" applyAlignment="0" applyProtection="0"/>
    <xf numFmtId="203" fontId="15" fillId="7" borderId="40" applyNumberFormat="0" applyAlignment="0" applyProtection="0">
      <alignment vertical="center"/>
    </xf>
    <xf numFmtId="203" fontId="103" fillId="7" borderId="40" applyNumberFormat="0" applyAlignment="0" applyProtection="0"/>
    <xf numFmtId="203" fontId="93" fillId="21" borderId="46" applyNumberFormat="0" applyFont="0" applyAlignment="0" applyProtection="0"/>
    <xf numFmtId="203" fontId="103" fillId="7" borderId="40" applyNumberFormat="0" applyAlignment="0" applyProtection="0"/>
    <xf numFmtId="203" fontId="103" fillId="7" borderId="40" applyNumberFormat="0" applyAlignment="0" applyProtection="0"/>
    <xf numFmtId="203" fontId="96" fillId="20" borderId="40" applyNumberFormat="0" applyAlignment="0" applyProtection="0"/>
    <xf numFmtId="203" fontId="106" fillId="20" borderId="36" applyNumberFormat="0" applyAlignment="0" applyProtection="0"/>
    <xf numFmtId="203" fontId="96" fillId="20" borderId="40" applyNumberFormat="0" applyAlignment="0" applyProtection="0"/>
    <xf numFmtId="203" fontId="93" fillId="21" borderId="41" applyNumberFormat="0" applyFont="0" applyAlignment="0" applyProtection="0"/>
    <xf numFmtId="203" fontId="4" fillId="21" borderId="34" applyNumberFormat="0" applyFont="0" applyAlignment="0" applyProtection="0">
      <alignment vertical="center"/>
    </xf>
    <xf numFmtId="203" fontId="3" fillId="21" borderId="34" applyNumberFormat="0" applyFont="0" applyAlignment="0" applyProtection="0">
      <alignment vertical="center"/>
    </xf>
    <xf numFmtId="203" fontId="103" fillId="7" borderId="45" applyNumberFormat="0" applyAlignment="0" applyProtection="0"/>
    <xf numFmtId="203" fontId="4" fillId="21" borderId="41" applyNumberFormat="0" applyFont="0" applyAlignment="0" applyProtection="0">
      <alignment vertical="center"/>
    </xf>
    <xf numFmtId="203" fontId="93" fillId="21" borderId="41" applyNumberFormat="0" applyFont="0" applyAlignment="0" applyProtection="0"/>
    <xf numFmtId="203" fontId="4" fillId="21" borderId="41" applyNumberFormat="0" applyFont="0" applyAlignment="0" applyProtection="0">
      <alignment vertical="center"/>
    </xf>
    <xf numFmtId="203" fontId="103" fillId="7" borderId="45" applyNumberFormat="0" applyAlignment="0" applyProtection="0"/>
    <xf numFmtId="203" fontId="93" fillId="21" borderId="34" applyNumberFormat="0" applyFont="0" applyAlignment="0" applyProtection="0"/>
    <xf numFmtId="203" fontId="103" fillId="7" borderId="45" applyNumberFormat="0" applyAlignment="0" applyProtection="0"/>
    <xf numFmtId="203" fontId="96" fillId="20" borderId="40" applyNumberFormat="0" applyAlignment="0" applyProtection="0"/>
    <xf numFmtId="203" fontId="96" fillId="20" borderId="40" applyNumberFormat="0" applyAlignment="0" applyProtection="0"/>
    <xf numFmtId="203" fontId="4" fillId="21" borderId="41" applyNumberFormat="0" applyFont="0" applyAlignment="0" applyProtection="0">
      <alignment vertical="center"/>
    </xf>
    <xf numFmtId="203" fontId="103" fillId="7" borderId="45" applyNumberFormat="0" applyAlignment="0" applyProtection="0"/>
    <xf numFmtId="203" fontId="14" fillId="0" borderId="35" applyNumberFormat="0" applyFill="0" applyAlignment="0" applyProtection="0">
      <alignment vertical="center"/>
    </xf>
    <xf numFmtId="203" fontId="93" fillId="21" borderId="41" applyNumberFormat="0" applyFont="0" applyAlignment="0" applyProtection="0"/>
    <xf numFmtId="203" fontId="96" fillId="20" borderId="40" applyNumberFormat="0" applyAlignment="0" applyProtection="0"/>
    <xf numFmtId="203" fontId="103" fillId="7" borderId="40" applyNumberFormat="0" applyAlignment="0" applyProtection="0"/>
    <xf numFmtId="203" fontId="7" fillId="20" borderId="40" applyNumberFormat="0" applyAlignment="0" applyProtection="0">
      <alignment vertical="center"/>
    </xf>
    <xf numFmtId="203" fontId="14" fillId="0" borderId="42" applyNumberFormat="0" applyFill="0" applyAlignment="0" applyProtection="0">
      <alignment vertical="center"/>
    </xf>
    <xf numFmtId="203" fontId="103" fillId="7" borderId="45" applyNumberFormat="0" applyAlignment="0" applyProtection="0"/>
    <xf numFmtId="203" fontId="7" fillId="20" borderId="29" applyNumberFormat="0" applyAlignment="0" applyProtection="0">
      <alignment vertical="center"/>
    </xf>
    <xf numFmtId="203" fontId="112" fillId="20" borderId="29" applyNumberFormat="0" applyAlignment="0" applyProtection="0">
      <alignment vertical="center"/>
    </xf>
    <xf numFmtId="203" fontId="4" fillId="21" borderId="30" applyNumberFormat="0" applyFont="0" applyAlignment="0" applyProtection="0">
      <alignment vertical="center"/>
    </xf>
    <xf numFmtId="203" fontId="3" fillId="21" borderId="30" applyNumberFormat="0" applyFont="0" applyAlignment="0" applyProtection="0">
      <alignment vertical="center"/>
    </xf>
    <xf numFmtId="203" fontId="14" fillId="0" borderId="31" applyNumberFormat="0" applyFill="0" applyAlignment="0" applyProtection="0">
      <alignment vertical="center"/>
    </xf>
    <xf numFmtId="203" fontId="118" fillId="0" borderId="31" applyNumberFormat="0" applyFill="0" applyAlignment="0" applyProtection="0">
      <alignment vertical="center"/>
    </xf>
    <xf numFmtId="203" fontId="15" fillId="7" borderId="29" applyNumberFormat="0" applyAlignment="0" applyProtection="0">
      <alignment vertical="center"/>
    </xf>
    <xf numFmtId="203" fontId="119" fillId="7" borderId="29" applyNumberFormat="0" applyAlignment="0" applyProtection="0">
      <alignment vertical="center"/>
    </xf>
    <xf numFmtId="203" fontId="21" fillId="20" borderId="32" applyNumberFormat="0" applyAlignment="0" applyProtection="0">
      <alignment vertical="center"/>
    </xf>
    <xf numFmtId="203" fontId="124" fillId="20" borderId="32" applyNumberFormat="0" applyAlignment="0" applyProtection="0">
      <alignment vertical="center"/>
    </xf>
    <xf numFmtId="203" fontId="96" fillId="20" borderId="29" applyNumberFormat="0" applyAlignment="0" applyProtection="0"/>
    <xf numFmtId="203" fontId="103" fillId="7" borderId="29" applyNumberFormat="0" applyAlignment="0" applyProtection="0"/>
    <xf numFmtId="203" fontId="93" fillId="21" borderId="30" applyNumberFormat="0" applyFont="0" applyAlignment="0" applyProtection="0"/>
    <xf numFmtId="203" fontId="106" fillId="20" borderId="32" applyNumberFormat="0" applyAlignment="0" applyProtection="0"/>
    <xf numFmtId="203" fontId="107" fillId="0" borderId="31" applyNumberFormat="0" applyFill="0" applyAlignment="0" applyProtection="0"/>
    <xf numFmtId="203" fontId="107" fillId="0" borderId="31" applyNumberFormat="0" applyFill="0" applyAlignment="0" applyProtection="0"/>
    <xf numFmtId="203" fontId="106" fillId="20" borderId="32" applyNumberFormat="0" applyAlignment="0" applyProtection="0"/>
    <xf numFmtId="203" fontId="93" fillId="21" borderId="30" applyNumberFormat="0" applyFont="0" applyAlignment="0" applyProtection="0"/>
    <xf numFmtId="203" fontId="103" fillId="7" borderId="29" applyNumberFormat="0" applyAlignment="0" applyProtection="0"/>
    <xf numFmtId="203" fontId="96" fillId="20" borderId="29" applyNumberFormat="0" applyAlignment="0" applyProtection="0"/>
    <xf numFmtId="203" fontId="107" fillId="0" borderId="31" applyNumberFormat="0" applyFill="0" applyAlignment="0" applyProtection="0"/>
    <xf numFmtId="203" fontId="106" fillId="20" borderId="32" applyNumberFormat="0" applyAlignment="0" applyProtection="0"/>
    <xf numFmtId="203" fontId="96" fillId="20" borderId="29" applyNumberFormat="0" applyAlignment="0" applyProtection="0"/>
    <xf numFmtId="203" fontId="93" fillId="21" borderId="30" applyNumberFormat="0" applyFont="0" applyAlignment="0" applyProtection="0"/>
    <xf numFmtId="203" fontId="103" fillId="7" borderId="29" applyNumberFormat="0" applyAlignment="0" applyProtection="0"/>
    <xf numFmtId="203" fontId="7" fillId="20" borderId="29" applyNumberFormat="0" applyAlignment="0" applyProtection="0">
      <alignment vertical="center"/>
    </xf>
    <xf numFmtId="203" fontId="4" fillId="21" borderId="30" applyNumberFormat="0" applyFont="0" applyAlignment="0" applyProtection="0">
      <alignment vertical="center"/>
    </xf>
    <xf numFmtId="203" fontId="21" fillId="20" borderId="32" applyNumberFormat="0" applyAlignment="0" applyProtection="0">
      <alignment vertical="center"/>
    </xf>
    <xf numFmtId="203" fontId="14" fillId="0" borderId="31" applyNumberFormat="0" applyFill="0" applyAlignment="0" applyProtection="0">
      <alignment vertical="center"/>
    </xf>
    <xf numFmtId="203" fontId="15" fillId="7" borderId="29" applyNumberFormat="0" applyAlignment="0" applyProtection="0">
      <alignment vertical="center"/>
    </xf>
    <xf numFmtId="203" fontId="15" fillId="7" borderId="29" applyNumberFormat="0" applyAlignment="0" applyProtection="0">
      <alignment vertical="center"/>
    </xf>
    <xf numFmtId="203" fontId="21" fillId="20" borderId="32" applyNumberFormat="0" applyAlignment="0" applyProtection="0">
      <alignment vertical="center"/>
    </xf>
    <xf numFmtId="203" fontId="14" fillId="0" borderId="31" applyNumberFormat="0" applyFill="0" applyAlignment="0" applyProtection="0">
      <alignment vertical="center"/>
    </xf>
    <xf numFmtId="203" fontId="4" fillId="21" borderId="30" applyNumberFormat="0" applyFont="0" applyAlignment="0" applyProtection="0">
      <alignment vertical="center"/>
    </xf>
    <xf numFmtId="203" fontId="7" fillId="20" borderId="29" applyNumberFormat="0" applyAlignment="0" applyProtection="0">
      <alignment vertical="center"/>
    </xf>
    <xf numFmtId="203" fontId="15" fillId="7" borderId="29" applyNumberFormat="0" applyAlignment="0" applyProtection="0">
      <alignment vertical="center"/>
    </xf>
    <xf numFmtId="203" fontId="14" fillId="0" borderId="31" applyNumberFormat="0" applyFill="0" applyAlignment="0" applyProtection="0">
      <alignment vertical="center"/>
    </xf>
    <xf numFmtId="203" fontId="21" fillId="20" borderId="32" applyNumberFormat="0" applyAlignment="0" applyProtection="0">
      <alignment vertical="center"/>
    </xf>
    <xf numFmtId="203" fontId="107" fillId="0" borderId="31" applyNumberFormat="0" applyFill="0" applyAlignment="0" applyProtection="0"/>
    <xf numFmtId="203" fontId="106" fillId="20" borderId="32" applyNumberFormat="0" applyAlignment="0" applyProtection="0"/>
    <xf numFmtId="203" fontId="93" fillId="21" borderId="30" applyNumberFormat="0" applyFont="0" applyAlignment="0" applyProtection="0"/>
    <xf numFmtId="203" fontId="103" fillId="7" borderId="29" applyNumberFormat="0" applyAlignment="0" applyProtection="0"/>
    <xf numFmtId="203" fontId="96" fillId="20" borderId="29" applyNumberFormat="0" applyAlignment="0" applyProtection="0"/>
    <xf numFmtId="203" fontId="15" fillId="7" borderId="29" applyNumberFormat="0" applyAlignment="0" applyProtection="0">
      <alignment vertical="center"/>
    </xf>
    <xf numFmtId="203" fontId="106" fillId="20" borderId="32" applyNumberFormat="0" applyAlignment="0" applyProtection="0"/>
    <xf numFmtId="203" fontId="21" fillId="20" borderId="32" applyNumberFormat="0" applyAlignment="0" applyProtection="0">
      <alignment vertical="center"/>
    </xf>
    <xf numFmtId="203" fontId="14" fillId="0" borderId="31" applyNumberFormat="0" applyFill="0" applyAlignment="0" applyProtection="0">
      <alignment vertical="center"/>
    </xf>
    <xf numFmtId="203" fontId="4" fillId="21" borderId="30" applyNumberFormat="0" applyFont="0" applyAlignment="0" applyProtection="0">
      <alignment vertical="center"/>
    </xf>
    <xf numFmtId="203" fontId="96" fillId="20" borderId="29" applyNumberFormat="0" applyAlignment="0" applyProtection="0"/>
    <xf numFmtId="203" fontId="107" fillId="0" borderId="31" applyNumberFormat="0" applyFill="0" applyAlignment="0" applyProtection="0"/>
    <xf numFmtId="203" fontId="106" fillId="20" borderId="32" applyNumberFormat="0" applyAlignment="0" applyProtection="0"/>
    <xf numFmtId="203" fontId="93" fillId="21" borderId="30" applyNumberFormat="0" applyFont="0" applyAlignment="0" applyProtection="0"/>
    <xf numFmtId="203" fontId="103" fillId="7" borderId="29" applyNumberFormat="0" applyAlignment="0" applyProtection="0"/>
    <xf numFmtId="203" fontId="107" fillId="0" borderId="31" applyNumberFormat="0" applyFill="0" applyAlignment="0" applyProtection="0"/>
    <xf numFmtId="203" fontId="103" fillId="7" borderId="29" applyNumberFormat="0" applyAlignment="0" applyProtection="0"/>
    <xf numFmtId="203" fontId="96" fillId="20" borderId="29" applyNumberFormat="0" applyAlignment="0" applyProtection="0"/>
    <xf numFmtId="203" fontId="106" fillId="20" borderId="32" applyNumberFormat="0" applyAlignment="0" applyProtection="0"/>
    <xf numFmtId="203" fontId="14" fillId="0" borderId="31" applyNumberFormat="0" applyFill="0" applyAlignment="0" applyProtection="0">
      <alignment vertical="center"/>
    </xf>
    <xf numFmtId="203" fontId="15" fillId="7" borderId="29" applyNumberFormat="0" applyAlignment="0" applyProtection="0">
      <alignment vertical="center"/>
    </xf>
    <xf numFmtId="203" fontId="93" fillId="21" borderId="30" applyNumberFormat="0" applyFont="0" applyAlignment="0" applyProtection="0"/>
    <xf numFmtId="203" fontId="7" fillId="20" borderId="29" applyNumberFormat="0" applyAlignment="0" applyProtection="0">
      <alignment vertical="center"/>
    </xf>
    <xf numFmtId="203" fontId="96" fillId="20" borderId="29" applyNumberFormat="0" applyAlignment="0" applyProtection="0"/>
    <xf numFmtId="203" fontId="103" fillId="7" borderId="29" applyNumberFormat="0" applyAlignment="0" applyProtection="0"/>
    <xf numFmtId="203" fontId="4" fillId="21" borderId="30" applyNumberFormat="0" applyFont="0" applyAlignment="0" applyProtection="0">
      <alignment vertical="center"/>
    </xf>
    <xf numFmtId="203" fontId="4" fillId="21" borderId="30" applyNumberFormat="0" applyFont="0" applyAlignment="0" applyProtection="0">
      <alignment vertical="center"/>
    </xf>
    <xf numFmtId="203" fontId="107" fillId="0" borderId="31" applyNumberFormat="0" applyFill="0" applyAlignment="0" applyProtection="0"/>
    <xf numFmtId="203" fontId="21" fillId="20" borderId="32" applyNumberFormat="0" applyAlignment="0" applyProtection="0">
      <alignment vertical="center"/>
    </xf>
    <xf numFmtId="203" fontId="93" fillId="21" borderId="30" applyNumberFormat="0" applyFont="0" applyAlignment="0" applyProtection="0"/>
    <xf numFmtId="203" fontId="7" fillId="20" borderId="29" applyNumberFormat="0" applyAlignment="0" applyProtection="0">
      <alignment vertical="center"/>
    </xf>
    <xf numFmtId="203" fontId="96" fillId="20" borderId="29" applyNumberFormat="0" applyAlignment="0" applyProtection="0"/>
    <xf numFmtId="203" fontId="106" fillId="20" borderId="32" applyNumberFormat="0" applyAlignment="0" applyProtection="0"/>
    <xf numFmtId="203" fontId="107" fillId="0" borderId="31" applyNumberFormat="0" applyFill="0" applyAlignment="0" applyProtection="0"/>
    <xf numFmtId="203" fontId="7" fillId="20" borderId="29" applyNumberFormat="0" applyAlignment="0" applyProtection="0">
      <alignment vertical="center"/>
    </xf>
    <xf numFmtId="203" fontId="93" fillId="21" borderId="30" applyNumberFormat="0" applyFont="0" applyAlignment="0" applyProtection="0"/>
    <xf numFmtId="203" fontId="103" fillId="7" borderId="29" applyNumberFormat="0" applyAlignment="0" applyProtection="0"/>
    <xf numFmtId="203" fontId="107" fillId="0" borderId="31" applyNumberFormat="0" applyFill="0" applyAlignment="0" applyProtection="0"/>
    <xf numFmtId="203" fontId="106" fillId="20" borderId="32" applyNumberFormat="0" applyAlignment="0" applyProtection="0"/>
    <xf numFmtId="203" fontId="96" fillId="20" borderId="29" applyNumberFormat="0" applyAlignment="0" applyProtection="0"/>
    <xf numFmtId="203" fontId="93" fillId="21" borderId="30" applyNumberFormat="0" applyFont="0" applyAlignment="0" applyProtection="0"/>
    <xf numFmtId="203" fontId="103" fillId="7" borderId="29" applyNumberFormat="0" applyAlignment="0" applyProtection="0"/>
    <xf numFmtId="203" fontId="93" fillId="21" borderId="25" applyNumberFormat="0" applyFont="0" applyAlignment="0" applyProtection="0"/>
    <xf numFmtId="203" fontId="96" fillId="20" borderId="24" applyNumberFormat="0" applyAlignment="0" applyProtection="0"/>
    <xf numFmtId="203" fontId="93" fillId="21" borderId="25" applyNumberFormat="0" applyFont="0" applyAlignment="0" applyProtection="0"/>
    <xf numFmtId="203" fontId="7" fillId="20" borderId="24" applyNumberFormat="0" applyAlignment="0" applyProtection="0">
      <alignment vertical="center"/>
    </xf>
    <xf numFmtId="203" fontId="4" fillId="21" borderId="25" applyNumberFormat="0" applyFont="0" applyAlignment="0" applyProtection="0">
      <alignment vertical="center"/>
    </xf>
    <xf numFmtId="203" fontId="93" fillId="21" borderId="25" applyNumberFormat="0" applyFont="0" applyAlignment="0" applyProtection="0"/>
    <xf numFmtId="203" fontId="93" fillId="21" borderId="25" applyNumberFormat="0" applyFont="0" applyAlignment="0" applyProtection="0"/>
    <xf numFmtId="203" fontId="103" fillId="7" borderId="29" applyNumberFormat="0" applyAlignment="0" applyProtection="0"/>
    <xf numFmtId="203" fontId="4" fillId="21" borderId="25" applyNumberFormat="0" applyFont="0" applyAlignment="0" applyProtection="0">
      <alignment vertical="center"/>
    </xf>
    <xf numFmtId="203" fontId="93" fillId="21" borderId="25" applyNumberFormat="0" applyFont="0" applyAlignment="0" applyProtection="0"/>
    <xf numFmtId="203" fontId="96" fillId="20" borderId="24" applyNumberFormat="0" applyAlignment="0" applyProtection="0"/>
    <xf numFmtId="203" fontId="103" fillId="7" borderId="29" applyNumberFormat="0" applyAlignment="0" applyProtection="0"/>
    <xf numFmtId="203" fontId="4" fillId="21" borderId="25" applyNumberFormat="0" applyFont="0" applyAlignment="0" applyProtection="0">
      <alignment vertical="center"/>
    </xf>
    <xf numFmtId="203" fontId="103" fillId="7" borderId="29"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9" applyNumberFormat="0" applyAlignment="0" applyProtection="0"/>
    <xf numFmtId="203" fontId="103" fillId="7" borderId="24" applyNumberFormat="0" applyAlignment="0" applyProtection="0"/>
    <xf numFmtId="203" fontId="96" fillId="20" borderId="24" applyNumberFormat="0" applyAlignment="0" applyProtection="0"/>
    <xf numFmtId="203" fontId="103" fillId="7" borderId="24" applyNumberFormat="0" applyAlignment="0" applyProtection="0"/>
    <xf numFmtId="203" fontId="15" fillId="7" borderId="24" applyNumberFormat="0" applyAlignment="0" applyProtection="0">
      <alignment vertical="center"/>
    </xf>
    <xf numFmtId="203" fontId="103" fillId="7" borderId="24" applyNumberFormat="0" applyAlignment="0" applyProtection="0"/>
    <xf numFmtId="203" fontId="7" fillId="20" borderId="24" applyNumberFormat="0" applyAlignment="0" applyProtection="0">
      <alignment vertical="center"/>
    </xf>
    <xf numFmtId="203" fontId="15" fillId="7" borderId="24" applyNumberFormat="0" applyAlignment="0" applyProtection="0">
      <alignment vertical="center"/>
    </xf>
    <xf numFmtId="203" fontId="93" fillId="21" borderId="25" applyNumberFormat="0" applyFont="0" applyAlignment="0" applyProtection="0"/>
    <xf numFmtId="203" fontId="93" fillId="21" borderId="25" applyNumberFormat="0" applyFont="0" applyAlignment="0" applyProtection="0"/>
    <xf numFmtId="203" fontId="103" fillId="7" borderId="29" applyNumberFormat="0" applyAlignment="0" applyProtection="0"/>
    <xf numFmtId="203" fontId="96" fillId="20" borderId="24" applyNumberFormat="0" applyAlignment="0" applyProtection="0"/>
    <xf numFmtId="203" fontId="4" fillId="21" borderId="25" applyNumberFormat="0" applyFont="0" applyAlignment="0" applyProtection="0">
      <alignment vertical="center"/>
    </xf>
    <xf numFmtId="203" fontId="7" fillId="20" borderId="24" applyNumberFormat="0" applyAlignment="0" applyProtection="0">
      <alignment vertical="center"/>
    </xf>
    <xf numFmtId="203" fontId="4" fillId="21" borderId="25" applyNumberFormat="0" applyFont="0" applyAlignment="0" applyProtection="0">
      <alignment vertical="center"/>
    </xf>
    <xf numFmtId="203" fontId="3" fillId="21" borderId="25" applyNumberFormat="0" applyFont="0" applyAlignment="0" applyProtection="0">
      <alignment vertical="center"/>
    </xf>
    <xf numFmtId="203" fontId="103" fillId="7" borderId="29" applyNumberFormat="0" applyAlignment="0" applyProtection="0"/>
    <xf numFmtId="203" fontId="103" fillId="7" borderId="24" applyNumberFormat="0" applyAlignment="0" applyProtection="0"/>
    <xf numFmtId="203" fontId="7" fillId="20" borderId="24" applyNumberFormat="0" applyAlignment="0" applyProtection="0">
      <alignment vertical="center"/>
    </xf>
    <xf numFmtId="203" fontId="15" fillId="7" borderId="24" applyNumberFormat="0" applyAlignment="0" applyProtection="0">
      <alignment vertical="center"/>
    </xf>
    <xf numFmtId="203" fontId="119" fillId="7" borderId="24" applyNumberFormat="0" applyAlignment="0" applyProtection="0">
      <alignment vertical="center"/>
    </xf>
    <xf numFmtId="203" fontId="7" fillId="20" borderId="24" applyNumberFormat="0" applyAlignment="0" applyProtection="0">
      <alignment vertical="center"/>
    </xf>
    <xf numFmtId="203" fontId="96" fillId="20" borderId="24" applyNumberFormat="0" applyAlignment="0" applyProtection="0"/>
    <xf numFmtId="203" fontId="103" fillId="7" borderId="24" applyNumberFormat="0" applyAlignment="0" applyProtection="0"/>
    <xf numFmtId="203" fontId="15" fillId="7" borderId="24" applyNumberFormat="0" applyAlignment="0" applyProtection="0">
      <alignment vertical="center"/>
    </xf>
    <xf numFmtId="203" fontId="96" fillId="20" borderId="24" applyNumberFormat="0" applyAlignment="0" applyProtection="0"/>
    <xf numFmtId="203" fontId="7" fillId="20" borderId="24" applyNumberFormat="0" applyAlignment="0" applyProtection="0">
      <alignment vertical="center"/>
    </xf>
    <xf numFmtId="203" fontId="4" fillId="21" borderId="25" applyNumberFormat="0" applyFont="0" applyAlignment="0" applyProtection="0">
      <alignment vertical="center"/>
    </xf>
    <xf numFmtId="203" fontId="93" fillId="21" borderId="25" applyNumberFormat="0" applyFont="0" applyAlignment="0" applyProtection="0"/>
    <xf numFmtId="203" fontId="96" fillId="20" borderId="24" applyNumberFormat="0" applyAlignment="0" applyProtection="0"/>
    <xf numFmtId="203" fontId="93" fillId="21" borderId="25" applyNumberFormat="0" applyFont="0" applyAlignment="0" applyProtection="0"/>
    <xf numFmtId="203" fontId="103" fillId="7" borderId="24" applyNumberFormat="0" applyAlignment="0" applyProtection="0"/>
    <xf numFmtId="203" fontId="15" fillId="7" borderId="24" applyNumberFormat="0" applyAlignment="0" applyProtection="0">
      <alignment vertical="center"/>
    </xf>
    <xf numFmtId="203" fontId="96" fillId="20" borderId="24" applyNumberFormat="0" applyAlignment="0" applyProtection="0"/>
    <xf numFmtId="203" fontId="15" fillId="7" borderId="24" applyNumberFormat="0" applyAlignment="0" applyProtection="0">
      <alignment vertical="center"/>
    </xf>
    <xf numFmtId="203" fontId="112" fillId="20" borderId="24" applyNumberFormat="0" applyAlignment="0" applyProtection="0">
      <alignment vertical="center"/>
    </xf>
    <xf numFmtId="203" fontId="96" fillId="20" borderId="24" applyNumberFormat="0" applyAlignment="0" applyProtection="0"/>
    <xf numFmtId="203" fontId="103" fillId="7" borderId="24"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93" fillId="21" borderId="30" applyNumberFormat="0" applyFont="0" applyAlignment="0" applyProtection="0"/>
    <xf numFmtId="203" fontId="96" fillId="20" borderId="29" applyNumberFormat="0" applyAlignment="0" applyProtection="0"/>
    <xf numFmtId="203" fontId="93" fillId="21" borderId="30" applyNumberFormat="0" applyFont="0" applyAlignment="0" applyProtection="0"/>
    <xf numFmtId="203" fontId="7" fillId="20" borderId="29" applyNumberFormat="0" applyAlignment="0" applyProtection="0">
      <alignment vertical="center"/>
    </xf>
    <xf numFmtId="203" fontId="4" fillId="21" borderId="30" applyNumberFormat="0" applyFont="0" applyAlignment="0" applyProtection="0">
      <alignment vertical="center"/>
    </xf>
    <xf numFmtId="203" fontId="93" fillId="21" borderId="30" applyNumberFormat="0" applyFont="0" applyAlignment="0" applyProtection="0"/>
    <xf numFmtId="203" fontId="93" fillId="21" borderId="30" applyNumberFormat="0" applyFont="0" applyAlignment="0" applyProtection="0"/>
    <xf numFmtId="203" fontId="4" fillId="21" borderId="30" applyNumberFormat="0" applyFont="0" applyAlignment="0" applyProtection="0">
      <alignment vertical="center"/>
    </xf>
    <xf numFmtId="203" fontId="93" fillId="21" borderId="30" applyNumberFormat="0" applyFont="0" applyAlignment="0" applyProtection="0"/>
    <xf numFmtId="203" fontId="96" fillId="20" borderId="29" applyNumberFormat="0" applyAlignment="0" applyProtection="0"/>
    <xf numFmtId="203" fontId="4" fillId="21" borderId="30" applyNumberFormat="0" applyFont="0" applyAlignment="0" applyProtection="0">
      <alignment vertical="center"/>
    </xf>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96" fillId="20" borderId="29" applyNumberFormat="0" applyAlignment="0" applyProtection="0"/>
    <xf numFmtId="203" fontId="103" fillId="7" borderId="29" applyNumberFormat="0" applyAlignment="0" applyProtection="0"/>
    <xf numFmtId="203" fontId="15" fillId="7" borderId="29" applyNumberFormat="0" applyAlignment="0" applyProtection="0">
      <alignment vertical="center"/>
    </xf>
    <xf numFmtId="203" fontId="103" fillId="7" borderId="29" applyNumberFormat="0" applyAlignment="0" applyProtection="0"/>
    <xf numFmtId="203" fontId="7" fillId="20" borderId="29" applyNumberFormat="0" applyAlignment="0" applyProtection="0">
      <alignment vertical="center"/>
    </xf>
    <xf numFmtId="203" fontId="15" fillId="7" borderId="29" applyNumberFormat="0" applyAlignment="0" applyProtection="0">
      <alignment vertical="center"/>
    </xf>
    <xf numFmtId="203" fontId="93" fillId="21" borderId="30" applyNumberFormat="0" applyFont="0" applyAlignment="0" applyProtection="0"/>
    <xf numFmtId="203" fontId="93" fillId="21" borderId="30" applyNumberFormat="0" applyFont="0" applyAlignment="0" applyProtection="0"/>
    <xf numFmtId="203" fontId="96" fillId="20" borderId="29" applyNumberFormat="0" applyAlignment="0" applyProtection="0"/>
    <xf numFmtId="203" fontId="4" fillId="21" borderId="30" applyNumberFormat="0" applyFont="0" applyAlignment="0" applyProtection="0">
      <alignment vertical="center"/>
    </xf>
    <xf numFmtId="203" fontId="7" fillId="20" borderId="29" applyNumberFormat="0" applyAlignment="0" applyProtection="0">
      <alignment vertical="center"/>
    </xf>
    <xf numFmtId="203" fontId="4" fillId="21" borderId="30" applyNumberFormat="0" applyFont="0" applyAlignment="0" applyProtection="0">
      <alignment vertical="center"/>
    </xf>
    <xf numFmtId="203" fontId="3" fillId="21" borderId="30" applyNumberFormat="0" applyFont="0" applyAlignment="0" applyProtection="0">
      <alignment vertical="center"/>
    </xf>
    <xf numFmtId="203" fontId="103" fillId="7" borderId="29" applyNumberFormat="0" applyAlignment="0" applyProtection="0"/>
    <xf numFmtId="203" fontId="7" fillId="20" borderId="29" applyNumberFormat="0" applyAlignment="0" applyProtection="0">
      <alignment vertical="center"/>
    </xf>
    <xf numFmtId="203" fontId="15" fillId="7" borderId="29" applyNumberFormat="0" applyAlignment="0" applyProtection="0">
      <alignment vertical="center"/>
    </xf>
    <xf numFmtId="203" fontId="119" fillId="7" borderId="29" applyNumberFormat="0" applyAlignment="0" applyProtection="0">
      <alignment vertical="center"/>
    </xf>
    <xf numFmtId="203" fontId="7" fillId="20" borderId="29" applyNumberFormat="0" applyAlignment="0" applyProtection="0">
      <alignment vertical="center"/>
    </xf>
    <xf numFmtId="203" fontId="96" fillId="20" borderId="29" applyNumberFormat="0" applyAlignment="0" applyProtection="0"/>
    <xf numFmtId="203" fontId="103" fillId="7" borderId="29" applyNumberFormat="0" applyAlignment="0" applyProtection="0"/>
    <xf numFmtId="203" fontId="15" fillId="7" borderId="29" applyNumberFormat="0" applyAlignment="0" applyProtection="0">
      <alignment vertical="center"/>
    </xf>
    <xf numFmtId="203" fontId="96" fillId="20" borderId="29" applyNumberFormat="0" applyAlignment="0" applyProtection="0"/>
    <xf numFmtId="203" fontId="7" fillId="20" borderId="29" applyNumberFormat="0" applyAlignment="0" applyProtection="0">
      <alignment vertical="center"/>
    </xf>
    <xf numFmtId="203" fontId="4" fillId="21" borderId="30" applyNumberFormat="0" applyFont="0" applyAlignment="0" applyProtection="0">
      <alignment vertical="center"/>
    </xf>
    <xf numFmtId="203" fontId="93" fillId="21" borderId="30" applyNumberFormat="0" applyFont="0" applyAlignment="0" applyProtection="0"/>
    <xf numFmtId="203" fontId="96" fillId="20" borderId="29" applyNumberFormat="0" applyAlignment="0" applyProtection="0"/>
    <xf numFmtId="203" fontId="93" fillId="21" borderId="30" applyNumberFormat="0" applyFont="0" applyAlignment="0" applyProtection="0"/>
    <xf numFmtId="203" fontId="103" fillId="7" borderId="29" applyNumberFormat="0" applyAlignment="0" applyProtection="0"/>
    <xf numFmtId="203" fontId="15" fillId="7" borderId="29" applyNumberFormat="0" applyAlignment="0" applyProtection="0">
      <alignment vertical="center"/>
    </xf>
    <xf numFmtId="203" fontId="96" fillId="20" borderId="29" applyNumberFormat="0" applyAlignment="0" applyProtection="0"/>
    <xf numFmtId="203" fontId="15" fillId="7" borderId="29" applyNumberFormat="0" applyAlignment="0" applyProtection="0">
      <alignment vertical="center"/>
    </xf>
    <xf numFmtId="203" fontId="112" fillId="20" borderId="29" applyNumberFormat="0" applyAlignment="0" applyProtection="0">
      <alignment vertical="center"/>
    </xf>
    <xf numFmtId="203" fontId="96" fillId="20"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4" fillId="0" borderId="26" applyNumberFormat="0" applyFill="0" applyAlignment="0" applyProtection="0">
      <alignment vertical="center"/>
    </xf>
    <xf numFmtId="203" fontId="118" fillId="0" borderId="26" applyNumberFormat="0" applyFill="0" applyAlignment="0" applyProtection="0">
      <alignment vertical="center"/>
    </xf>
    <xf numFmtId="203" fontId="107" fillId="0" borderId="26" applyNumberFormat="0" applyFill="0" applyAlignment="0" applyProtection="0"/>
    <xf numFmtId="203" fontId="107" fillId="0" borderId="26" applyNumberFormat="0" applyFill="0" applyAlignment="0" applyProtection="0"/>
    <xf numFmtId="203" fontId="107" fillId="0" borderId="26" applyNumberFormat="0" applyFill="0" applyAlignment="0" applyProtection="0"/>
    <xf numFmtId="203" fontId="14" fillId="0" borderId="26" applyNumberFormat="0" applyFill="0" applyAlignment="0" applyProtection="0">
      <alignment vertical="center"/>
    </xf>
    <xf numFmtId="203" fontId="14" fillId="0" borderId="26" applyNumberFormat="0" applyFill="0" applyAlignment="0" applyProtection="0">
      <alignment vertical="center"/>
    </xf>
    <xf numFmtId="203" fontId="14" fillId="0" borderId="26" applyNumberFormat="0" applyFill="0" applyAlignment="0" applyProtection="0">
      <alignment vertical="center"/>
    </xf>
    <xf numFmtId="203" fontId="107" fillId="0" borderId="26" applyNumberFormat="0" applyFill="0" applyAlignment="0" applyProtection="0"/>
    <xf numFmtId="203" fontId="14" fillId="0" borderId="26" applyNumberFormat="0" applyFill="0" applyAlignment="0" applyProtection="0">
      <alignment vertical="center"/>
    </xf>
    <xf numFmtId="203" fontId="107" fillId="0" borderId="26" applyNumberFormat="0" applyFill="0" applyAlignment="0" applyProtection="0"/>
    <xf numFmtId="203" fontId="107" fillId="0" borderId="26" applyNumberFormat="0" applyFill="0" applyAlignment="0" applyProtection="0"/>
    <xf numFmtId="203" fontId="14" fillId="0" borderId="26" applyNumberFormat="0" applyFill="0" applyAlignment="0" applyProtection="0">
      <alignment vertical="center"/>
    </xf>
    <xf numFmtId="203" fontId="107" fillId="0" borderId="26" applyNumberFormat="0" applyFill="0" applyAlignment="0" applyProtection="0"/>
    <xf numFmtId="203" fontId="107" fillId="0" borderId="26" applyNumberFormat="0" applyFill="0" applyAlignment="0" applyProtection="0"/>
    <xf numFmtId="203" fontId="107" fillId="0" borderId="26" applyNumberFormat="0" applyFill="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9" applyNumberFormat="0" applyAlignment="0" applyProtection="0"/>
    <xf numFmtId="203" fontId="14" fillId="0" borderId="31" applyNumberFormat="0" applyFill="0" applyAlignment="0" applyProtection="0">
      <alignment vertical="center"/>
    </xf>
    <xf numFmtId="203" fontId="118" fillId="0" borderId="31" applyNumberFormat="0" applyFill="0" applyAlignment="0" applyProtection="0">
      <alignment vertical="center"/>
    </xf>
    <xf numFmtId="203" fontId="107" fillId="0" borderId="31" applyNumberFormat="0" applyFill="0" applyAlignment="0" applyProtection="0"/>
    <xf numFmtId="203" fontId="107" fillId="0" borderId="31" applyNumberFormat="0" applyFill="0" applyAlignment="0" applyProtection="0"/>
    <xf numFmtId="203" fontId="107" fillId="0" borderId="31" applyNumberFormat="0" applyFill="0" applyAlignment="0" applyProtection="0"/>
    <xf numFmtId="203" fontId="14" fillId="0" borderId="31" applyNumberFormat="0" applyFill="0" applyAlignment="0" applyProtection="0">
      <alignment vertical="center"/>
    </xf>
    <xf numFmtId="203" fontId="14" fillId="0" borderId="31" applyNumberFormat="0" applyFill="0" applyAlignment="0" applyProtection="0">
      <alignment vertical="center"/>
    </xf>
    <xf numFmtId="203" fontId="14" fillId="0" borderId="31" applyNumberFormat="0" applyFill="0" applyAlignment="0" applyProtection="0">
      <alignment vertical="center"/>
    </xf>
    <xf numFmtId="203" fontId="107" fillId="0" borderId="31" applyNumberFormat="0" applyFill="0" applyAlignment="0" applyProtection="0"/>
    <xf numFmtId="203" fontId="14" fillId="0" borderId="31" applyNumberFormat="0" applyFill="0" applyAlignment="0" applyProtection="0">
      <alignment vertical="center"/>
    </xf>
    <xf numFmtId="203" fontId="107" fillId="0" borderId="31" applyNumberFormat="0" applyFill="0" applyAlignment="0" applyProtection="0"/>
    <xf numFmtId="203" fontId="107" fillId="0" borderId="31" applyNumberFormat="0" applyFill="0" applyAlignment="0" applyProtection="0"/>
    <xf numFmtId="203" fontId="14" fillId="0" borderId="31" applyNumberFormat="0" applyFill="0" applyAlignment="0" applyProtection="0">
      <alignment vertical="center"/>
    </xf>
    <xf numFmtId="203" fontId="107" fillId="0" borderId="31" applyNumberFormat="0" applyFill="0" applyAlignment="0" applyProtection="0"/>
    <xf numFmtId="203" fontId="107" fillId="0" borderId="31" applyNumberFormat="0" applyFill="0" applyAlignment="0" applyProtection="0"/>
    <xf numFmtId="203" fontId="107" fillId="0" borderId="31" applyNumberFormat="0" applyFill="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93" fillId="21" borderId="25" applyNumberFormat="0" applyFont="0" applyAlignment="0" applyProtection="0"/>
    <xf numFmtId="203" fontId="96" fillId="20" borderId="24" applyNumberFormat="0" applyAlignment="0" applyProtection="0"/>
    <xf numFmtId="203" fontId="93" fillId="21" borderId="25" applyNumberFormat="0" applyFont="0" applyAlignment="0" applyProtection="0"/>
    <xf numFmtId="203" fontId="7" fillId="20" borderId="24" applyNumberFormat="0" applyAlignment="0" applyProtection="0">
      <alignment vertical="center"/>
    </xf>
    <xf numFmtId="203" fontId="4" fillId="21" borderId="25" applyNumberFormat="0" applyFont="0" applyAlignment="0" applyProtection="0">
      <alignment vertical="center"/>
    </xf>
    <xf numFmtId="203" fontId="93" fillId="21" borderId="25" applyNumberFormat="0" applyFont="0" applyAlignment="0" applyProtection="0"/>
    <xf numFmtId="203" fontId="93" fillId="21" borderId="25" applyNumberFormat="0" applyFont="0" applyAlignment="0" applyProtection="0"/>
    <xf numFmtId="203" fontId="4" fillId="21" borderId="25" applyNumberFormat="0" applyFont="0" applyAlignment="0" applyProtection="0">
      <alignment vertical="center"/>
    </xf>
    <xf numFmtId="203" fontId="93" fillId="21" borderId="25" applyNumberFormat="0" applyFont="0" applyAlignment="0" applyProtection="0"/>
    <xf numFmtId="203" fontId="96" fillId="20" borderId="24" applyNumberFormat="0" applyAlignment="0" applyProtection="0"/>
    <xf numFmtId="203" fontId="4" fillId="21" borderId="25" applyNumberFormat="0" applyFont="0" applyAlignment="0" applyProtection="0">
      <alignment vertical="center"/>
    </xf>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96" fillId="20" borderId="24" applyNumberFormat="0" applyAlignment="0" applyProtection="0"/>
    <xf numFmtId="203" fontId="103" fillId="7" borderId="24" applyNumberFormat="0" applyAlignment="0" applyProtection="0"/>
    <xf numFmtId="203" fontId="15" fillId="7" borderId="24" applyNumberFormat="0" applyAlignment="0" applyProtection="0">
      <alignment vertical="center"/>
    </xf>
    <xf numFmtId="203" fontId="103" fillId="7" borderId="24" applyNumberFormat="0" applyAlignment="0" applyProtection="0"/>
    <xf numFmtId="203" fontId="7" fillId="20" borderId="24" applyNumberFormat="0" applyAlignment="0" applyProtection="0">
      <alignment vertical="center"/>
    </xf>
    <xf numFmtId="203" fontId="15" fillId="7" borderId="24" applyNumberFormat="0" applyAlignment="0" applyProtection="0">
      <alignment vertical="center"/>
    </xf>
    <xf numFmtId="203" fontId="93" fillId="21" borderId="25" applyNumberFormat="0" applyFont="0" applyAlignment="0" applyProtection="0"/>
    <xf numFmtId="203" fontId="93" fillId="21" borderId="25" applyNumberFormat="0" applyFont="0" applyAlignment="0" applyProtection="0"/>
    <xf numFmtId="203" fontId="96" fillId="20" borderId="24" applyNumberFormat="0" applyAlignment="0" applyProtection="0"/>
    <xf numFmtId="203" fontId="4" fillId="21" borderId="25" applyNumberFormat="0" applyFont="0" applyAlignment="0" applyProtection="0">
      <alignment vertical="center"/>
    </xf>
    <xf numFmtId="203" fontId="7" fillId="20" borderId="24" applyNumberFormat="0" applyAlignment="0" applyProtection="0">
      <alignment vertical="center"/>
    </xf>
    <xf numFmtId="203" fontId="4" fillId="21" borderId="25" applyNumberFormat="0" applyFont="0" applyAlignment="0" applyProtection="0">
      <alignment vertical="center"/>
    </xf>
    <xf numFmtId="203" fontId="3" fillId="21" borderId="25" applyNumberFormat="0" applyFont="0" applyAlignment="0" applyProtection="0">
      <alignment vertical="center"/>
    </xf>
    <xf numFmtId="203" fontId="103" fillId="7" borderId="24" applyNumberFormat="0" applyAlignment="0" applyProtection="0"/>
    <xf numFmtId="203" fontId="7" fillId="20" borderId="24" applyNumberFormat="0" applyAlignment="0" applyProtection="0">
      <alignment vertical="center"/>
    </xf>
    <xf numFmtId="203" fontId="15" fillId="7" borderId="24" applyNumberFormat="0" applyAlignment="0" applyProtection="0">
      <alignment vertical="center"/>
    </xf>
    <xf numFmtId="203" fontId="119" fillId="7" borderId="24" applyNumberFormat="0" applyAlignment="0" applyProtection="0">
      <alignment vertical="center"/>
    </xf>
    <xf numFmtId="203" fontId="7" fillId="20" borderId="24" applyNumberFormat="0" applyAlignment="0" applyProtection="0">
      <alignment vertical="center"/>
    </xf>
    <xf numFmtId="203" fontId="96" fillId="20" borderId="24" applyNumberFormat="0" applyAlignment="0" applyProtection="0"/>
    <xf numFmtId="203" fontId="103" fillId="7" borderId="24" applyNumberFormat="0" applyAlignment="0" applyProtection="0"/>
    <xf numFmtId="203" fontId="15" fillId="7" borderId="24" applyNumberFormat="0" applyAlignment="0" applyProtection="0">
      <alignment vertical="center"/>
    </xf>
    <xf numFmtId="203" fontId="96" fillId="20" borderId="24" applyNumberFormat="0" applyAlignment="0" applyProtection="0"/>
    <xf numFmtId="203" fontId="7" fillId="20" borderId="24" applyNumberFormat="0" applyAlignment="0" applyProtection="0">
      <alignment vertical="center"/>
    </xf>
    <xf numFmtId="203" fontId="4" fillId="21" borderId="25" applyNumberFormat="0" applyFont="0" applyAlignment="0" applyProtection="0">
      <alignment vertical="center"/>
    </xf>
    <xf numFmtId="203" fontId="93" fillId="21" borderId="25" applyNumberFormat="0" applyFont="0" applyAlignment="0" applyProtection="0"/>
    <xf numFmtId="203" fontId="96" fillId="20" borderId="24" applyNumberFormat="0" applyAlignment="0" applyProtection="0"/>
    <xf numFmtId="203" fontId="93" fillId="21" borderId="25" applyNumberFormat="0" applyFont="0" applyAlignment="0" applyProtection="0"/>
    <xf numFmtId="203" fontId="103" fillId="7" borderId="24" applyNumberFormat="0" applyAlignment="0" applyProtection="0"/>
    <xf numFmtId="203" fontId="15" fillId="7" borderId="24" applyNumberFormat="0" applyAlignment="0" applyProtection="0">
      <alignment vertical="center"/>
    </xf>
    <xf numFmtId="203" fontId="96" fillId="20" borderId="24" applyNumberFormat="0" applyAlignment="0" applyProtection="0"/>
    <xf numFmtId="203" fontId="15" fillId="7" borderId="24" applyNumberFormat="0" applyAlignment="0" applyProtection="0">
      <alignment vertical="center"/>
    </xf>
    <xf numFmtId="203" fontId="112" fillId="20" borderId="24" applyNumberFormat="0" applyAlignment="0" applyProtection="0">
      <alignment vertical="center"/>
    </xf>
    <xf numFmtId="203" fontId="96" fillId="20"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4" fillId="0" borderId="26" applyNumberFormat="0" applyFill="0" applyAlignment="0" applyProtection="0">
      <alignment vertical="center"/>
    </xf>
    <xf numFmtId="203" fontId="118" fillId="0" borderId="26" applyNumberFormat="0" applyFill="0" applyAlignment="0" applyProtection="0">
      <alignment vertical="center"/>
    </xf>
    <xf numFmtId="203" fontId="107" fillId="0" borderId="26" applyNumberFormat="0" applyFill="0" applyAlignment="0" applyProtection="0"/>
    <xf numFmtId="203" fontId="107" fillId="0" borderId="26" applyNumberFormat="0" applyFill="0" applyAlignment="0" applyProtection="0"/>
    <xf numFmtId="203" fontId="107" fillId="0" borderId="26" applyNumberFormat="0" applyFill="0" applyAlignment="0" applyProtection="0"/>
    <xf numFmtId="203" fontId="14" fillId="0" borderId="26" applyNumberFormat="0" applyFill="0" applyAlignment="0" applyProtection="0">
      <alignment vertical="center"/>
    </xf>
    <xf numFmtId="203" fontId="14" fillId="0" borderId="26" applyNumberFormat="0" applyFill="0" applyAlignment="0" applyProtection="0">
      <alignment vertical="center"/>
    </xf>
    <xf numFmtId="203" fontId="14" fillId="0" borderId="26" applyNumberFormat="0" applyFill="0" applyAlignment="0" applyProtection="0">
      <alignment vertical="center"/>
    </xf>
    <xf numFmtId="203" fontId="107" fillId="0" borderId="26" applyNumberFormat="0" applyFill="0" applyAlignment="0" applyProtection="0"/>
    <xf numFmtId="203" fontId="14" fillId="0" borderId="26" applyNumberFormat="0" applyFill="0" applyAlignment="0" applyProtection="0">
      <alignment vertical="center"/>
    </xf>
    <xf numFmtId="203" fontId="107" fillId="0" borderId="26" applyNumberFormat="0" applyFill="0" applyAlignment="0" applyProtection="0"/>
    <xf numFmtId="203" fontId="107" fillId="0" borderId="26" applyNumberFormat="0" applyFill="0" applyAlignment="0" applyProtection="0"/>
    <xf numFmtId="203" fontId="14" fillId="0" borderId="26" applyNumberFormat="0" applyFill="0" applyAlignment="0" applyProtection="0">
      <alignment vertical="center"/>
    </xf>
    <xf numFmtId="203" fontId="107" fillId="0" borderId="26" applyNumberFormat="0" applyFill="0" applyAlignment="0" applyProtection="0"/>
    <xf numFmtId="203" fontId="107" fillId="0" borderId="26" applyNumberFormat="0" applyFill="0" applyAlignment="0" applyProtection="0"/>
    <xf numFmtId="203" fontId="107" fillId="0" borderId="26" applyNumberFormat="0" applyFill="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93" fillId="21" borderId="30" applyNumberFormat="0" applyFont="0" applyAlignment="0" applyProtection="0"/>
    <xf numFmtId="203" fontId="96" fillId="20" borderId="29" applyNumberFormat="0" applyAlignment="0" applyProtection="0"/>
    <xf numFmtId="203" fontId="93" fillId="21" borderId="30" applyNumberFormat="0" applyFont="0" applyAlignment="0" applyProtection="0"/>
    <xf numFmtId="203" fontId="7" fillId="20" borderId="29" applyNumberFormat="0" applyAlignment="0" applyProtection="0">
      <alignment vertical="center"/>
    </xf>
    <xf numFmtId="203" fontId="4" fillId="21" borderId="30" applyNumberFormat="0" applyFont="0" applyAlignment="0" applyProtection="0">
      <alignment vertical="center"/>
    </xf>
    <xf numFmtId="203" fontId="93" fillId="21" borderId="30" applyNumberFormat="0" applyFont="0" applyAlignment="0" applyProtection="0"/>
    <xf numFmtId="203" fontId="93" fillId="21" borderId="30" applyNumberFormat="0" applyFont="0" applyAlignment="0" applyProtection="0"/>
    <xf numFmtId="203" fontId="4" fillId="21" borderId="30" applyNumberFormat="0" applyFont="0" applyAlignment="0" applyProtection="0">
      <alignment vertical="center"/>
    </xf>
    <xf numFmtId="203" fontId="93" fillId="21" borderId="30" applyNumberFormat="0" applyFont="0" applyAlignment="0" applyProtection="0"/>
    <xf numFmtId="203" fontId="96" fillId="20" borderId="29" applyNumberFormat="0" applyAlignment="0" applyProtection="0"/>
    <xf numFmtId="203" fontId="4" fillId="21" borderId="30" applyNumberFormat="0" applyFont="0" applyAlignment="0" applyProtection="0">
      <alignment vertical="center"/>
    </xf>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96" fillId="20" borderId="29" applyNumberFormat="0" applyAlignment="0" applyProtection="0"/>
    <xf numFmtId="203" fontId="103" fillId="7" borderId="29" applyNumberFormat="0" applyAlignment="0" applyProtection="0"/>
    <xf numFmtId="203" fontId="15" fillId="7" borderId="29" applyNumberFormat="0" applyAlignment="0" applyProtection="0">
      <alignment vertical="center"/>
    </xf>
    <xf numFmtId="203" fontId="103" fillId="7" borderId="29" applyNumberFormat="0" applyAlignment="0" applyProtection="0"/>
    <xf numFmtId="203" fontId="7" fillId="20" borderId="29" applyNumberFormat="0" applyAlignment="0" applyProtection="0">
      <alignment vertical="center"/>
    </xf>
    <xf numFmtId="203" fontId="15" fillId="7" borderId="29" applyNumberFormat="0" applyAlignment="0" applyProtection="0">
      <alignment vertical="center"/>
    </xf>
    <xf numFmtId="203" fontId="93" fillId="21" borderId="30" applyNumberFormat="0" applyFont="0" applyAlignment="0" applyProtection="0"/>
    <xf numFmtId="203" fontId="93" fillId="21" borderId="30" applyNumberFormat="0" applyFont="0" applyAlignment="0" applyProtection="0"/>
    <xf numFmtId="203" fontId="96" fillId="20" borderId="29" applyNumberFormat="0" applyAlignment="0" applyProtection="0"/>
    <xf numFmtId="203" fontId="4" fillId="21" borderId="30" applyNumberFormat="0" applyFont="0" applyAlignment="0" applyProtection="0">
      <alignment vertical="center"/>
    </xf>
    <xf numFmtId="203" fontId="7" fillId="20" borderId="29" applyNumberFormat="0" applyAlignment="0" applyProtection="0">
      <alignment vertical="center"/>
    </xf>
    <xf numFmtId="203" fontId="4" fillId="21" borderId="30" applyNumberFormat="0" applyFont="0" applyAlignment="0" applyProtection="0">
      <alignment vertical="center"/>
    </xf>
    <xf numFmtId="203" fontId="3" fillId="21" borderId="30" applyNumberFormat="0" applyFont="0" applyAlignment="0" applyProtection="0">
      <alignment vertical="center"/>
    </xf>
    <xf numFmtId="203" fontId="103" fillId="7" borderId="29" applyNumberFormat="0" applyAlignment="0" applyProtection="0"/>
    <xf numFmtId="203" fontId="7" fillId="20" borderId="29" applyNumberFormat="0" applyAlignment="0" applyProtection="0">
      <alignment vertical="center"/>
    </xf>
    <xf numFmtId="203" fontId="15" fillId="7" borderId="29" applyNumberFormat="0" applyAlignment="0" applyProtection="0">
      <alignment vertical="center"/>
    </xf>
    <xf numFmtId="203" fontId="119" fillId="7" borderId="29" applyNumberFormat="0" applyAlignment="0" applyProtection="0">
      <alignment vertical="center"/>
    </xf>
    <xf numFmtId="203" fontId="7" fillId="20" borderId="29" applyNumberFormat="0" applyAlignment="0" applyProtection="0">
      <alignment vertical="center"/>
    </xf>
    <xf numFmtId="203" fontId="96" fillId="20" borderId="29" applyNumberFormat="0" applyAlignment="0" applyProtection="0"/>
    <xf numFmtId="203" fontId="103" fillId="7" borderId="29" applyNumberFormat="0" applyAlignment="0" applyProtection="0"/>
    <xf numFmtId="203" fontId="15" fillId="7" borderId="29" applyNumberFormat="0" applyAlignment="0" applyProtection="0">
      <alignment vertical="center"/>
    </xf>
    <xf numFmtId="203" fontId="96" fillId="20" borderId="29" applyNumberFormat="0" applyAlignment="0" applyProtection="0"/>
    <xf numFmtId="203" fontId="7" fillId="20" borderId="29" applyNumberFormat="0" applyAlignment="0" applyProtection="0">
      <alignment vertical="center"/>
    </xf>
    <xf numFmtId="203" fontId="4" fillId="21" borderId="30" applyNumberFormat="0" applyFont="0" applyAlignment="0" applyProtection="0">
      <alignment vertical="center"/>
    </xf>
    <xf numFmtId="203" fontId="93" fillId="21" borderId="30" applyNumberFormat="0" applyFont="0" applyAlignment="0" applyProtection="0"/>
    <xf numFmtId="203" fontId="96" fillId="20" borderId="29" applyNumberFormat="0" applyAlignment="0" applyProtection="0"/>
    <xf numFmtId="203" fontId="93" fillId="21" borderId="30" applyNumberFormat="0" applyFont="0" applyAlignment="0" applyProtection="0"/>
    <xf numFmtId="203" fontId="103" fillId="7" borderId="29" applyNumberFormat="0" applyAlignment="0" applyProtection="0"/>
    <xf numFmtId="203" fontId="15" fillId="7" borderId="29" applyNumberFormat="0" applyAlignment="0" applyProtection="0">
      <alignment vertical="center"/>
    </xf>
    <xf numFmtId="203" fontId="96" fillId="20" borderId="29" applyNumberFormat="0" applyAlignment="0" applyProtection="0"/>
    <xf numFmtId="203" fontId="15" fillId="7" borderId="29" applyNumberFormat="0" applyAlignment="0" applyProtection="0">
      <alignment vertical="center"/>
    </xf>
    <xf numFmtId="203" fontId="112" fillId="20" borderId="29" applyNumberFormat="0" applyAlignment="0" applyProtection="0">
      <alignment vertical="center"/>
    </xf>
    <xf numFmtId="203" fontId="96" fillId="20"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4" fillId="0" borderId="31" applyNumberFormat="0" applyFill="0" applyAlignment="0" applyProtection="0">
      <alignment vertical="center"/>
    </xf>
    <xf numFmtId="203" fontId="118" fillId="0" borderId="31" applyNumberFormat="0" applyFill="0" applyAlignment="0" applyProtection="0">
      <alignment vertical="center"/>
    </xf>
    <xf numFmtId="203" fontId="107" fillId="0" borderId="31" applyNumberFormat="0" applyFill="0" applyAlignment="0" applyProtection="0"/>
    <xf numFmtId="203" fontId="107" fillId="0" borderId="31" applyNumberFormat="0" applyFill="0" applyAlignment="0" applyProtection="0"/>
    <xf numFmtId="203" fontId="107" fillId="0" borderId="31" applyNumberFormat="0" applyFill="0" applyAlignment="0" applyProtection="0"/>
    <xf numFmtId="203" fontId="14" fillId="0" borderId="31" applyNumberFormat="0" applyFill="0" applyAlignment="0" applyProtection="0">
      <alignment vertical="center"/>
    </xf>
    <xf numFmtId="203" fontId="14" fillId="0" borderId="31" applyNumberFormat="0" applyFill="0" applyAlignment="0" applyProtection="0">
      <alignment vertical="center"/>
    </xf>
    <xf numFmtId="203" fontId="14" fillId="0" borderId="31" applyNumberFormat="0" applyFill="0" applyAlignment="0" applyProtection="0">
      <alignment vertical="center"/>
    </xf>
    <xf numFmtId="203" fontId="107" fillId="0" borderId="31" applyNumberFormat="0" applyFill="0" applyAlignment="0" applyProtection="0"/>
    <xf numFmtId="203" fontId="14" fillId="0" borderId="31" applyNumberFormat="0" applyFill="0" applyAlignment="0" applyProtection="0">
      <alignment vertical="center"/>
    </xf>
    <xf numFmtId="203" fontId="107" fillId="0" borderId="31" applyNumberFormat="0" applyFill="0" applyAlignment="0" applyProtection="0"/>
    <xf numFmtId="203" fontId="107" fillId="0" borderId="31" applyNumberFormat="0" applyFill="0" applyAlignment="0" applyProtection="0"/>
    <xf numFmtId="203" fontId="14" fillId="0" borderId="31" applyNumberFormat="0" applyFill="0" applyAlignment="0" applyProtection="0">
      <alignment vertical="center"/>
    </xf>
    <xf numFmtId="203" fontId="107" fillId="0" borderId="31" applyNumberFormat="0" applyFill="0" applyAlignment="0" applyProtection="0"/>
    <xf numFmtId="203" fontId="107" fillId="0" borderId="31" applyNumberFormat="0" applyFill="0" applyAlignment="0" applyProtection="0"/>
    <xf numFmtId="203" fontId="107" fillId="0" borderId="31" applyNumberFormat="0" applyFill="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4" applyNumberFormat="0" applyAlignment="0" applyProtection="0"/>
    <xf numFmtId="203" fontId="103" fillId="7" borderId="29" applyNumberFormat="0" applyAlignment="0" applyProtection="0"/>
    <xf numFmtId="203" fontId="14" fillId="0" borderId="35" applyNumberFormat="0" applyFill="0" applyAlignment="0" applyProtection="0">
      <alignment vertical="center"/>
    </xf>
    <xf numFmtId="203" fontId="118" fillId="0" borderId="35" applyNumberFormat="0" applyFill="0" applyAlignment="0" applyProtection="0">
      <alignment vertical="center"/>
    </xf>
    <xf numFmtId="203" fontId="21" fillId="20" borderId="36" applyNumberFormat="0" applyAlignment="0" applyProtection="0">
      <alignment vertical="center"/>
    </xf>
    <xf numFmtId="203" fontId="124" fillId="20" borderId="36" applyNumberFormat="0" applyAlignment="0" applyProtection="0">
      <alignment vertical="center"/>
    </xf>
    <xf numFmtId="203" fontId="106" fillId="20" borderId="36" applyNumberFormat="0" applyAlignment="0" applyProtection="0"/>
    <xf numFmtId="203" fontId="107" fillId="0" borderId="35" applyNumberFormat="0" applyFill="0" applyAlignment="0" applyProtection="0"/>
    <xf numFmtId="203" fontId="107" fillId="0" borderId="35" applyNumberFormat="0" applyFill="0" applyAlignment="0" applyProtection="0"/>
    <xf numFmtId="203" fontId="106" fillId="20" borderId="36" applyNumberFormat="0" applyAlignment="0" applyProtection="0"/>
    <xf numFmtId="203" fontId="107" fillId="0" borderId="35" applyNumberFormat="0" applyFill="0" applyAlignment="0" applyProtection="0"/>
    <xf numFmtId="203" fontId="106" fillId="20" borderId="36" applyNumberFormat="0" applyAlignment="0" applyProtection="0"/>
    <xf numFmtId="203" fontId="21" fillId="20" borderId="36" applyNumberFormat="0" applyAlignment="0" applyProtection="0">
      <alignment vertical="center"/>
    </xf>
    <xf numFmtId="203" fontId="14" fillId="0" borderId="35" applyNumberFormat="0" applyFill="0" applyAlignment="0" applyProtection="0">
      <alignment vertical="center"/>
    </xf>
    <xf numFmtId="203" fontId="21" fillId="20" borderId="36" applyNumberFormat="0" applyAlignment="0" applyProtection="0">
      <alignment vertical="center"/>
    </xf>
    <xf numFmtId="203" fontId="14" fillId="0" borderId="35" applyNumberFormat="0" applyFill="0" applyAlignment="0" applyProtection="0">
      <alignment vertical="center"/>
    </xf>
    <xf numFmtId="203" fontId="14" fillId="0" borderId="35" applyNumberFormat="0" applyFill="0" applyAlignment="0" applyProtection="0">
      <alignment vertical="center"/>
    </xf>
    <xf numFmtId="203" fontId="21" fillId="20" borderId="36" applyNumberFormat="0" applyAlignment="0" applyProtection="0">
      <alignment vertical="center"/>
    </xf>
    <xf numFmtId="203" fontId="107" fillId="0" borderId="35" applyNumberFormat="0" applyFill="0" applyAlignment="0" applyProtection="0"/>
    <xf numFmtId="203" fontId="106" fillId="20" borderId="36" applyNumberFormat="0" applyAlignment="0" applyProtection="0"/>
    <xf numFmtId="203" fontId="106" fillId="20" borderId="36" applyNumberFormat="0" applyAlignment="0" applyProtection="0"/>
    <xf numFmtId="203" fontId="21" fillId="20" borderId="36" applyNumberFormat="0" applyAlignment="0" applyProtection="0">
      <alignment vertical="center"/>
    </xf>
    <xf numFmtId="203" fontId="14" fillId="0" borderId="35" applyNumberFormat="0" applyFill="0" applyAlignment="0" applyProtection="0">
      <alignment vertical="center"/>
    </xf>
    <xf numFmtId="203" fontId="107" fillId="0" borderId="35" applyNumberFormat="0" applyFill="0" applyAlignment="0" applyProtection="0"/>
    <xf numFmtId="203" fontId="106" fillId="20" borderId="36" applyNumberFormat="0" applyAlignment="0" applyProtection="0"/>
    <xf numFmtId="203" fontId="107" fillId="0" borderId="35" applyNumberFormat="0" applyFill="0" applyAlignment="0" applyProtection="0"/>
    <xf numFmtId="203" fontId="106" fillId="20" borderId="36" applyNumberFormat="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21" fillId="20" borderId="36" applyNumberFormat="0" applyAlignment="0" applyProtection="0">
      <alignment vertical="center"/>
    </xf>
    <xf numFmtId="203" fontId="106" fillId="20" borderId="36" applyNumberFormat="0" applyAlignment="0" applyProtection="0"/>
    <xf numFmtId="203" fontId="107" fillId="0" borderId="35" applyNumberFormat="0" applyFill="0" applyAlignment="0" applyProtection="0"/>
    <xf numFmtId="203" fontId="107" fillId="0" borderId="35" applyNumberFormat="0" applyFill="0" applyAlignment="0" applyProtection="0"/>
    <xf numFmtId="203" fontId="106" fillId="20" borderId="36" applyNumberFormat="0" applyAlignment="0" applyProtection="0"/>
    <xf numFmtId="203" fontId="93" fillId="21" borderId="34" applyNumberFormat="0" applyFont="0" applyAlignment="0" applyProtection="0"/>
    <xf numFmtId="203" fontId="93" fillId="21" borderId="34" applyNumberFormat="0" applyFont="0" applyAlignment="0" applyProtection="0"/>
    <xf numFmtId="203" fontId="4" fillId="21" borderId="34" applyNumberFormat="0" applyFont="0" applyAlignment="0" applyProtection="0">
      <alignment vertical="center"/>
    </xf>
    <xf numFmtId="203" fontId="93" fillId="21" borderId="34" applyNumberFormat="0" applyFont="0" applyAlignment="0" applyProtection="0"/>
    <xf numFmtId="203" fontId="93" fillId="21" borderId="34" applyNumberFormat="0" applyFont="0" applyAlignment="0" applyProtection="0"/>
    <xf numFmtId="203" fontId="4" fillId="21" borderId="34" applyNumberFormat="0" applyFont="0" applyAlignment="0" applyProtection="0">
      <alignment vertical="center"/>
    </xf>
    <xf numFmtId="203" fontId="93" fillId="21" borderId="34" applyNumberFormat="0" applyFont="0" applyAlignment="0" applyProtection="0"/>
    <xf numFmtId="203" fontId="4" fillId="21" borderId="34" applyNumberFormat="0" applyFont="0" applyAlignment="0" applyProtection="0">
      <alignment vertical="center"/>
    </xf>
    <xf numFmtId="203" fontId="93" fillId="21" borderId="34" applyNumberFormat="0" applyFont="0" applyAlignment="0" applyProtection="0"/>
    <xf numFmtId="203" fontId="93" fillId="21" borderId="34" applyNumberFormat="0" applyFont="0" applyAlignment="0" applyProtection="0"/>
    <xf numFmtId="203" fontId="4" fillId="21" borderId="34" applyNumberFormat="0" applyFont="0" applyAlignment="0" applyProtection="0">
      <alignment vertical="center"/>
    </xf>
    <xf numFmtId="203" fontId="4" fillId="21" borderId="34" applyNumberFormat="0" applyFont="0" applyAlignment="0" applyProtection="0">
      <alignment vertical="center"/>
    </xf>
    <xf numFmtId="203" fontId="3" fillId="21" borderId="34" applyNumberFormat="0" applyFont="0" applyAlignment="0" applyProtection="0">
      <alignment vertical="center"/>
    </xf>
    <xf numFmtId="203" fontId="112" fillId="20" borderId="40" applyNumberFormat="0" applyAlignment="0" applyProtection="0">
      <alignment vertical="center"/>
    </xf>
    <xf numFmtId="203" fontId="4" fillId="21" borderId="34" applyNumberFormat="0" applyFont="0" applyAlignment="0" applyProtection="0">
      <alignment vertical="center"/>
    </xf>
    <xf numFmtId="203" fontId="93" fillId="21" borderId="34" applyNumberFormat="0" applyFont="0" applyAlignment="0" applyProtection="0"/>
    <xf numFmtId="203" fontId="93" fillId="21" borderId="34" applyNumberFormat="0" applyFont="0" applyAlignment="0" applyProtection="0"/>
    <xf numFmtId="203" fontId="7" fillId="20" borderId="40" applyNumberFormat="0" applyAlignment="0" applyProtection="0">
      <alignment vertical="center"/>
    </xf>
    <xf numFmtId="203" fontId="14" fillId="0" borderId="35" applyNumberFormat="0" applyFill="0" applyAlignment="0" applyProtection="0">
      <alignment vertical="center"/>
    </xf>
    <xf numFmtId="203" fontId="118"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4" fillId="0" borderId="35" applyNumberFormat="0" applyFill="0" applyAlignment="0" applyProtection="0">
      <alignment vertical="center"/>
    </xf>
    <xf numFmtId="203" fontId="14" fillId="0" borderId="35" applyNumberFormat="0" applyFill="0" applyAlignment="0" applyProtection="0">
      <alignment vertical="center"/>
    </xf>
    <xf numFmtId="203" fontId="107" fillId="0" borderId="35" applyNumberFormat="0" applyFill="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18"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4" fillId="0" borderId="35" applyNumberFormat="0" applyFill="0" applyAlignment="0" applyProtection="0">
      <alignment vertical="center"/>
    </xf>
    <xf numFmtId="203" fontId="14" fillId="0" borderId="35" applyNumberFormat="0" applyFill="0" applyAlignment="0" applyProtection="0">
      <alignment vertical="center"/>
    </xf>
    <xf numFmtId="203" fontId="107" fillId="0" borderId="35" applyNumberFormat="0" applyFill="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07" fillId="0" borderId="35" applyNumberFormat="0" applyFill="0" applyAlignment="0" applyProtection="0"/>
    <xf numFmtId="203" fontId="93" fillId="21" borderId="34" applyNumberFormat="0" applyFont="0" applyAlignment="0" applyProtection="0"/>
    <xf numFmtId="203" fontId="93" fillId="21" borderId="34" applyNumberFormat="0" applyFont="0" applyAlignment="0" applyProtection="0"/>
    <xf numFmtId="203" fontId="4" fillId="21" borderId="34" applyNumberFormat="0" applyFont="0" applyAlignment="0" applyProtection="0">
      <alignment vertical="center"/>
    </xf>
    <xf numFmtId="203" fontId="93" fillId="21" borderId="34" applyNumberFormat="0" applyFont="0" applyAlignment="0" applyProtection="0"/>
    <xf numFmtId="203" fontId="93" fillId="21" borderId="34" applyNumberFormat="0" applyFont="0" applyAlignment="0" applyProtection="0"/>
    <xf numFmtId="203" fontId="4" fillId="21" borderId="34" applyNumberFormat="0" applyFont="0" applyAlignment="0" applyProtection="0">
      <alignment vertical="center"/>
    </xf>
    <xf numFmtId="203" fontId="93" fillId="21" borderId="34" applyNumberFormat="0" applyFont="0" applyAlignment="0" applyProtection="0"/>
    <xf numFmtId="203" fontId="4" fillId="21" borderId="34" applyNumberFormat="0" applyFont="0" applyAlignment="0" applyProtection="0">
      <alignment vertical="center"/>
    </xf>
    <xf numFmtId="203" fontId="93" fillId="21" borderId="34" applyNumberFormat="0" applyFont="0" applyAlignment="0" applyProtection="0"/>
    <xf numFmtId="203" fontId="93" fillId="21" borderId="34" applyNumberFormat="0" applyFont="0" applyAlignment="0" applyProtection="0"/>
    <xf numFmtId="203" fontId="4" fillId="21" borderId="34" applyNumberFormat="0" applyFont="0" applyAlignment="0" applyProtection="0">
      <alignment vertical="center"/>
    </xf>
    <xf numFmtId="203" fontId="4" fillId="21" borderId="34" applyNumberFormat="0" applyFont="0" applyAlignment="0" applyProtection="0">
      <alignment vertical="center"/>
    </xf>
    <xf numFmtId="203" fontId="3" fillId="21" borderId="34" applyNumberFormat="0" applyFont="0" applyAlignment="0" applyProtection="0">
      <alignment vertical="center"/>
    </xf>
    <xf numFmtId="203" fontId="4" fillId="21" borderId="34" applyNumberFormat="0" applyFont="0" applyAlignment="0" applyProtection="0">
      <alignment vertical="center"/>
    </xf>
    <xf numFmtId="203" fontId="93" fillId="21" borderId="34" applyNumberFormat="0" applyFont="0" applyAlignment="0" applyProtection="0"/>
    <xf numFmtId="203" fontId="93" fillId="21" borderId="34" applyNumberFormat="0" applyFont="0" applyAlignment="0" applyProtection="0"/>
    <xf numFmtId="203" fontId="14" fillId="0" borderId="35" applyNumberFormat="0" applyFill="0" applyAlignment="0" applyProtection="0">
      <alignment vertical="center"/>
    </xf>
    <xf numFmtId="203" fontId="118"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4" fillId="0" borderId="35" applyNumberFormat="0" applyFill="0" applyAlignment="0" applyProtection="0">
      <alignment vertical="center"/>
    </xf>
    <xf numFmtId="203" fontId="14" fillId="0" borderId="35" applyNumberFormat="0" applyFill="0" applyAlignment="0" applyProtection="0">
      <alignment vertical="center"/>
    </xf>
    <xf numFmtId="203" fontId="107" fillId="0" borderId="35" applyNumberFormat="0" applyFill="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18"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4" fillId="0" borderId="35" applyNumberFormat="0" applyFill="0" applyAlignment="0" applyProtection="0">
      <alignment vertical="center"/>
    </xf>
    <xf numFmtId="203" fontId="14" fillId="0" borderId="35" applyNumberFormat="0" applyFill="0" applyAlignment="0" applyProtection="0">
      <alignment vertical="center"/>
    </xf>
    <xf numFmtId="203" fontId="107" fillId="0" borderId="35" applyNumberFormat="0" applyFill="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4" fillId="0" borderId="35" applyNumberFormat="0" applyFill="0" applyAlignment="0" applyProtection="0">
      <alignment vertical="center"/>
    </xf>
    <xf numFmtId="203" fontId="107" fillId="0" borderId="35" applyNumberFormat="0" applyFill="0" applyAlignment="0" applyProtection="0"/>
    <xf numFmtId="203" fontId="107" fillId="0" borderId="35" applyNumberFormat="0" applyFill="0" applyAlignment="0" applyProtection="0"/>
    <xf numFmtId="203" fontId="107" fillId="0" borderId="35" applyNumberFormat="0" applyFill="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103" fillId="7" borderId="29" applyNumberFormat="0" applyAlignment="0" applyProtection="0"/>
    <xf numFmtId="203" fontId="7" fillId="20" borderId="40" applyNumberFormat="0" applyAlignment="0" applyProtection="0">
      <alignment vertical="center"/>
    </xf>
    <xf numFmtId="203" fontId="4" fillId="21" borderId="41" applyNumberFormat="0" applyFont="0" applyAlignment="0" applyProtection="0">
      <alignment vertical="center"/>
    </xf>
    <xf numFmtId="203" fontId="93" fillId="21" borderId="41" applyNumberFormat="0" applyFont="0" applyAlignment="0" applyProtection="0"/>
    <xf numFmtId="203" fontId="96" fillId="20" borderId="40" applyNumberFormat="0" applyAlignment="0" applyProtection="0"/>
    <xf numFmtId="203" fontId="93" fillId="21" borderId="41" applyNumberFormat="0" applyFont="0" applyAlignment="0" applyProtection="0"/>
    <xf numFmtId="203" fontId="103" fillId="7" borderId="40" applyNumberFormat="0" applyAlignment="0" applyProtection="0"/>
    <xf numFmtId="203" fontId="15" fillId="7" borderId="40" applyNumberFormat="0" applyAlignment="0" applyProtection="0">
      <alignment vertical="center"/>
    </xf>
    <xf numFmtId="203" fontId="96" fillId="20" borderId="40" applyNumberFormat="0" applyAlignment="0" applyProtection="0"/>
    <xf numFmtId="203" fontId="15" fillId="7" borderId="40" applyNumberFormat="0" applyAlignment="0" applyProtection="0">
      <alignment vertical="center"/>
    </xf>
    <xf numFmtId="203" fontId="112" fillId="20" borderId="40" applyNumberFormat="0" applyAlignment="0" applyProtection="0">
      <alignment vertical="center"/>
    </xf>
    <xf numFmtId="203" fontId="96" fillId="20"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4" fillId="0" borderId="42" applyNumberFormat="0" applyFill="0" applyAlignment="0" applyProtection="0">
      <alignment vertical="center"/>
    </xf>
    <xf numFmtId="203" fontId="118" fillId="0" borderId="42" applyNumberFormat="0" applyFill="0" applyAlignment="0" applyProtection="0">
      <alignment vertical="center"/>
    </xf>
    <xf numFmtId="203" fontId="107" fillId="0" borderId="42" applyNumberFormat="0" applyFill="0" applyAlignment="0" applyProtection="0"/>
    <xf numFmtId="203" fontId="107" fillId="0" borderId="42" applyNumberFormat="0" applyFill="0" applyAlignment="0" applyProtection="0"/>
    <xf numFmtId="203" fontId="107" fillId="0" borderId="42" applyNumberFormat="0" applyFill="0" applyAlignment="0" applyProtection="0"/>
    <xf numFmtId="203" fontId="14" fillId="0" borderId="42" applyNumberFormat="0" applyFill="0" applyAlignment="0" applyProtection="0">
      <alignment vertical="center"/>
    </xf>
    <xf numFmtId="203" fontId="14" fillId="0" borderId="42" applyNumberFormat="0" applyFill="0" applyAlignment="0" applyProtection="0">
      <alignment vertical="center"/>
    </xf>
    <xf numFmtId="203" fontId="14" fillId="0" borderId="42" applyNumberFormat="0" applyFill="0" applyAlignment="0" applyProtection="0">
      <alignment vertical="center"/>
    </xf>
    <xf numFmtId="203" fontId="107" fillId="0" borderId="42" applyNumberFormat="0" applyFill="0" applyAlignment="0" applyProtection="0"/>
    <xf numFmtId="203" fontId="14" fillId="0" borderId="42" applyNumberFormat="0" applyFill="0" applyAlignment="0" applyProtection="0">
      <alignment vertical="center"/>
    </xf>
    <xf numFmtId="203" fontId="107" fillId="0" borderId="42" applyNumberFormat="0" applyFill="0" applyAlignment="0" applyProtection="0"/>
    <xf numFmtId="203" fontId="107" fillId="0" borderId="42" applyNumberFormat="0" applyFill="0" applyAlignment="0" applyProtection="0"/>
    <xf numFmtId="203" fontId="14" fillId="0" borderId="42" applyNumberFormat="0" applyFill="0" applyAlignment="0" applyProtection="0">
      <alignment vertical="center"/>
    </xf>
    <xf numFmtId="203" fontId="107" fillId="0" borderId="42" applyNumberFormat="0" applyFill="0" applyAlignment="0" applyProtection="0"/>
    <xf numFmtId="203" fontId="107" fillId="0" borderId="42" applyNumberFormat="0" applyFill="0" applyAlignment="0" applyProtection="0"/>
    <xf numFmtId="203" fontId="107" fillId="0" borderId="42" applyNumberFormat="0" applyFill="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93" fillId="21" borderId="46" applyNumberFormat="0" applyFont="0" applyAlignment="0" applyProtection="0"/>
    <xf numFmtId="203" fontId="96" fillId="20" borderId="45" applyNumberFormat="0" applyAlignment="0" applyProtection="0"/>
    <xf numFmtId="203" fontId="93" fillId="21" borderId="46" applyNumberFormat="0" applyFont="0" applyAlignment="0" applyProtection="0"/>
    <xf numFmtId="203" fontId="7" fillId="20" borderId="45" applyNumberFormat="0" applyAlignment="0" applyProtection="0">
      <alignment vertical="center"/>
    </xf>
    <xf numFmtId="203" fontId="4" fillId="21" borderId="46" applyNumberFormat="0" applyFont="0" applyAlignment="0" applyProtection="0">
      <alignment vertical="center"/>
    </xf>
    <xf numFmtId="203" fontId="93" fillId="21" borderId="46" applyNumberFormat="0" applyFont="0" applyAlignment="0" applyProtection="0"/>
    <xf numFmtId="203" fontId="93" fillId="21" borderId="46" applyNumberFormat="0" applyFont="0" applyAlignment="0" applyProtection="0"/>
    <xf numFmtId="203" fontId="4" fillId="21" borderId="46" applyNumberFormat="0" applyFont="0" applyAlignment="0" applyProtection="0">
      <alignment vertical="center"/>
    </xf>
    <xf numFmtId="203" fontId="93" fillId="21" borderId="46" applyNumberFormat="0" applyFont="0" applyAlignment="0" applyProtection="0"/>
    <xf numFmtId="203" fontId="96" fillId="20" borderId="45" applyNumberFormat="0" applyAlignment="0" applyProtection="0"/>
    <xf numFmtId="203" fontId="4" fillId="21" borderId="46" applyNumberFormat="0" applyFont="0" applyAlignment="0" applyProtection="0">
      <alignment vertical="center"/>
    </xf>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96" fillId="20" borderId="45" applyNumberFormat="0" applyAlignment="0" applyProtection="0"/>
    <xf numFmtId="203" fontId="103" fillId="7" borderId="45" applyNumberFormat="0" applyAlignment="0" applyProtection="0"/>
    <xf numFmtId="203" fontId="15" fillId="7" borderId="45" applyNumberFormat="0" applyAlignment="0" applyProtection="0">
      <alignment vertical="center"/>
    </xf>
    <xf numFmtId="203" fontId="103" fillId="7" borderId="45" applyNumberFormat="0" applyAlignment="0" applyProtection="0"/>
    <xf numFmtId="203" fontId="7" fillId="20" borderId="45" applyNumberFormat="0" applyAlignment="0" applyProtection="0">
      <alignment vertical="center"/>
    </xf>
    <xf numFmtId="203" fontId="15" fillId="7" borderId="45" applyNumberFormat="0" applyAlignment="0" applyProtection="0">
      <alignment vertical="center"/>
    </xf>
    <xf numFmtId="203" fontId="93" fillId="21" borderId="46" applyNumberFormat="0" applyFont="0" applyAlignment="0" applyProtection="0"/>
    <xf numFmtId="203" fontId="93" fillId="21" borderId="46" applyNumberFormat="0" applyFont="0" applyAlignment="0" applyProtection="0"/>
    <xf numFmtId="203" fontId="96" fillId="20" borderId="45" applyNumberFormat="0" applyAlignment="0" applyProtection="0"/>
    <xf numFmtId="203" fontId="4" fillId="21" borderId="46" applyNumberFormat="0" applyFont="0" applyAlignment="0" applyProtection="0">
      <alignment vertical="center"/>
    </xf>
    <xf numFmtId="203" fontId="7" fillId="20" borderId="45" applyNumberFormat="0" applyAlignment="0" applyProtection="0">
      <alignment vertical="center"/>
    </xf>
    <xf numFmtId="203" fontId="4" fillId="21" borderId="46" applyNumberFormat="0" applyFont="0" applyAlignment="0" applyProtection="0">
      <alignment vertical="center"/>
    </xf>
    <xf numFmtId="203" fontId="3" fillId="21" borderId="46" applyNumberFormat="0" applyFont="0" applyAlignment="0" applyProtection="0">
      <alignment vertical="center"/>
    </xf>
    <xf numFmtId="203" fontId="103" fillId="7" borderId="45" applyNumberFormat="0" applyAlignment="0" applyProtection="0"/>
    <xf numFmtId="203" fontId="7" fillId="20" borderId="45" applyNumberFormat="0" applyAlignment="0" applyProtection="0">
      <alignment vertical="center"/>
    </xf>
    <xf numFmtId="203" fontId="15" fillId="7" borderId="45" applyNumberFormat="0" applyAlignment="0" applyProtection="0">
      <alignment vertical="center"/>
    </xf>
    <xf numFmtId="203" fontId="119" fillId="7" borderId="45" applyNumberFormat="0" applyAlignment="0" applyProtection="0">
      <alignment vertical="center"/>
    </xf>
    <xf numFmtId="203" fontId="7" fillId="20" borderId="45" applyNumberFormat="0" applyAlignment="0" applyProtection="0">
      <alignment vertical="center"/>
    </xf>
    <xf numFmtId="203" fontId="96" fillId="20" borderId="45" applyNumberFormat="0" applyAlignment="0" applyProtection="0"/>
    <xf numFmtId="203" fontId="103" fillId="7" borderId="45" applyNumberFormat="0" applyAlignment="0" applyProtection="0"/>
    <xf numFmtId="203" fontId="15" fillId="7" borderId="45" applyNumberFormat="0" applyAlignment="0" applyProtection="0">
      <alignment vertical="center"/>
    </xf>
    <xf numFmtId="203" fontId="96" fillId="20" borderId="45" applyNumberFormat="0" applyAlignment="0" applyProtection="0"/>
    <xf numFmtId="203" fontId="7" fillId="20" borderId="45" applyNumberFormat="0" applyAlignment="0" applyProtection="0">
      <alignment vertical="center"/>
    </xf>
    <xf numFmtId="203" fontId="4" fillId="21" borderId="46" applyNumberFormat="0" applyFont="0" applyAlignment="0" applyProtection="0">
      <alignment vertical="center"/>
    </xf>
    <xf numFmtId="203" fontId="93" fillId="21" borderId="46" applyNumberFormat="0" applyFont="0" applyAlignment="0" applyProtection="0"/>
    <xf numFmtId="203" fontId="96" fillId="20" borderId="45" applyNumberFormat="0" applyAlignment="0" applyProtection="0"/>
    <xf numFmtId="203" fontId="93" fillId="21" borderId="46" applyNumberFormat="0" applyFont="0" applyAlignment="0" applyProtection="0"/>
    <xf numFmtId="203" fontId="103" fillId="7" borderId="45" applyNumberFormat="0" applyAlignment="0" applyProtection="0"/>
    <xf numFmtId="203" fontId="15" fillId="7" borderId="45" applyNumberFormat="0" applyAlignment="0" applyProtection="0">
      <alignment vertical="center"/>
    </xf>
    <xf numFmtId="203" fontId="96" fillId="20" borderId="45" applyNumberFormat="0" applyAlignment="0" applyProtection="0"/>
    <xf numFmtId="203" fontId="15" fillId="7" borderId="45" applyNumberFormat="0" applyAlignment="0" applyProtection="0">
      <alignment vertical="center"/>
    </xf>
    <xf numFmtId="203" fontId="112" fillId="20" borderId="45" applyNumberFormat="0" applyAlignment="0" applyProtection="0">
      <alignment vertical="center"/>
    </xf>
    <xf numFmtId="203" fontId="96" fillId="20"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4" fillId="0" borderId="47" applyNumberFormat="0" applyFill="0" applyAlignment="0" applyProtection="0">
      <alignment vertical="center"/>
    </xf>
    <xf numFmtId="203" fontId="118" fillId="0" borderId="47" applyNumberFormat="0" applyFill="0" applyAlignment="0" applyProtection="0">
      <alignment vertical="center"/>
    </xf>
    <xf numFmtId="203" fontId="107" fillId="0" borderId="47" applyNumberFormat="0" applyFill="0" applyAlignment="0" applyProtection="0"/>
    <xf numFmtId="203" fontId="107" fillId="0" borderId="47" applyNumberFormat="0" applyFill="0" applyAlignment="0" applyProtection="0"/>
    <xf numFmtId="203" fontId="107" fillId="0" borderId="47" applyNumberFormat="0" applyFill="0" applyAlignment="0" applyProtection="0"/>
    <xf numFmtId="203" fontId="14" fillId="0" borderId="47" applyNumberFormat="0" applyFill="0" applyAlignment="0" applyProtection="0">
      <alignment vertical="center"/>
    </xf>
    <xf numFmtId="203" fontId="14" fillId="0" borderId="47" applyNumberFormat="0" applyFill="0" applyAlignment="0" applyProtection="0">
      <alignment vertical="center"/>
    </xf>
    <xf numFmtId="203" fontId="14" fillId="0" borderId="47" applyNumberFormat="0" applyFill="0" applyAlignment="0" applyProtection="0">
      <alignment vertical="center"/>
    </xf>
    <xf numFmtId="203" fontId="107" fillId="0" borderId="47" applyNumberFormat="0" applyFill="0" applyAlignment="0" applyProtection="0"/>
    <xf numFmtId="203" fontId="14" fillId="0" borderId="47" applyNumberFormat="0" applyFill="0" applyAlignment="0" applyProtection="0">
      <alignment vertical="center"/>
    </xf>
    <xf numFmtId="203" fontId="107" fillId="0" borderId="47" applyNumberFormat="0" applyFill="0" applyAlignment="0" applyProtection="0"/>
    <xf numFmtId="203" fontId="107" fillId="0" borderId="47" applyNumberFormat="0" applyFill="0" applyAlignment="0" applyProtection="0"/>
    <xf numFmtId="203" fontId="14" fillId="0" borderId="47" applyNumberFormat="0" applyFill="0" applyAlignment="0" applyProtection="0">
      <alignment vertical="center"/>
    </xf>
    <xf numFmtId="203" fontId="107" fillId="0" borderId="47" applyNumberFormat="0" applyFill="0" applyAlignment="0" applyProtection="0"/>
    <xf numFmtId="203" fontId="107" fillId="0" borderId="47" applyNumberFormat="0" applyFill="0" applyAlignment="0" applyProtection="0"/>
    <xf numFmtId="203" fontId="107" fillId="0" borderId="47" applyNumberFormat="0" applyFill="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5"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0" applyNumberFormat="0" applyAlignment="0" applyProtection="0"/>
    <xf numFmtId="203" fontId="103" fillId="7" borderId="45" applyNumberFormat="0" applyAlignment="0" applyProtection="0"/>
    <xf numFmtId="203" fontId="2" fillId="0" borderId="0">
      <alignment vertical="center"/>
    </xf>
    <xf numFmtId="10" fontId="22" fillId="25" borderId="49" applyNumberFormat="0" applyBorder="0" applyAlignment="0" applyProtection="0"/>
    <xf numFmtId="203" fontId="103" fillId="7" borderId="50" applyNumberFormat="0" applyAlignment="0" applyProtection="0"/>
    <xf numFmtId="203" fontId="96" fillId="20" borderId="50" applyNumberFormat="0" applyAlignment="0" applyProtection="0"/>
    <xf numFmtId="203" fontId="112"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7" fillId="20" borderId="50" applyNumberFormat="0" applyAlignment="0" applyProtection="0">
      <alignment vertical="center"/>
    </xf>
    <xf numFmtId="203" fontId="7" fillId="20" borderId="50" applyNumberFormat="0" applyAlignment="0" applyProtection="0">
      <alignment vertical="center"/>
    </xf>
    <xf numFmtId="184" fontId="37" fillId="0" borderId="49">
      <alignment horizontal="right" vertical="center" shrinkToFit="1"/>
    </xf>
    <xf numFmtId="203" fontId="3"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184" fontId="37" fillId="0" borderId="49">
      <alignment horizontal="right" vertical="center" shrinkToFit="1"/>
    </xf>
    <xf numFmtId="203" fontId="7" fillId="20" borderId="50" applyNumberFormat="0" applyAlignment="0" applyProtection="0">
      <alignment vertical="center"/>
    </xf>
    <xf numFmtId="203" fontId="7" fillId="20"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19"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124" fillId="20" borderId="53"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21" fillId="20" borderId="53"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21" fillId="20" borderId="53" applyNumberFormat="0" applyAlignment="0" applyProtection="0">
      <alignment vertical="center"/>
    </xf>
    <xf numFmtId="203" fontId="21" fillId="20" borderId="53"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69" fillId="0" borderId="39">
      <alignment horizontal="left" vertical="center"/>
    </xf>
    <xf numFmtId="203" fontId="103" fillId="7" borderId="50" applyNumberFormat="0" applyAlignment="0" applyProtection="0"/>
    <xf numFmtId="10" fontId="22" fillId="25" borderId="49" applyNumberFormat="0" applyBorder="0" applyAlignment="0" applyProtection="0"/>
    <xf numFmtId="203" fontId="93" fillId="21" borderId="51" applyNumberFormat="0" applyFont="0" applyAlignment="0" applyProtection="0"/>
    <xf numFmtId="203" fontId="106" fillId="20" borderId="53" applyNumberFormat="0" applyAlignment="0" applyProtection="0"/>
    <xf numFmtId="203" fontId="15" fillId="7"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19" fillId="7" borderId="50" applyNumberFormat="0" applyAlignment="0" applyProtection="0">
      <alignment vertical="center"/>
    </xf>
    <xf numFmtId="203" fontId="107" fillId="0" borderId="52" applyNumberFormat="0" applyFill="0" applyAlignment="0" applyProtection="0"/>
    <xf numFmtId="203" fontId="96" fillId="20" borderId="50" applyNumberFormat="0" applyAlignment="0" applyProtection="0"/>
    <xf numFmtId="203" fontId="112" fillId="20" borderId="50" applyNumberFormat="0" applyAlignment="0" applyProtection="0">
      <alignment vertical="center"/>
    </xf>
    <xf numFmtId="203" fontId="7" fillId="20" borderId="50" applyNumberFormat="0" applyAlignment="0" applyProtection="0">
      <alignment vertical="center"/>
    </xf>
    <xf numFmtId="203" fontId="112"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21" fillId="20" borderId="53" applyNumberFormat="0" applyAlignment="0" applyProtection="0">
      <alignment vertical="center"/>
    </xf>
    <xf numFmtId="203" fontId="124" fillId="20" borderId="53"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106" fillId="20" borderId="53" applyNumberFormat="0" applyAlignment="0" applyProtection="0"/>
    <xf numFmtId="203" fontId="107" fillId="0" borderId="52" applyNumberFormat="0" applyFill="0" applyAlignment="0" applyProtection="0"/>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7" fillId="20" borderId="50" applyNumberFormat="0" applyAlignment="0" applyProtection="0">
      <alignment vertical="center"/>
    </xf>
    <xf numFmtId="203" fontId="15" fillId="7" borderId="50" applyNumberFormat="0" applyAlignment="0" applyProtection="0">
      <alignment vertical="center"/>
    </xf>
    <xf numFmtId="203" fontId="14" fillId="0" borderId="52" applyNumberFormat="0" applyFill="0" applyAlignment="0" applyProtection="0">
      <alignment vertical="center"/>
    </xf>
    <xf numFmtId="203" fontId="21" fillId="20" borderId="53" applyNumberFormat="0" applyAlignment="0" applyProtection="0">
      <alignment vertical="center"/>
    </xf>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96" fillId="20"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107" fillId="0" borderId="52" applyNumberFormat="0" applyFill="0" applyAlignment="0" applyProtection="0"/>
    <xf numFmtId="203" fontId="103" fillId="7" borderId="50" applyNumberFormat="0" applyAlignment="0" applyProtection="0"/>
    <xf numFmtId="203" fontId="96" fillId="20" borderId="50" applyNumberFormat="0" applyAlignment="0" applyProtection="0"/>
    <xf numFmtId="203" fontId="106" fillId="20" borderId="53" applyNumberFormat="0" applyAlignment="0" applyProtection="0"/>
    <xf numFmtId="203" fontId="14" fillId="0" borderId="52" applyNumberFormat="0" applyFill="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107" fillId="0" borderId="52" applyNumberFormat="0" applyFill="0" applyAlignment="0" applyProtection="0"/>
    <xf numFmtId="203" fontId="21" fillId="20" borderId="53" applyNumberFormat="0" applyAlignment="0" applyProtection="0">
      <alignment vertical="center"/>
    </xf>
    <xf numFmtId="203" fontId="93" fillId="21" borderId="51" applyNumberFormat="0" applyFont="0" applyAlignment="0" applyProtection="0"/>
    <xf numFmtId="203" fontId="7" fillId="20" borderId="50" applyNumberFormat="0" applyAlignment="0" applyProtection="0">
      <alignment vertical="center"/>
    </xf>
    <xf numFmtId="203" fontId="96" fillId="20" borderId="50" applyNumberFormat="0" applyAlignment="0" applyProtection="0"/>
    <xf numFmtId="203" fontId="106" fillId="20" borderId="53" applyNumberFormat="0" applyAlignment="0" applyProtection="0"/>
    <xf numFmtId="203" fontId="107" fillId="0" borderId="52" applyNumberFormat="0" applyFill="0" applyAlignment="0" applyProtection="0"/>
    <xf numFmtId="203" fontId="7" fillId="20" borderId="50" applyNumberFormat="0" applyAlignment="0" applyProtection="0">
      <alignment vertical="center"/>
    </xf>
    <xf numFmtId="203" fontId="93" fillId="21" borderId="51" applyNumberFormat="0" applyFont="0" applyAlignment="0" applyProtection="0"/>
    <xf numFmtId="203" fontId="103" fillId="7"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22" fillId="0" borderId="10" applyNumberFormat="0" applyFill="0" applyAlignment="0" applyProtection="0">
      <alignment vertical="center"/>
    </xf>
    <xf numFmtId="203" fontId="102" fillId="0" borderId="10" applyNumberFormat="0" applyFill="0" applyAlignment="0" applyProtection="0"/>
    <xf numFmtId="203" fontId="74" fillId="0" borderId="18"/>
    <xf numFmtId="220" fontId="47" fillId="0" borderId="18" applyBorder="0"/>
    <xf numFmtId="203" fontId="9" fillId="0" borderId="18" applyNumberFormat="0" applyFont="0" applyFill="0" applyAlignment="0" applyProtection="0"/>
    <xf numFmtId="203" fontId="102" fillId="0" borderId="10" applyNumberFormat="0" applyFill="0" applyAlignment="0" applyProtection="0"/>
    <xf numFmtId="203" fontId="102" fillId="0" borderId="10" applyNumberFormat="0" applyFill="0" applyAlignment="0" applyProtection="0"/>
    <xf numFmtId="203" fontId="19" fillId="0" borderId="10" applyNumberFormat="0" applyFill="0" applyAlignment="0" applyProtection="0">
      <alignment vertical="center"/>
    </xf>
    <xf numFmtId="203" fontId="19" fillId="0" borderId="10" applyNumberFormat="0" applyFill="0" applyAlignment="0" applyProtection="0">
      <alignment vertical="center"/>
    </xf>
    <xf numFmtId="203" fontId="19" fillId="0" borderId="10" applyNumberFormat="0" applyFill="0" applyAlignment="0" applyProtection="0">
      <alignment vertical="center"/>
    </xf>
    <xf numFmtId="203" fontId="102" fillId="0" borderId="10" applyNumberFormat="0" applyFill="0" applyAlignment="0" applyProtection="0"/>
    <xf numFmtId="203" fontId="19" fillId="0" borderId="10" applyNumberFormat="0" applyFill="0" applyAlignment="0" applyProtection="0">
      <alignment vertical="center"/>
    </xf>
    <xf numFmtId="203" fontId="19" fillId="0" borderId="10" applyNumberFormat="0" applyFill="0" applyAlignment="0" applyProtection="0">
      <alignment vertical="center"/>
    </xf>
    <xf numFmtId="203" fontId="102" fillId="0" borderId="10" applyNumberFormat="0" applyFill="0" applyAlignment="0" applyProtection="0"/>
    <xf numFmtId="203" fontId="102" fillId="0" borderId="10" applyNumberFormat="0" applyFill="0" applyAlignment="0" applyProtection="0"/>
    <xf numFmtId="203" fontId="102" fillId="0" borderId="10" applyNumberFormat="0" applyFill="0" applyAlignment="0" applyProtection="0"/>
    <xf numFmtId="203" fontId="102" fillId="0" borderId="10" applyNumberFormat="0" applyFill="0" applyAlignment="0" applyProtection="0"/>
    <xf numFmtId="203" fontId="102" fillId="0" borderId="10" applyNumberFormat="0" applyFill="0" applyAlignment="0" applyProtection="0"/>
    <xf numFmtId="220" fontId="47" fillId="0" borderId="18" applyBorder="0"/>
    <xf numFmtId="203" fontId="74" fillId="0" borderId="18"/>
    <xf numFmtId="203" fontId="9" fillId="0" borderId="18" applyNumberFormat="0" applyFont="0" applyFill="0" applyAlignment="0" applyProtection="0"/>
    <xf numFmtId="203" fontId="2" fillId="0" borderId="0">
      <alignment vertical="center"/>
    </xf>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0"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0"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0" applyNumberFormat="0" applyAlignment="0" applyProtection="0"/>
    <xf numFmtId="220" fontId="47" fillId="0" borderId="18" applyBorder="0"/>
    <xf numFmtId="203" fontId="74" fillId="0" borderId="18"/>
    <xf numFmtId="203" fontId="9" fillId="0" borderId="18" applyNumberFormat="0" applyFont="0" applyFill="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103" fillId="7" borderId="50"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0"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0"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7" fillId="20" borderId="50" applyNumberFormat="0" applyAlignment="0" applyProtection="0">
      <alignment vertical="center"/>
    </xf>
    <xf numFmtId="203" fontId="112"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96" fillId="20"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7" fillId="20"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4" applyNumberFormat="0" applyAlignment="0" applyProtection="0"/>
    <xf numFmtId="203" fontId="4" fillId="21" borderId="51"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18"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14" fillId="0" borderId="52" applyNumberFormat="0" applyFill="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18" fillId="0" borderId="56" applyNumberFormat="0" applyFill="0" applyAlignment="0" applyProtection="0">
      <alignment vertical="center"/>
    </xf>
    <xf numFmtId="203" fontId="14" fillId="0" borderId="56" applyNumberFormat="0" applyFill="0" applyAlignment="0" applyProtection="0">
      <alignment vertical="center"/>
    </xf>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7" fillId="0" borderId="56" applyNumberFormat="0" applyFill="0" applyAlignment="0" applyProtection="0"/>
    <xf numFmtId="220" fontId="47" fillId="0" borderId="22" applyBorder="0"/>
    <xf numFmtId="203" fontId="107" fillId="0" borderId="56" applyNumberFormat="0" applyFill="0" applyAlignment="0" applyProtection="0"/>
    <xf numFmtId="203" fontId="4" fillId="21" borderId="51" applyNumberFormat="0" applyFon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19" fillId="7" borderId="54" applyNumberFormat="0" applyAlignment="0" applyProtection="0">
      <alignment vertical="center"/>
    </xf>
    <xf numFmtId="203" fontId="15" fillId="7" borderId="54" applyNumberFormat="0" applyAlignment="0" applyProtection="0">
      <alignment vertical="center"/>
    </xf>
    <xf numFmtId="203" fontId="7" fillId="20" borderId="54" applyNumberFormat="0" applyAlignment="0" applyProtection="0">
      <alignment vertical="center"/>
    </xf>
    <xf numFmtId="203" fontId="103" fillId="7" borderId="54" applyNumberFormat="0" applyAlignment="0" applyProtection="0"/>
    <xf numFmtId="203" fontId="3" fillId="21" borderId="55" applyNumberFormat="0" applyFont="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15" fillId="7" borderId="54" applyNumberFormat="0" applyAlignment="0" applyProtection="0">
      <alignment vertical="center"/>
    </xf>
    <xf numFmtId="203" fontId="7" fillId="20"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2" applyNumberFormat="0" applyFill="0" applyAlignment="0" applyProtection="0">
      <alignment vertical="center"/>
    </xf>
    <xf numFmtId="203" fontId="14" fillId="0" borderId="56" applyNumberFormat="0" applyFill="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74" fillId="0" borderId="22"/>
    <xf numFmtId="203" fontId="103" fillId="7" borderId="54" applyNumberFormat="0" applyAlignment="0" applyProtection="0"/>
    <xf numFmtId="203" fontId="3" fillId="21" borderId="55" applyNumberFormat="0" applyFont="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18" fillId="0" borderId="56" applyNumberFormat="0" applyFill="0" applyAlignment="0" applyProtection="0">
      <alignment vertical="center"/>
    </xf>
    <xf numFmtId="203" fontId="14" fillId="0" borderId="56" applyNumberFormat="0" applyFill="0" applyAlignment="0" applyProtection="0">
      <alignment vertical="center"/>
    </xf>
    <xf numFmtId="203" fontId="106" fillId="20" borderId="53" applyNumberFormat="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12"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106" fillId="20" borderId="57" applyNumberFormat="0" applyAlignment="0" applyProtection="0"/>
    <xf numFmtId="203" fontId="107" fillId="0" borderId="56" applyNumberFormat="0" applyFill="0" applyAlignment="0" applyProtection="0"/>
    <xf numFmtId="203" fontId="103" fillId="7"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21" fillId="20" borderId="57" applyNumberFormat="0" applyAlignment="0" applyProtection="0">
      <alignment vertical="center"/>
    </xf>
    <xf numFmtId="203" fontId="107" fillId="0" borderId="56" applyNumberFormat="0" applyFill="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15" fillId="7" borderId="54" applyNumberFormat="0" applyAlignment="0" applyProtection="0">
      <alignment vertical="center"/>
    </xf>
    <xf numFmtId="203" fontId="14" fillId="0" borderId="56" applyNumberFormat="0" applyFill="0" applyAlignment="0" applyProtection="0">
      <alignment vertical="center"/>
    </xf>
    <xf numFmtId="203" fontId="106" fillId="20" borderId="57" applyNumberFormat="0" applyAlignment="0" applyProtection="0"/>
    <xf numFmtId="203" fontId="96" fillId="20"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06" fillId="20" borderId="57"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15" fillId="7" borderId="54" applyNumberForma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106" fillId="20" borderId="57" applyNumberFormat="0" applyAlignment="0" applyProtection="0"/>
    <xf numFmtId="203" fontId="107" fillId="0" borderId="56" applyNumberFormat="0" applyFill="0" applyAlignment="0" applyProtection="0"/>
    <xf numFmtId="203" fontId="96" fillId="20"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6" fillId="20" borderId="53"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96" fillId="20" borderId="54" applyNumberFormat="0" applyAlignment="0" applyProtection="0"/>
    <xf numFmtId="203" fontId="93" fillId="21" borderId="51" applyNumberFormat="0" applyFon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18" fillId="0" borderId="56" applyNumberFormat="0" applyFill="0" applyAlignment="0" applyProtection="0">
      <alignment vertical="center"/>
    </xf>
    <xf numFmtId="203" fontId="14" fillId="0" borderId="56" applyNumberFormat="0" applyFill="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12"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19" fillId="7" borderId="54" applyNumberFormat="0" applyAlignment="0" applyProtection="0">
      <alignment vertical="center"/>
    </xf>
    <xf numFmtId="203" fontId="15" fillId="7" borderId="54" applyNumberFormat="0" applyAlignment="0" applyProtection="0">
      <alignment vertical="center"/>
    </xf>
    <xf numFmtId="203" fontId="7" fillId="20" borderId="54" applyNumberFormat="0" applyAlignment="0" applyProtection="0">
      <alignment vertical="center"/>
    </xf>
    <xf numFmtId="203" fontId="103" fillId="7" borderId="54" applyNumberFormat="0" applyAlignment="0" applyProtection="0"/>
    <xf numFmtId="203" fontId="3" fillId="21" borderId="55" applyNumberFormat="0" applyFont="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15" fillId="7" borderId="54" applyNumberFormat="0" applyAlignment="0" applyProtection="0">
      <alignment vertical="center"/>
    </xf>
    <xf numFmtId="203" fontId="7" fillId="20"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1" applyNumberFormat="0" applyFont="0" applyAlignment="0" applyProtection="0"/>
    <xf numFmtId="203" fontId="21" fillId="20" borderId="57" applyNumberFormat="0" applyAlignment="0" applyProtection="0">
      <alignment vertical="center"/>
    </xf>
    <xf numFmtId="203" fontId="96" fillId="20" borderId="54" applyNumberFormat="0" applyAlignment="0" applyProtection="0"/>
    <xf numFmtId="203" fontId="124" fillId="20" borderId="57" applyNumberFormat="0" applyAlignment="0" applyProtection="0">
      <alignment vertical="center"/>
    </xf>
    <xf numFmtId="203" fontId="14" fillId="0" borderId="56" applyNumberFormat="0" applyFill="0" applyAlignment="0" applyProtection="0">
      <alignment vertical="center"/>
    </xf>
    <xf numFmtId="203" fontId="3" fillId="21" borderId="55" applyNumberFormat="0" applyFont="0" applyAlignment="0" applyProtection="0">
      <alignment vertical="center"/>
    </xf>
    <xf numFmtId="203" fontId="106" fillId="20" borderId="57" applyNumberFormat="0" applyAlignment="0" applyProtection="0"/>
    <xf numFmtId="203" fontId="107" fillId="0" borderId="52" applyNumberFormat="0" applyFill="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93" fillId="21" borderId="51" applyNumberFormat="0" applyFont="0" applyAlignment="0" applyProtection="0"/>
    <xf numFmtId="203" fontId="93" fillId="21" borderId="55" applyNumberFormat="0" applyFont="0" applyAlignment="0" applyProtection="0"/>
    <xf numFmtId="203" fontId="4" fillId="21" borderId="51"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93" fillId="21" borderId="55" applyNumberFormat="0" applyFont="0" applyAlignment="0" applyProtection="0"/>
    <xf numFmtId="203" fontId="106" fillId="20" borderId="53" applyNumberForma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119" fillId="7" borderId="54" applyNumberFormat="0" applyAlignment="0" applyProtection="0">
      <alignment vertical="center"/>
    </xf>
    <xf numFmtId="203" fontId="106" fillId="20" borderId="53" applyNumberFormat="0" applyAlignment="0" applyProtection="0"/>
    <xf numFmtId="203" fontId="4" fillId="21" borderId="55" applyNumberFormat="0" applyFont="0" applyAlignment="0" applyProtection="0">
      <alignment vertical="center"/>
    </xf>
    <xf numFmtId="203" fontId="118" fillId="0" borderId="56" applyNumberFormat="0" applyFill="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21" fillId="20" borderId="53" applyNumberFormat="0" applyAlignment="0" applyProtection="0">
      <alignment vertical="center"/>
    </xf>
    <xf numFmtId="203" fontId="7" fillId="20" borderId="54" applyNumberFormat="0" applyAlignment="0" applyProtection="0">
      <alignment vertical="center"/>
    </xf>
    <xf numFmtId="203" fontId="14" fillId="0" borderId="56" applyNumberFormat="0" applyFill="0" applyAlignment="0" applyProtection="0">
      <alignment vertical="center"/>
    </xf>
    <xf numFmtId="203" fontId="106" fillId="20" borderId="57" applyNumberFormat="0" applyAlignment="0" applyProtection="0"/>
    <xf numFmtId="203" fontId="107" fillId="0" borderId="56" applyNumberFormat="0" applyFill="0" applyAlignment="0" applyProtection="0"/>
    <xf numFmtId="203" fontId="103" fillId="7" borderId="54" applyNumberFormat="0" applyAlignment="0" applyProtection="0"/>
    <xf numFmtId="203" fontId="93" fillId="21" borderId="51" applyNumberFormat="0" applyFont="0" applyAlignment="0" applyProtection="0"/>
    <xf numFmtId="203" fontId="14" fillId="0" borderId="56" applyNumberFormat="0" applyFill="0" applyAlignment="0" applyProtection="0">
      <alignment vertical="center"/>
    </xf>
    <xf numFmtId="203" fontId="14" fillId="0" borderId="52" applyNumberFormat="0" applyFill="0" applyAlignment="0" applyProtection="0">
      <alignment vertical="center"/>
    </xf>
    <xf numFmtId="203" fontId="93" fillId="21" borderId="55" applyNumberFormat="0" applyFont="0" applyAlignment="0" applyProtection="0"/>
    <xf numFmtId="203" fontId="106" fillId="20" borderId="57" applyNumberFormat="0" applyAlignment="0" applyProtection="0"/>
    <xf numFmtId="203" fontId="106" fillId="20" borderId="57" applyNumberFormat="0" applyAlignment="0" applyProtection="0"/>
    <xf numFmtId="203" fontId="107" fillId="0" borderId="52" applyNumberFormat="0" applyFill="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93" fillId="21" borderId="51" applyNumberFormat="0" applyFont="0" applyAlignment="0" applyProtection="0"/>
    <xf numFmtId="203" fontId="106" fillId="20" borderId="53" applyNumberFormat="0" applyAlignment="0" applyProtection="0"/>
    <xf numFmtId="203" fontId="103" fillId="7" borderId="54" applyNumberFormat="0" applyAlignment="0" applyProtection="0"/>
    <xf numFmtId="203" fontId="96" fillId="20" borderId="54" applyNumberFormat="0" applyAlignment="0" applyProtection="0"/>
    <xf numFmtId="203" fontId="106" fillId="20" borderId="57" applyNumberFormat="0" applyAlignment="0" applyProtection="0"/>
    <xf numFmtId="203" fontId="106" fillId="20" borderId="57" applyNumberFormat="0" applyAlignment="0" applyProtection="0"/>
    <xf numFmtId="203" fontId="107" fillId="0" borderId="56" applyNumberFormat="0" applyFill="0" applyAlignment="0" applyProtection="0"/>
    <xf numFmtId="203" fontId="118" fillId="0" borderId="56" applyNumberFormat="0" applyFill="0" applyAlignment="0" applyProtection="0">
      <alignment vertical="center"/>
    </xf>
    <xf numFmtId="203" fontId="14" fillId="0" borderId="56" applyNumberFormat="0" applyFill="0" applyAlignment="0" applyProtection="0">
      <alignment vertical="center"/>
    </xf>
    <xf numFmtId="203" fontId="103" fillId="7" borderId="54" applyNumberFormat="0" applyAlignment="0" applyProtection="0"/>
    <xf numFmtId="203" fontId="103" fillId="7" borderId="54" applyNumberFormat="0" applyAlignment="0" applyProtection="0"/>
    <xf numFmtId="203" fontId="3" fillId="21" borderId="55" applyNumberFormat="0" applyFont="0" applyAlignment="0" applyProtection="0">
      <alignment vertical="center"/>
    </xf>
    <xf numFmtId="203" fontId="4" fillId="21" borderId="55" applyNumberFormat="0" applyFont="0" applyAlignment="0" applyProtection="0">
      <alignment vertical="center"/>
    </xf>
    <xf numFmtId="203" fontId="118" fillId="0" borderId="56" applyNumberFormat="0" applyFill="0" applyAlignment="0" applyProtection="0">
      <alignment vertical="center"/>
    </xf>
    <xf numFmtId="203" fontId="96" fillId="20" borderId="54" applyNumberFormat="0" applyAlignment="0" applyProtection="0"/>
    <xf numFmtId="203" fontId="106" fillId="20" borderId="57" applyNumberFormat="0" applyAlignment="0" applyProtection="0"/>
    <xf numFmtId="203" fontId="107" fillId="0" borderId="52" applyNumberFormat="0" applyFill="0" applyAlignment="0" applyProtection="0"/>
    <xf numFmtId="203" fontId="21" fillId="20" borderId="57" applyNumberFormat="0" applyAlignment="0" applyProtection="0">
      <alignment vertical="center"/>
    </xf>
    <xf numFmtId="203" fontId="96" fillId="20" borderId="54" applyNumberFormat="0" applyAlignment="0" applyProtection="0"/>
    <xf numFmtId="203" fontId="93" fillId="21" borderId="55" applyNumberFormat="0" applyFont="0" applyAlignment="0" applyProtection="0"/>
    <xf numFmtId="203" fontId="106" fillId="20" borderId="53"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106" fillId="20" borderId="57"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15" fillId="7"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7" fillId="0" borderId="52" applyNumberFormat="0" applyFill="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107" fillId="0" borderId="52" applyNumberFormat="0" applyFill="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107" fillId="0" borderId="52" applyNumberFormat="0" applyFill="0" applyAlignment="0" applyProtection="0"/>
    <xf numFmtId="203" fontId="103" fillId="7" borderId="54" applyNumberFormat="0" applyAlignment="0" applyProtection="0"/>
    <xf numFmtId="203" fontId="107" fillId="0" borderId="56" applyNumberFormat="0" applyFill="0" applyAlignment="0" applyProtection="0"/>
    <xf numFmtId="203" fontId="93" fillId="21" borderId="51" applyNumberFormat="0" applyFont="0" applyAlignment="0" applyProtection="0"/>
    <xf numFmtId="203" fontId="103" fillId="7" borderId="54" applyNumberFormat="0" applyAlignment="0" applyProtection="0"/>
    <xf numFmtId="203" fontId="14" fillId="0" borderId="52" applyNumberFormat="0" applyFill="0" applyAlignment="0" applyProtection="0">
      <alignment vertical="center"/>
    </xf>
    <xf numFmtId="203" fontId="14" fillId="0" borderId="56" applyNumberFormat="0" applyFill="0" applyAlignment="0" applyProtection="0">
      <alignment vertical="center"/>
    </xf>
    <xf numFmtId="203" fontId="107" fillId="0" borderId="52" applyNumberFormat="0" applyFill="0" applyAlignment="0" applyProtection="0"/>
    <xf numFmtId="203" fontId="103" fillId="7" borderId="50" applyNumberFormat="0" applyAlignment="0" applyProtection="0"/>
    <xf numFmtId="203" fontId="3" fillId="21" borderId="55" applyNumberFormat="0" applyFont="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6" fillId="20" borderId="53" applyNumberFormat="0" applyAlignment="0" applyProtection="0"/>
    <xf numFmtId="203" fontId="106" fillId="20" borderId="53" applyNumberFormat="0" applyAlignment="0" applyProtection="0"/>
    <xf numFmtId="203" fontId="93" fillId="21" borderId="51" applyNumberFormat="0" applyFont="0" applyAlignment="0" applyProtection="0"/>
    <xf numFmtId="203" fontId="106" fillId="20" borderId="57" applyNumberForma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12" fillId="20" borderId="54" applyNumberFormat="0" applyAlignment="0" applyProtection="0">
      <alignment vertical="center"/>
    </xf>
    <xf numFmtId="203" fontId="4" fillId="21" borderId="51" applyNumberFormat="0" applyFont="0" applyAlignment="0" applyProtection="0">
      <alignment vertical="center"/>
    </xf>
    <xf numFmtId="203" fontId="106" fillId="20" borderId="57" applyNumberFormat="0" applyAlignment="0" applyProtection="0"/>
    <xf numFmtId="203" fontId="106" fillId="20" borderId="53" applyNumberFormat="0" applyAlignment="0" applyProtection="0"/>
    <xf numFmtId="203" fontId="14" fillId="0" borderId="56" applyNumberFormat="0" applyFill="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4" fillId="21" borderId="55" applyNumberFormat="0" applyFont="0" applyAlignment="0" applyProtection="0">
      <alignment vertical="center"/>
    </xf>
    <xf numFmtId="203" fontId="107" fillId="0" borderId="56" applyNumberFormat="0" applyFill="0" applyAlignment="0" applyProtection="0"/>
    <xf numFmtId="203" fontId="14" fillId="0" borderId="52" applyNumberFormat="0" applyFill="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107" fillId="0" borderId="56"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18" fillId="0" borderId="52" applyNumberFormat="0" applyFill="0" applyAlignment="0" applyProtection="0">
      <alignment vertical="center"/>
    </xf>
    <xf numFmtId="203" fontId="93" fillId="21" borderId="51" applyNumberFormat="0" applyFont="0" applyAlignment="0" applyProtection="0"/>
    <xf numFmtId="203" fontId="103" fillId="7" borderId="54" applyNumberFormat="0" applyAlignment="0" applyProtection="0"/>
    <xf numFmtId="203" fontId="103" fillId="7" borderId="54" applyNumberFormat="0" applyAlignment="0" applyProtection="0"/>
    <xf numFmtId="203" fontId="21" fillId="20" borderId="53" applyNumberFormat="0" applyAlignment="0" applyProtection="0">
      <alignment vertical="center"/>
    </xf>
    <xf numFmtId="203" fontId="14" fillId="0" borderId="56" applyNumberFormat="0" applyFill="0" applyAlignment="0" applyProtection="0">
      <alignment vertical="center"/>
    </xf>
    <xf numFmtId="203" fontId="107" fillId="0" borderId="52" applyNumberFormat="0" applyFill="0" applyAlignment="0" applyProtection="0"/>
    <xf numFmtId="203" fontId="106" fillId="20" borderId="57" applyNumberFormat="0" applyAlignment="0" applyProtection="0"/>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106" fillId="20" borderId="57" applyNumberFormat="0" applyAlignment="0" applyProtection="0"/>
    <xf numFmtId="203" fontId="4" fillId="21" borderId="51" applyNumberFormat="0" applyFont="0" applyAlignment="0" applyProtection="0">
      <alignment vertical="center"/>
    </xf>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103" fillId="7" borderId="54" applyNumberFormat="0" applyAlignment="0" applyProtection="0"/>
    <xf numFmtId="203" fontId="106" fillId="20" borderId="53" applyNumberFormat="0" applyAlignment="0" applyProtection="0"/>
    <xf numFmtId="203" fontId="93" fillId="21" borderId="55" applyNumberFormat="0" applyFont="0" applyAlignment="0" applyProtection="0"/>
    <xf numFmtId="203" fontId="118" fillId="0" borderId="52" applyNumberFormat="0" applyFill="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93" fillId="21" borderId="55" applyNumberFormat="0" applyFont="0" applyAlignment="0" applyProtection="0"/>
    <xf numFmtId="203" fontId="107" fillId="0" borderId="56" applyNumberFormat="0" applyFill="0" applyAlignment="0" applyProtection="0"/>
    <xf numFmtId="203" fontId="107" fillId="0" borderId="52" applyNumberFormat="0" applyFill="0" applyAlignment="0" applyProtection="0"/>
    <xf numFmtId="203" fontId="21" fillId="20" borderId="57"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3" fillId="21" borderId="55" applyNumberFormat="0" applyFont="0" applyAlignment="0" applyProtection="0">
      <alignment vertical="center"/>
    </xf>
    <xf numFmtId="203" fontId="14" fillId="0" borderId="52" applyNumberFormat="0" applyFill="0" applyAlignment="0" applyProtection="0">
      <alignment vertical="center"/>
    </xf>
    <xf numFmtId="203" fontId="107" fillId="0" borderId="56" applyNumberFormat="0" applyFill="0" applyAlignment="0" applyProtection="0"/>
    <xf numFmtId="203" fontId="106" fillId="20" borderId="53" applyNumberFormat="0" applyAlignment="0" applyProtection="0"/>
    <xf numFmtId="203" fontId="21" fillId="20" borderId="57"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107" fillId="0" borderId="56" applyNumberFormat="0" applyFill="0" applyAlignment="0" applyProtection="0"/>
    <xf numFmtId="203" fontId="118"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107" fillId="0" borderId="52" applyNumberFormat="0" applyFill="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93" fillId="21" borderId="51" applyNumberFormat="0" applyFont="0" applyAlignment="0" applyProtection="0"/>
    <xf numFmtId="203" fontId="14" fillId="0" borderId="52" applyNumberFormat="0" applyFill="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93" fillId="21" borderId="51" applyNumberFormat="0" applyFon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4" fillId="0" borderId="52" applyNumberFormat="0" applyFill="0" applyAlignment="0" applyProtection="0">
      <alignment vertical="center"/>
    </xf>
    <xf numFmtId="203" fontId="103" fillId="7" borderId="54" applyNumberFormat="0" applyAlignment="0" applyProtection="0"/>
    <xf numFmtId="203" fontId="93" fillId="21" borderId="51" applyNumberFormat="0" applyFont="0" applyAlignment="0" applyProtection="0"/>
    <xf numFmtId="203" fontId="103" fillId="7" borderId="54" applyNumberFormat="0" applyAlignment="0" applyProtection="0"/>
    <xf numFmtId="203" fontId="107" fillId="0" borderId="52" applyNumberFormat="0" applyFill="0" applyAlignment="0" applyProtection="0"/>
    <xf numFmtId="203" fontId="107" fillId="0" borderId="56" applyNumberFormat="0" applyFill="0" applyAlignment="0" applyProtection="0"/>
    <xf numFmtId="203" fontId="93" fillId="21" borderId="55" applyNumberFormat="0" applyFont="0" applyAlignment="0" applyProtection="0"/>
    <xf numFmtId="203" fontId="107" fillId="0" borderId="52" applyNumberFormat="0" applyFill="0" applyAlignment="0" applyProtection="0"/>
    <xf numFmtId="203" fontId="106" fillId="20" borderId="57" applyNumberFormat="0" applyAlignment="0" applyProtection="0"/>
    <xf numFmtId="203" fontId="103" fillId="7" borderId="54" applyNumberFormat="0" applyAlignment="0" applyProtection="0"/>
    <xf numFmtId="203" fontId="21" fillId="20" borderId="57" applyNumberFormat="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107" fillId="0" borderId="52" applyNumberFormat="0" applyFill="0" applyAlignment="0" applyProtection="0"/>
    <xf numFmtId="203" fontId="107" fillId="0" borderId="56" applyNumberFormat="0" applyFill="0" applyAlignment="0" applyProtection="0"/>
    <xf numFmtId="203" fontId="106" fillId="20" borderId="53" applyNumberFormat="0" applyAlignment="0" applyProtection="0"/>
    <xf numFmtId="203" fontId="106" fillId="20" borderId="57" applyNumberFormat="0" applyAlignment="0" applyProtection="0"/>
    <xf numFmtId="203" fontId="93" fillId="21" borderId="55" applyNumberFormat="0" applyFont="0" applyAlignment="0" applyProtection="0"/>
    <xf numFmtId="203" fontId="15" fillId="7" borderId="54" applyNumberForma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107" fillId="0" borderId="52" applyNumberFormat="0" applyFill="0" applyAlignment="0" applyProtection="0"/>
    <xf numFmtId="203" fontId="69" fillId="0" borderId="39">
      <alignment horizontal="left" vertical="center"/>
    </xf>
    <xf numFmtId="203" fontId="106" fillId="20" borderId="57" applyNumberFormat="0" applyAlignment="0" applyProtection="0"/>
    <xf numFmtId="203" fontId="118" fillId="0" borderId="56" applyNumberFormat="0" applyFill="0" applyAlignment="0" applyProtection="0">
      <alignment vertical="center"/>
    </xf>
    <xf numFmtId="203" fontId="103" fillId="7" borderId="54" applyNumberFormat="0" applyAlignment="0" applyProtection="0"/>
    <xf numFmtId="203" fontId="119"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07" fillId="0" borderId="56" applyNumberFormat="0" applyFill="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21" fillId="20" borderId="57" applyNumberFormat="0" applyAlignment="0" applyProtection="0">
      <alignment vertical="center"/>
    </xf>
    <xf numFmtId="203" fontId="4" fillId="21" borderId="51" applyNumberFormat="0" applyFont="0" applyAlignment="0" applyProtection="0">
      <alignment vertical="center"/>
    </xf>
    <xf numFmtId="203" fontId="106" fillId="20" borderId="57" applyNumberFormat="0" applyAlignment="0" applyProtection="0"/>
    <xf numFmtId="203" fontId="7" fillId="20" borderId="54" applyNumberFormat="0" applyAlignment="0" applyProtection="0">
      <alignment vertical="center"/>
    </xf>
    <xf numFmtId="203" fontId="112" fillId="20"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4" fillId="21" borderId="51" applyNumberFormat="0" applyFont="0" applyAlignment="0" applyProtection="0">
      <alignment vertical="center"/>
    </xf>
    <xf numFmtId="203" fontId="103" fillId="7" borderId="54" applyNumberFormat="0" applyAlignment="0" applyProtection="0"/>
    <xf numFmtId="203" fontId="3" fillId="21" borderId="55" applyNumberFormat="0" applyFon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93" fillId="21" borderId="51" applyNumberFormat="0" applyFon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96" fillId="20" borderId="54" applyNumberFormat="0" applyAlignment="0" applyProtection="0"/>
    <xf numFmtId="203" fontId="93" fillId="21" borderId="55" applyNumberFormat="0" applyFont="0" applyAlignment="0" applyProtection="0"/>
    <xf numFmtId="203" fontId="14" fillId="0" borderId="52" applyNumberFormat="0" applyFill="0" applyAlignment="0" applyProtection="0">
      <alignment vertical="center"/>
    </xf>
    <xf numFmtId="203" fontId="93" fillId="21" borderId="55" applyNumberFormat="0" applyFon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93" fillId="21" borderId="51" applyNumberFormat="0" applyFont="0" applyAlignment="0" applyProtection="0"/>
    <xf numFmtId="203" fontId="21" fillId="20" borderId="57" applyNumberFormat="0" applyAlignment="0" applyProtection="0">
      <alignment vertical="center"/>
    </xf>
    <xf numFmtId="203" fontId="15" fillId="7" borderId="54" applyNumberFormat="0" applyAlignment="0" applyProtection="0">
      <alignment vertical="center"/>
    </xf>
    <xf numFmtId="203" fontId="4" fillId="21" borderId="55" applyNumberFormat="0" applyFont="0" applyAlignment="0" applyProtection="0">
      <alignment vertical="center"/>
    </xf>
    <xf numFmtId="203" fontId="15" fillId="7"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14" fillId="0" borderId="56" applyNumberFormat="0" applyFill="0" applyAlignment="0" applyProtection="0">
      <alignment vertical="center"/>
    </xf>
    <xf numFmtId="203" fontId="7" fillId="20" borderId="54" applyNumberFormat="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21" fillId="20" borderId="57"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7" fillId="0" borderId="56" applyNumberFormat="0" applyFill="0" applyAlignment="0" applyProtection="0"/>
    <xf numFmtId="203" fontId="103" fillId="7" borderId="54" applyNumberFormat="0" applyAlignment="0" applyProtection="0"/>
    <xf numFmtId="203" fontId="14" fillId="0" borderId="52" applyNumberFormat="0" applyFill="0" applyAlignment="0" applyProtection="0">
      <alignment vertical="center"/>
    </xf>
    <xf numFmtId="203" fontId="96" fillId="20" borderId="54" applyNumberFormat="0" applyAlignment="0" applyProtection="0"/>
    <xf numFmtId="203" fontId="4" fillId="21" borderId="55" applyNumberFormat="0" applyFont="0" applyAlignment="0" applyProtection="0">
      <alignment vertical="center"/>
    </xf>
    <xf numFmtId="203" fontId="119" fillId="7" borderId="54" applyNumberFormat="0" applyAlignment="0" applyProtection="0">
      <alignment vertical="center"/>
    </xf>
    <xf numFmtId="203" fontId="119" fillId="7" borderId="54" applyNumberFormat="0" applyAlignment="0" applyProtection="0">
      <alignment vertical="center"/>
    </xf>
    <xf numFmtId="203" fontId="21" fillId="20" borderId="57" applyNumberFormat="0" applyAlignment="0" applyProtection="0">
      <alignment vertical="center"/>
    </xf>
    <xf numFmtId="203" fontId="96" fillId="20" borderId="54" applyNumberFormat="0" applyAlignment="0" applyProtection="0"/>
    <xf numFmtId="203" fontId="93" fillId="21" borderId="51" applyNumberFormat="0" applyFont="0" applyAlignment="0" applyProtection="0"/>
    <xf numFmtId="203" fontId="103" fillId="7" borderId="54" applyNumberFormat="0" applyAlignment="0" applyProtection="0"/>
    <xf numFmtId="203" fontId="119" fillId="7" borderId="54" applyNumberFormat="0" applyAlignment="0" applyProtection="0">
      <alignment vertical="center"/>
    </xf>
    <xf numFmtId="203" fontId="4" fillId="21" borderId="51" applyNumberFormat="0" applyFont="0" applyAlignment="0" applyProtection="0">
      <alignment vertical="center"/>
    </xf>
    <xf numFmtId="203" fontId="14" fillId="0" borderId="52" applyNumberFormat="0" applyFill="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4" fillId="0" borderId="52" applyNumberFormat="0" applyFill="0" applyAlignment="0" applyProtection="0">
      <alignment vertical="center"/>
    </xf>
    <xf numFmtId="203" fontId="7" fillId="20" borderId="54" applyNumberFormat="0" applyAlignment="0" applyProtection="0">
      <alignment vertical="center"/>
    </xf>
    <xf numFmtId="203" fontId="107" fillId="0" borderId="56"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93" fillId="21" borderId="51" applyNumberFormat="0" applyFon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06" fillId="20" borderId="57" applyNumberFormat="0" applyAlignment="0" applyProtection="0"/>
    <xf numFmtId="203" fontId="107" fillId="0" borderId="56" applyNumberFormat="0" applyFill="0" applyAlignment="0" applyProtection="0"/>
    <xf numFmtId="203" fontId="4" fillId="21" borderId="51" applyNumberFormat="0" applyFont="0" applyAlignment="0" applyProtection="0">
      <alignment vertical="center"/>
    </xf>
    <xf numFmtId="203" fontId="107" fillId="0" borderId="56" applyNumberFormat="0" applyFill="0" applyAlignment="0" applyProtection="0"/>
    <xf numFmtId="203" fontId="15" fillId="7" borderId="54" applyNumberFormat="0" applyAlignment="0" applyProtection="0">
      <alignment vertical="center"/>
    </xf>
    <xf numFmtId="203" fontId="21" fillId="20" borderId="57" applyNumberFormat="0" applyAlignment="0" applyProtection="0">
      <alignment vertical="center"/>
    </xf>
    <xf numFmtId="203" fontId="4" fillId="21" borderId="55" applyNumberFormat="0" applyFont="0" applyAlignment="0" applyProtection="0">
      <alignment vertical="center"/>
    </xf>
    <xf numFmtId="203" fontId="106" fillId="20" borderId="57"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93" fillId="21" borderId="51" applyNumberFormat="0" applyFont="0" applyAlignment="0" applyProtection="0"/>
    <xf numFmtId="203" fontId="21" fillId="20" borderId="53"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6" fillId="20" borderId="57" applyNumberFormat="0" applyAlignment="0" applyProtection="0"/>
    <xf numFmtId="203" fontId="96" fillId="20" borderId="54" applyNumberForma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14" fillId="0" borderId="52" applyNumberFormat="0" applyFill="0" applyAlignment="0" applyProtection="0">
      <alignment vertical="center"/>
    </xf>
    <xf numFmtId="203" fontId="107" fillId="0" borderId="56" applyNumberFormat="0" applyFill="0" applyAlignment="0" applyProtection="0"/>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14" fillId="0" borderId="52" applyNumberFormat="0" applyFill="0" applyAlignment="0" applyProtection="0">
      <alignment vertical="center"/>
    </xf>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107" fillId="0" borderId="52" applyNumberFormat="0" applyFill="0" applyAlignment="0" applyProtection="0"/>
    <xf numFmtId="203" fontId="107" fillId="0" borderId="56" applyNumberFormat="0" applyFill="0" applyAlignment="0" applyProtection="0"/>
    <xf numFmtId="203" fontId="93" fillId="21" borderId="55" applyNumberFormat="0" applyFont="0" applyAlignment="0" applyProtection="0"/>
    <xf numFmtId="203" fontId="107" fillId="0" borderId="56" applyNumberFormat="0" applyFill="0" applyAlignment="0" applyProtection="0"/>
    <xf numFmtId="203" fontId="21" fillId="20" borderId="57" applyNumberFormat="0" applyAlignment="0" applyProtection="0">
      <alignment vertical="center"/>
    </xf>
    <xf numFmtId="203" fontId="106" fillId="20" borderId="57"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7" fillId="20" borderId="54" applyNumberFormat="0" applyAlignment="0" applyProtection="0">
      <alignment vertical="center"/>
    </xf>
    <xf numFmtId="203" fontId="14" fillId="0" borderId="56" applyNumberFormat="0" applyFill="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21" fillId="20" borderId="57" applyNumberFormat="0" applyAlignment="0" applyProtection="0">
      <alignment vertical="center"/>
    </xf>
    <xf numFmtId="203" fontId="93" fillId="21" borderId="55" applyNumberFormat="0" applyFont="0" applyAlignment="0" applyProtection="0"/>
    <xf numFmtId="203" fontId="107" fillId="0" borderId="52" applyNumberFormat="0" applyFill="0" applyAlignment="0" applyProtection="0"/>
    <xf numFmtId="203" fontId="106" fillId="20" borderId="53" applyNumberFormat="0" applyAlignment="0" applyProtection="0"/>
    <xf numFmtId="203" fontId="106" fillId="20" borderId="53" applyNumberForma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7" fillId="0" borderId="56" applyNumberFormat="0" applyFill="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106" fillId="20" borderId="53" applyNumberFormat="0" applyAlignment="0" applyProtection="0"/>
    <xf numFmtId="203" fontId="93" fillId="21" borderId="51"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15" fillId="7" borderId="54" applyNumberFormat="0" applyAlignment="0" applyProtection="0">
      <alignment vertical="center"/>
    </xf>
    <xf numFmtId="203" fontId="21" fillId="20" borderId="53" applyNumberFormat="0" applyAlignment="0" applyProtection="0">
      <alignment vertical="center"/>
    </xf>
    <xf numFmtId="203" fontId="103" fillId="7" borderId="54" applyNumberFormat="0" applyAlignment="0" applyProtection="0"/>
    <xf numFmtId="203" fontId="4" fillId="21" borderId="51" applyNumberFormat="0" applyFont="0" applyAlignment="0" applyProtection="0">
      <alignment vertical="center"/>
    </xf>
    <xf numFmtId="203" fontId="7" fillId="20"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106" fillId="20" borderId="57" applyNumberFormat="0" applyAlignment="0" applyProtection="0"/>
    <xf numFmtId="203" fontId="103" fillId="7" borderId="54" applyNumberFormat="0" applyAlignment="0" applyProtection="0"/>
    <xf numFmtId="203" fontId="93" fillId="21" borderId="55" applyNumberFormat="0" applyFont="0" applyAlignment="0" applyProtection="0"/>
    <xf numFmtId="203" fontId="107" fillId="0" borderId="56" applyNumberFormat="0" applyFill="0" applyAlignment="0" applyProtection="0"/>
    <xf numFmtId="203" fontId="103" fillId="7" borderId="54" applyNumberFormat="0" applyAlignment="0" applyProtection="0"/>
    <xf numFmtId="203" fontId="21" fillId="20" borderId="57" applyNumberFormat="0" applyAlignment="0" applyProtection="0">
      <alignment vertical="center"/>
    </xf>
    <xf numFmtId="203" fontId="14" fillId="0" borderId="52" applyNumberFormat="0" applyFill="0" applyAlignment="0" applyProtection="0">
      <alignment vertical="center"/>
    </xf>
    <xf numFmtId="203" fontId="106" fillId="20" borderId="57" applyNumberFormat="0" applyAlignment="0" applyProtection="0"/>
    <xf numFmtId="203" fontId="112" fillId="20" borderId="54" applyNumberFormat="0" applyAlignment="0" applyProtection="0">
      <alignment vertical="center"/>
    </xf>
    <xf numFmtId="203" fontId="93" fillId="21" borderId="55" applyNumberFormat="0" applyFont="0" applyAlignment="0" applyProtection="0"/>
    <xf numFmtId="203" fontId="15" fillId="7" borderId="54" applyNumberFormat="0" applyAlignment="0" applyProtection="0">
      <alignment vertical="center"/>
    </xf>
    <xf numFmtId="203" fontId="93" fillId="21" borderId="55" applyNumberFormat="0" applyFont="0" applyAlignment="0" applyProtection="0"/>
    <xf numFmtId="203" fontId="107" fillId="0" borderId="56" applyNumberFormat="0" applyFill="0" applyAlignment="0" applyProtection="0"/>
    <xf numFmtId="203" fontId="107" fillId="0" borderId="52" applyNumberFormat="0" applyFill="0" applyAlignment="0" applyProtection="0"/>
    <xf numFmtId="203" fontId="4" fillId="21" borderId="55" applyNumberFormat="0" applyFon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106" fillId="20" borderId="57" applyNumberFormat="0" applyAlignment="0" applyProtection="0"/>
    <xf numFmtId="203" fontId="107" fillId="0" borderId="56" applyNumberFormat="0" applyFill="0" applyAlignment="0" applyProtection="0"/>
    <xf numFmtId="203" fontId="103" fillId="7" borderId="54" applyNumberFormat="0" applyAlignment="0" applyProtection="0"/>
    <xf numFmtId="203" fontId="118" fillId="0" borderId="56" applyNumberFormat="0" applyFill="0" applyAlignment="0" applyProtection="0">
      <alignment vertical="center"/>
    </xf>
    <xf numFmtId="203" fontId="14" fillId="0" borderId="52" applyNumberFormat="0" applyFill="0" applyAlignment="0" applyProtection="0">
      <alignment vertical="center"/>
    </xf>
    <xf numFmtId="203" fontId="93" fillId="21" borderId="51" applyNumberFormat="0" applyFon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4" fillId="21" borderId="51" applyNumberFormat="0" applyFont="0" applyAlignment="0" applyProtection="0">
      <alignment vertical="center"/>
    </xf>
    <xf numFmtId="203" fontId="7" fillId="20" borderId="54" applyNumberFormat="0" applyAlignment="0" applyProtection="0">
      <alignment vertical="center"/>
    </xf>
    <xf numFmtId="203" fontId="118" fillId="0" borderId="56" applyNumberFormat="0" applyFill="0" applyAlignment="0" applyProtection="0">
      <alignment vertical="center"/>
    </xf>
    <xf numFmtId="203" fontId="124" fillId="20" borderId="57" applyNumberFormat="0" applyAlignment="0" applyProtection="0">
      <alignment vertical="center"/>
    </xf>
    <xf numFmtId="203" fontId="106" fillId="20" borderId="53" applyNumberFormat="0" applyAlignment="0" applyProtection="0"/>
    <xf numFmtId="203" fontId="14" fillId="0" borderId="52" applyNumberFormat="0" applyFill="0" applyAlignment="0" applyProtection="0">
      <alignment vertical="center"/>
    </xf>
    <xf numFmtId="203" fontId="93" fillId="21" borderId="55" applyNumberFormat="0" applyFont="0" applyAlignment="0" applyProtection="0"/>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6" fillId="20" borderId="57"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7" fillId="0" borderId="52" applyNumberFormat="0" applyFill="0" applyAlignment="0" applyProtection="0"/>
    <xf numFmtId="203" fontId="93" fillId="21" borderId="55" applyNumberFormat="0" applyFont="0" applyAlignment="0" applyProtection="0"/>
    <xf numFmtId="203" fontId="9" fillId="0" borderId="22" applyNumberFormat="0" applyFont="0" applyFill="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96" fillId="20" borderId="54" applyNumberFormat="0" applyAlignment="0" applyProtection="0"/>
    <xf numFmtId="203" fontId="106" fillId="20" borderId="57" applyNumberFormat="0" applyAlignment="0" applyProtection="0"/>
    <xf numFmtId="203" fontId="93" fillId="21" borderId="55" applyNumberFormat="0" applyFont="0" applyAlignment="0" applyProtection="0"/>
    <xf numFmtId="203" fontId="3" fillId="21" borderId="51"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21" fillId="20" borderId="53" applyNumberForma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4" fillId="21" borderId="55" applyNumberFormat="0" applyFont="0" applyAlignment="0" applyProtection="0">
      <alignment vertical="center"/>
    </xf>
    <xf numFmtId="203" fontId="106" fillId="20" borderId="57" applyNumberFormat="0" applyAlignment="0" applyProtection="0"/>
    <xf numFmtId="203" fontId="103" fillId="7" borderId="54" applyNumberFormat="0" applyAlignment="0" applyProtection="0"/>
    <xf numFmtId="203" fontId="93" fillId="21" borderId="55" applyNumberFormat="0" applyFont="0" applyAlignment="0" applyProtection="0"/>
    <xf numFmtId="203" fontId="107" fillId="0" borderId="56" applyNumberFormat="0" applyFill="0" applyAlignment="0" applyProtection="0"/>
    <xf numFmtId="203" fontId="21" fillId="20" borderId="57" applyNumberForma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107" fillId="0" borderId="56" applyNumberFormat="0" applyFill="0" applyAlignment="0" applyProtection="0"/>
    <xf numFmtId="203" fontId="103" fillId="7"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7" fillId="0" borderId="52" applyNumberFormat="0" applyFill="0" applyAlignment="0" applyProtection="0"/>
    <xf numFmtId="203" fontId="107" fillId="0" borderId="56" applyNumberFormat="0" applyFill="0" applyAlignment="0" applyProtection="0"/>
    <xf numFmtId="203" fontId="4" fillId="21" borderId="55" applyNumberFormat="0" applyFont="0" applyAlignment="0" applyProtection="0">
      <alignment vertical="center"/>
    </xf>
    <xf numFmtId="203" fontId="4" fillId="21" borderId="51" applyNumberFormat="0" applyFon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1" fillId="20" borderId="53" applyNumberFormat="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24" fillId="20" borderId="57" applyNumberFormat="0" applyAlignment="0" applyProtection="0">
      <alignment vertical="center"/>
    </xf>
    <xf numFmtId="203" fontId="118" fillId="0" borderId="52" applyNumberFormat="0" applyFill="0" applyAlignment="0" applyProtection="0">
      <alignment vertical="center"/>
    </xf>
    <xf numFmtId="203" fontId="4" fillId="21" borderId="55" applyNumberFormat="0" applyFont="0" applyAlignment="0" applyProtection="0">
      <alignment vertical="center"/>
    </xf>
    <xf numFmtId="203" fontId="118" fillId="0" borderId="56" applyNumberFormat="0" applyFill="0" applyAlignment="0" applyProtection="0">
      <alignment vertical="center"/>
    </xf>
    <xf numFmtId="203" fontId="103" fillId="7" borderId="54" applyNumberFormat="0" applyAlignment="0" applyProtection="0"/>
    <xf numFmtId="203" fontId="21" fillId="20" borderId="57" applyNumberFormat="0" applyAlignment="0" applyProtection="0">
      <alignment vertical="center"/>
    </xf>
    <xf numFmtId="203" fontId="4" fillId="21" borderId="55" applyNumberFormat="0" applyFon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4" fillId="21" borderId="55" applyNumberFormat="0" applyFont="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107" fillId="0" borderId="56" applyNumberFormat="0" applyFill="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7" fillId="0" borderId="56" applyNumberFormat="0" applyFill="0" applyAlignment="0" applyProtection="0"/>
    <xf numFmtId="203" fontId="107" fillId="0" borderId="52" applyNumberFormat="0" applyFill="0" applyAlignment="0" applyProtection="0"/>
    <xf numFmtId="203" fontId="7" fillId="20" borderId="54" applyNumberFormat="0" applyAlignment="0" applyProtection="0">
      <alignment vertical="center"/>
    </xf>
    <xf numFmtId="203" fontId="107" fillId="0" borderId="56" applyNumberFormat="0" applyFill="0" applyAlignment="0" applyProtection="0"/>
    <xf numFmtId="203" fontId="3" fillId="21" borderId="51" applyNumberFormat="0" applyFont="0" applyAlignment="0" applyProtection="0">
      <alignment vertical="center"/>
    </xf>
    <xf numFmtId="203" fontId="15" fillId="7" borderId="54" applyNumberFormat="0" applyAlignment="0" applyProtection="0">
      <alignment vertical="center"/>
    </xf>
    <xf numFmtId="203" fontId="107" fillId="0" borderId="52" applyNumberFormat="0" applyFill="0" applyAlignment="0" applyProtection="0"/>
    <xf numFmtId="203" fontId="93" fillId="21" borderId="55" applyNumberFormat="0" applyFont="0" applyAlignment="0" applyProtection="0"/>
    <xf numFmtId="203" fontId="93" fillId="21" borderId="55" applyNumberFormat="0" applyFont="0" applyAlignment="0" applyProtection="0"/>
    <xf numFmtId="203" fontId="107" fillId="0" borderId="56" applyNumberFormat="0" applyFill="0" applyAlignment="0" applyProtection="0"/>
    <xf numFmtId="203" fontId="107" fillId="0" borderId="52" applyNumberFormat="0" applyFill="0" applyAlignment="0" applyProtection="0"/>
    <xf numFmtId="203" fontId="103" fillId="7" borderId="54" applyNumberFormat="0" applyAlignment="0" applyProtection="0"/>
    <xf numFmtId="203" fontId="21" fillId="20" borderId="57" applyNumberFormat="0" applyAlignment="0" applyProtection="0">
      <alignment vertical="center"/>
    </xf>
    <xf numFmtId="203" fontId="107" fillId="0" borderId="52" applyNumberFormat="0" applyFill="0" applyAlignment="0" applyProtection="0"/>
    <xf numFmtId="203" fontId="106" fillId="20" borderId="57"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21" fillId="20" borderId="57" applyNumberFormat="0" applyAlignment="0" applyProtection="0">
      <alignment vertical="center"/>
    </xf>
    <xf numFmtId="203" fontId="103" fillId="7" borderId="54" applyNumberFormat="0" applyAlignment="0" applyProtection="0"/>
    <xf numFmtId="203" fontId="107" fillId="0" borderId="52" applyNumberFormat="0" applyFill="0" applyAlignment="0" applyProtection="0"/>
    <xf numFmtId="203" fontId="107" fillId="0" borderId="56" applyNumberFormat="0" applyFill="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4" fillId="21" borderId="51" applyNumberFormat="0" applyFont="0" applyAlignment="0" applyProtection="0">
      <alignment vertical="center"/>
    </xf>
    <xf numFmtId="203" fontId="93" fillId="21" borderId="55" applyNumberFormat="0" applyFont="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5" fillId="7" borderId="54" applyNumberForma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93" fillId="21" borderId="55" applyNumberFormat="0" applyFont="0" applyAlignment="0" applyProtection="0"/>
    <xf numFmtId="203" fontId="21" fillId="20" borderId="57" applyNumberFormat="0" applyAlignment="0" applyProtection="0">
      <alignment vertical="center"/>
    </xf>
    <xf numFmtId="203" fontId="107" fillId="0" borderId="56" applyNumberFormat="0" applyFill="0" applyAlignment="0" applyProtection="0"/>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96" fillId="20" borderId="54" applyNumberFormat="0" applyAlignment="0" applyProtection="0"/>
    <xf numFmtId="203" fontId="21" fillId="20" borderId="57" applyNumberFormat="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96" fillId="20" borderId="54" applyNumberFormat="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6" applyNumberFormat="0" applyFill="0" applyAlignment="0" applyProtection="0">
      <alignment vertical="center"/>
    </xf>
    <xf numFmtId="203" fontId="93" fillId="21" borderId="51" applyNumberFormat="0" applyFont="0" applyAlignment="0" applyProtection="0"/>
    <xf numFmtId="203" fontId="107" fillId="0" borderId="56" applyNumberFormat="0" applyFill="0" applyAlignment="0" applyProtection="0"/>
    <xf numFmtId="203" fontId="107" fillId="0" borderId="56" applyNumberFormat="0" applyFill="0" applyAlignment="0" applyProtection="0"/>
    <xf numFmtId="203" fontId="124" fillId="20" borderId="53" applyNumberFormat="0" applyAlignment="0" applyProtection="0">
      <alignment vertical="center"/>
    </xf>
    <xf numFmtId="203" fontId="107" fillId="0" borderId="56" applyNumberFormat="0" applyFill="0" applyAlignment="0" applyProtection="0"/>
    <xf numFmtId="203" fontId="14" fillId="0" borderId="52" applyNumberFormat="0" applyFill="0" applyAlignment="0" applyProtection="0">
      <alignment vertical="center"/>
    </xf>
    <xf numFmtId="203" fontId="14" fillId="0" borderId="56" applyNumberFormat="0" applyFill="0" applyAlignment="0" applyProtection="0">
      <alignment vertical="center"/>
    </xf>
    <xf numFmtId="203" fontId="4" fillId="21" borderId="51" applyNumberFormat="0" applyFont="0" applyAlignment="0" applyProtection="0">
      <alignment vertical="center"/>
    </xf>
    <xf numFmtId="203" fontId="93" fillId="21" borderId="55" applyNumberFormat="0" applyFont="0" applyAlignment="0" applyProtection="0"/>
    <xf numFmtId="203" fontId="21" fillId="20" borderId="57" applyNumberFormat="0" applyAlignment="0" applyProtection="0">
      <alignment vertical="center"/>
    </xf>
    <xf numFmtId="203" fontId="106" fillId="20" borderId="53" applyNumberFormat="0" applyAlignment="0" applyProtection="0"/>
    <xf numFmtId="203" fontId="15" fillId="7" borderId="54" applyNumberFormat="0" applyAlignment="0" applyProtection="0">
      <alignment vertical="center"/>
    </xf>
    <xf numFmtId="203" fontId="4" fillId="21" borderId="55" applyNumberFormat="0" applyFont="0" applyAlignment="0" applyProtection="0">
      <alignment vertical="center"/>
    </xf>
    <xf numFmtId="203" fontId="107" fillId="0" borderId="52"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106" fillId="20" borderId="53" applyNumberFormat="0" applyAlignment="0" applyProtection="0"/>
    <xf numFmtId="203" fontId="4" fillId="21" borderId="51" applyNumberFormat="0" applyFont="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21" fillId="20" borderId="53" applyNumberFormat="0" applyAlignment="0" applyProtection="0">
      <alignment vertical="center"/>
    </xf>
    <xf numFmtId="203" fontId="103" fillId="7" borderId="54" applyNumberFormat="0" applyAlignment="0" applyProtection="0"/>
    <xf numFmtId="203" fontId="21" fillId="20" borderId="57" applyNumberFormat="0" applyAlignment="0" applyProtection="0">
      <alignment vertical="center"/>
    </xf>
    <xf numFmtId="203" fontId="93" fillId="21" borderId="51" applyNumberFormat="0" applyFont="0" applyAlignment="0" applyProtection="0"/>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7" fillId="20" borderId="54" applyNumberFormat="0" applyAlignment="0" applyProtection="0">
      <alignment vertical="center"/>
    </xf>
    <xf numFmtId="203" fontId="21" fillId="20" borderId="53" applyNumberFormat="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93" fillId="21" borderId="55" applyNumberFormat="0" applyFont="0" applyAlignment="0" applyProtection="0"/>
    <xf numFmtId="203" fontId="118" fillId="0" borderId="56" applyNumberFormat="0" applyFill="0" applyAlignment="0" applyProtection="0">
      <alignment vertical="center"/>
    </xf>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4" fillId="0" borderId="56" applyNumberFormat="0" applyFill="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107" fillId="0" borderId="52" applyNumberFormat="0" applyFill="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21" fillId="20" borderId="53" applyNumberFormat="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14" fillId="0" borderId="52" applyNumberFormat="0" applyFill="0" applyAlignment="0" applyProtection="0">
      <alignment vertical="center"/>
    </xf>
    <xf numFmtId="203" fontId="103" fillId="7" borderId="54" applyNumberFormat="0" applyAlignment="0" applyProtection="0"/>
    <xf numFmtId="203" fontId="103" fillId="7" borderId="54" applyNumberFormat="0" applyAlignment="0" applyProtection="0"/>
    <xf numFmtId="203" fontId="3"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7" fillId="0" borderId="52" applyNumberFormat="0" applyFill="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7" fillId="0" borderId="52" applyNumberFormat="0" applyFill="0" applyAlignment="0" applyProtection="0"/>
    <xf numFmtId="203" fontId="4" fillId="21" borderId="55" applyNumberFormat="0" applyFont="0" applyAlignment="0" applyProtection="0">
      <alignment vertical="center"/>
    </xf>
    <xf numFmtId="203" fontId="107" fillId="0" borderId="52" applyNumberFormat="0" applyFill="0" applyAlignment="0" applyProtection="0"/>
    <xf numFmtId="203" fontId="15" fillId="7" borderId="54"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4" fillId="0" borderId="52" applyNumberFormat="0" applyFill="0" applyAlignment="0" applyProtection="0">
      <alignment vertical="center"/>
    </xf>
    <xf numFmtId="203" fontId="96" fillId="20" borderId="54" applyNumberFormat="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107" fillId="0" borderId="52" applyNumberFormat="0" applyFill="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107" fillId="0" borderId="56" applyNumberFormat="0" applyFill="0" applyAlignment="0" applyProtection="0"/>
    <xf numFmtId="203" fontId="107" fillId="0" borderId="52"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107" fillId="0" borderId="56" applyNumberFormat="0" applyFill="0" applyAlignment="0" applyProtection="0"/>
    <xf numFmtId="203" fontId="107" fillId="0" borderId="52" applyNumberFormat="0" applyFill="0" applyAlignment="0" applyProtection="0"/>
    <xf numFmtId="203" fontId="107" fillId="0" borderId="56" applyNumberFormat="0" applyFill="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1" applyNumberFormat="0" applyFont="0" applyAlignment="0" applyProtection="0"/>
    <xf numFmtId="203" fontId="106" fillId="20" borderId="57" applyNumberFormat="0" applyAlignment="0" applyProtection="0"/>
    <xf numFmtId="203" fontId="15" fillId="7" borderId="54" applyNumberForma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103" fillId="7" borderId="50" applyNumberFormat="0" applyAlignment="0" applyProtection="0"/>
    <xf numFmtId="203" fontId="15" fillId="7" borderId="54" applyNumberFormat="0" applyAlignment="0" applyProtection="0">
      <alignment vertical="center"/>
    </xf>
    <xf numFmtId="203" fontId="14" fillId="0" borderId="56" applyNumberFormat="0" applyFill="0" applyAlignment="0" applyProtection="0">
      <alignment vertical="center"/>
    </xf>
    <xf numFmtId="203" fontId="69" fillId="0" borderId="58">
      <alignment horizontal="lef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7" fillId="20" borderId="54" applyNumberFormat="0" applyAlignment="0" applyProtection="0">
      <alignment vertical="center"/>
    </xf>
    <xf numFmtId="203" fontId="96" fillId="20" borderId="54" applyNumberFormat="0" applyAlignment="0" applyProtection="0"/>
    <xf numFmtId="203" fontId="106" fillId="20" borderId="57" applyNumberFormat="0" applyAlignment="0" applyProtection="0"/>
    <xf numFmtId="203" fontId="14" fillId="0" borderId="52" applyNumberFormat="0" applyFill="0" applyAlignment="0" applyProtection="0">
      <alignment vertical="center"/>
    </xf>
    <xf numFmtId="203" fontId="14" fillId="0" borderId="56" applyNumberFormat="0" applyFill="0" applyAlignment="0" applyProtection="0">
      <alignment vertical="center"/>
    </xf>
    <xf numFmtId="203" fontId="107" fillId="0" borderId="52" applyNumberFormat="0" applyFill="0" applyAlignment="0" applyProtection="0"/>
    <xf numFmtId="203" fontId="4" fillId="21" borderId="55" applyNumberFormat="0" applyFont="0" applyAlignment="0" applyProtection="0">
      <alignment vertical="center"/>
    </xf>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21" fillId="20" borderId="57" applyNumberFormat="0" applyAlignment="0" applyProtection="0">
      <alignment vertical="center"/>
    </xf>
    <xf numFmtId="203" fontId="107" fillId="0" borderId="56" applyNumberFormat="0" applyFill="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93" fillId="21" borderId="51" applyNumberFormat="0" applyFont="0" applyAlignment="0" applyProtection="0"/>
    <xf numFmtId="203" fontId="21" fillId="20" borderId="53" applyNumberFormat="0" applyAlignment="0" applyProtection="0">
      <alignment vertical="center"/>
    </xf>
    <xf numFmtId="203" fontId="93" fillId="21" borderId="55" applyNumberFormat="0" applyFont="0" applyAlignment="0" applyProtection="0"/>
    <xf numFmtId="203" fontId="107" fillId="0" borderId="52" applyNumberFormat="0" applyFill="0" applyAlignment="0" applyProtection="0"/>
    <xf numFmtId="203" fontId="14" fillId="0" borderId="56" applyNumberFormat="0" applyFill="0" applyAlignment="0" applyProtection="0">
      <alignment vertical="center"/>
    </xf>
    <xf numFmtId="203" fontId="14" fillId="0" borderId="52" applyNumberFormat="0" applyFill="0" applyAlignment="0" applyProtection="0">
      <alignment vertical="center"/>
    </xf>
    <xf numFmtId="203" fontId="118" fillId="0" borderId="56" applyNumberFormat="0" applyFill="0" applyAlignment="0" applyProtection="0">
      <alignment vertical="center"/>
    </xf>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69" fillId="0" borderId="58">
      <alignment horizontal="left" vertical="center"/>
    </xf>
    <xf numFmtId="203" fontId="4" fillId="21" borderId="55" applyNumberFormat="0" applyFont="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93" fillId="21" borderId="55" applyNumberFormat="0" applyFon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6" fillId="20" borderId="57" applyNumberFormat="0" applyAlignment="0" applyProtection="0"/>
    <xf numFmtId="203" fontId="7" fillId="20" borderId="54" applyNumberFormat="0" applyAlignment="0" applyProtection="0">
      <alignment vertical="center"/>
    </xf>
    <xf numFmtId="203" fontId="93" fillId="21" borderId="51" applyNumberFormat="0" applyFon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96" fillId="20"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96" fillId="20" borderId="54" applyNumberFormat="0" applyAlignment="0" applyProtection="0"/>
    <xf numFmtId="203" fontId="107" fillId="0" borderId="52" applyNumberFormat="0" applyFill="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106" fillId="20" borderId="57" applyNumberFormat="0" applyAlignment="0" applyProtection="0"/>
    <xf numFmtId="203" fontId="103" fillId="7" borderId="54" applyNumberFormat="0" applyAlignment="0" applyProtection="0"/>
    <xf numFmtId="203" fontId="124" fillId="20" borderId="53" applyNumberFormat="0" applyAlignment="0" applyProtection="0">
      <alignment vertical="center"/>
    </xf>
    <xf numFmtId="203" fontId="106" fillId="20" borderId="57"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2" applyNumberFormat="0" applyFill="0" applyAlignment="0" applyProtection="0">
      <alignment vertical="center"/>
    </xf>
    <xf numFmtId="203" fontId="112" fillId="20" borderId="54" applyNumberFormat="0" applyAlignment="0" applyProtection="0">
      <alignment vertical="center"/>
    </xf>
    <xf numFmtId="203" fontId="21" fillId="20" borderId="57" applyNumberFormat="0" applyAlignment="0" applyProtection="0">
      <alignment vertical="center"/>
    </xf>
    <xf numFmtId="203" fontId="107" fillId="0" borderId="56" applyNumberFormat="0" applyFill="0" applyAlignment="0" applyProtection="0"/>
    <xf numFmtId="203" fontId="7" fillId="20" borderId="54" applyNumberFormat="0" applyAlignment="0" applyProtection="0">
      <alignment vertical="center"/>
    </xf>
    <xf numFmtId="203" fontId="14" fillId="0" borderId="56" applyNumberFormat="0" applyFill="0" applyAlignment="0" applyProtection="0">
      <alignment vertical="center"/>
    </xf>
    <xf numFmtId="203" fontId="103" fillId="7" borderId="54" applyNumberFormat="0" applyAlignment="0" applyProtection="0"/>
    <xf numFmtId="203" fontId="118" fillId="0" borderId="56" applyNumberFormat="0" applyFill="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21" fillId="20" borderId="53" applyNumberForma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106" fillId="20" borderId="57" applyNumberFormat="0" applyAlignment="0" applyProtection="0"/>
    <xf numFmtId="203" fontId="4" fillId="21" borderId="51" applyNumberFormat="0" applyFont="0" applyAlignment="0" applyProtection="0">
      <alignment vertical="center"/>
    </xf>
    <xf numFmtId="203" fontId="93" fillId="21" borderId="55" applyNumberFormat="0" applyFont="0" applyAlignment="0" applyProtection="0"/>
    <xf numFmtId="203" fontId="14" fillId="0" borderId="52" applyNumberFormat="0" applyFill="0" applyAlignment="0" applyProtection="0">
      <alignment vertical="center"/>
    </xf>
    <xf numFmtId="203" fontId="7" fillId="20" borderId="54" applyNumberFormat="0" applyAlignment="0" applyProtection="0">
      <alignment vertical="center"/>
    </xf>
    <xf numFmtId="203" fontId="21" fillId="20" borderId="57" applyNumberFormat="0" applyAlignment="0" applyProtection="0">
      <alignment vertical="center"/>
    </xf>
    <xf numFmtId="203" fontId="93" fillId="21" borderId="55" applyNumberFormat="0" applyFont="0" applyAlignment="0" applyProtection="0"/>
    <xf numFmtId="203" fontId="107" fillId="0" borderId="56" applyNumberFormat="0" applyFill="0" applyAlignment="0" applyProtection="0"/>
    <xf numFmtId="203" fontId="106" fillId="20" borderId="57" applyNumberFormat="0" applyAlignment="0" applyProtection="0"/>
    <xf numFmtId="203" fontId="107" fillId="0" borderId="56" applyNumberFormat="0" applyFill="0" applyAlignment="0" applyProtection="0"/>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93" fillId="21" borderId="55" applyNumberFormat="0" applyFont="0" applyAlignment="0" applyProtection="0"/>
    <xf numFmtId="203" fontId="106" fillId="20" borderId="57" applyNumberFormat="0" applyAlignment="0" applyProtection="0"/>
    <xf numFmtId="203" fontId="106" fillId="20" borderId="57" applyNumberFormat="0" applyAlignment="0" applyProtection="0"/>
    <xf numFmtId="203" fontId="96" fillId="20" borderId="54" applyNumberFormat="0" applyAlignment="0" applyProtection="0"/>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93" fillId="21" borderId="55" applyNumberFormat="0" applyFont="0" applyAlignment="0" applyProtection="0"/>
    <xf numFmtId="203" fontId="107" fillId="0" borderId="56" applyNumberFormat="0" applyFill="0" applyAlignment="0" applyProtection="0"/>
    <xf numFmtId="203" fontId="93" fillId="21" borderId="55" applyNumberFormat="0" applyFont="0" applyAlignment="0" applyProtection="0"/>
    <xf numFmtId="203" fontId="15" fillId="7" borderId="54" applyNumberFormat="0" applyAlignment="0" applyProtection="0">
      <alignment vertical="center"/>
    </xf>
    <xf numFmtId="203" fontId="93" fillId="21" borderId="55" applyNumberFormat="0" applyFont="0" applyAlignment="0" applyProtection="0"/>
    <xf numFmtId="203" fontId="107" fillId="0" borderId="56" applyNumberFormat="0" applyFill="0" applyAlignment="0" applyProtection="0"/>
    <xf numFmtId="203" fontId="124" fillId="20" borderId="57" applyNumberFormat="0" applyAlignment="0" applyProtection="0">
      <alignment vertical="center"/>
    </xf>
    <xf numFmtId="203" fontId="4" fillId="21" borderId="55" applyNumberFormat="0" applyFont="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21" fillId="20" borderId="53" applyNumberFormat="0" applyAlignment="0" applyProtection="0">
      <alignment vertical="center"/>
    </xf>
    <xf numFmtId="203" fontId="4" fillId="21" borderId="55" applyNumberFormat="0" applyFont="0" applyAlignment="0" applyProtection="0">
      <alignment vertical="center"/>
    </xf>
    <xf numFmtId="203" fontId="107" fillId="0" borderId="52" applyNumberFormat="0" applyFill="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93" fillId="21" borderId="55" applyNumberFormat="0" applyFont="0" applyAlignment="0" applyProtection="0"/>
    <xf numFmtId="203" fontId="107" fillId="0" borderId="52" applyNumberFormat="0" applyFill="0" applyAlignment="0" applyProtection="0"/>
    <xf numFmtId="203" fontId="4" fillId="21" borderId="51" applyNumberFormat="0" applyFont="0" applyAlignment="0" applyProtection="0">
      <alignment vertical="center"/>
    </xf>
    <xf numFmtId="203" fontId="93" fillId="21" borderId="55" applyNumberFormat="0" applyFont="0" applyAlignment="0" applyProtection="0"/>
    <xf numFmtId="203" fontId="106" fillId="20" borderId="57" applyNumberFormat="0" applyAlignment="0" applyProtection="0"/>
    <xf numFmtId="203" fontId="103" fillId="7" borderId="54" applyNumberFormat="0" applyAlignment="0" applyProtection="0"/>
    <xf numFmtId="203" fontId="93" fillId="21" borderId="55" applyNumberFormat="0" applyFont="0" applyAlignment="0" applyProtection="0"/>
    <xf numFmtId="203" fontId="107" fillId="0" borderId="52" applyNumberFormat="0" applyFill="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4" fillId="21" borderId="51" applyNumberFormat="0" applyFont="0" applyAlignment="0" applyProtection="0">
      <alignment vertical="center"/>
    </xf>
    <xf numFmtId="203" fontId="7" fillId="20" borderId="54" applyNumberFormat="0" applyAlignment="0" applyProtection="0">
      <alignment vertical="center"/>
    </xf>
    <xf numFmtId="203" fontId="118" fillId="0" borderId="56" applyNumberFormat="0" applyFill="0" applyAlignment="0" applyProtection="0">
      <alignment vertical="center"/>
    </xf>
    <xf numFmtId="203" fontId="93" fillId="21" borderId="55" applyNumberFormat="0" applyFont="0" applyAlignment="0" applyProtection="0"/>
    <xf numFmtId="203" fontId="93" fillId="21" borderId="51" applyNumberFormat="0" applyFont="0" applyAlignment="0" applyProtection="0"/>
    <xf numFmtId="203" fontId="3"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103" fillId="7" borderId="50" applyNumberFormat="0" applyAlignment="0" applyProtection="0"/>
    <xf numFmtId="203" fontId="106" fillId="20" borderId="57" applyNumberFormat="0" applyAlignment="0" applyProtection="0"/>
    <xf numFmtId="203" fontId="14" fillId="0" borderId="52" applyNumberFormat="0" applyFill="0" applyAlignment="0" applyProtection="0">
      <alignment vertical="center"/>
    </xf>
    <xf numFmtId="203" fontId="96" fillId="20" borderId="54" applyNumberFormat="0" applyAlignment="0" applyProtection="0"/>
    <xf numFmtId="203" fontId="14" fillId="0" borderId="56" applyNumberFormat="0" applyFill="0" applyAlignment="0" applyProtection="0">
      <alignment vertical="center"/>
    </xf>
    <xf numFmtId="203" fontId="3" fillId="21" borderId="51" applyNumberFormat="0" applyFont="0" applyAlignment="0" applyProtection="0">
      <alignment vertical="center"/>
    </xf>
    <xf numFmtId="203" fontId="21" fillId="20" borderId="57" applyNumberFormat="0" applyAlignment="0" applyProtection="0">
      <alignment vertical="center"/>
    </xf>
    <xf numFmtId="203" fontId="103" fillId="7" borderId="54" applyNumberFormat="0" applyAlignment="0" applyProtection="0"/>
    <xf numFmtId="203" fontId="3" fillId="21" borderId="55" applyNumberFormat="0" applyFont="0" applyAlignment="0" applyProtection="0">
      <alignment vertical="center"/>
    </xf>
    <xf numFmtId="203" fontId="21" fillId="20" borderId="57" applyNumberFormat="0" applyAlignment="0" applyProtection="0">
      <alignment vertical="center"/>
    </xf>
    <xf numFmtId="203" fontId="93" fillId="21" borderId="55" applyNumberFormat="0" applyFont="0" applyAlignment="0" applyProtection="0"/>
    <xf numFmtId="203" fontId="93" fillId="21" borderId="51" applyNumberFormat="0" applyFont="0" applyAlignment="0" applyProtection="0"/>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106" fillId="20" borderId="53" applyNumberFormat="0" applyAlignment="0" applyProtection="0"/>
    <xf numFmtId="203" fontId="15" fillId="7" borderId="54" applyNumberForma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3" fillId="21" borderId="55" applyNumberFormat="0" applyFont="0" applyAlignment="0" applyProtection="0">
      <alignment vertical="center"/>
    </xf>
    <xf numFmtId="203" fontId="14" fillId="0" borderId="52" applyNumberFormat="0" applyFill="0" applyAlignment="0" applyProtection="0">
      <alignment vertical="center"/>
    </xf>
    <xf numFmtId="203" fontId="107" fillId="0" borderId="56" applyNumberFormat="0" applyFill="0" applyAlignment="0" applyProtection="0"/>
    <xf numFmtId="203" fontId="21" fillId="20" borderId="57" applyNumberFormat="0" applyAlignment="0" applyProtection="0">
      <alignment vertical="center"/>
    </xf>
    <xf numFmtId="203" fontId="103" fillId="7" borderId="54" applyNumberFormat="0" applyAlignment="0" applyProtection="0"/>
    <xf numFmtId="203" fontId="21" fillId="20" borderId="57" applyNumberFormat="0" applyAlignment="0" applyProtection="0">
      <alignment vertical="center"/>
    </xf>
    <xf numFmtId="203" fontId="107" fillId="0" borderId="52" applyNumberFormat="0" applyFill="0" applyAlignment="0" applyProtection="0"/>
    <xf numFmtId="203" fontId="103" fillId="7" borderId="54" applyNumberFormat="0" applyAlignment="0" applyProtection="0"/>
    <xf numFmtId="203" fontId="14" fillId="0" borderId="52" applyNumberFormat="0" applyFill="0" applyAlignment="0" applyProtection="0">
      <alignment vertical="center"/>
    </xf>
    <xf numFmtId="203" fontId="112" fillId="20" borderId="54" applyNumberFormat="0" applyAlignment="0" applyProtection="0">
      <alignment vertical="center"/>
    </xf>
    <xf numFmtId="203" fontId="4" fillId="21" borderId="55" applyNumberFormat="0" applyFont="0" applyAlignment="0" applyProtection="0">
      <alignment vertical="center"/>
    </xf>
    <xf numFmtId="203" fontId="107" fillId="0" borderId="52" applyNumberFormat="0" applyFill="0" applyAlignment="0" applyProtection="0"/>
    <xf numFmtId="203" fontId="15" fillId="7" borderId="54" applyNumberFormat="0" applyAlignment="0" applyProtection="0">
      <alignment vertical="center"/>
    </xf>
    <xf numFmtId="203" fontId="4" fillId="21" borderId="55" applyNumberFormat="0" applyFon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5" fillId="7" borderId="54" applyNumberFormat="0" applyAlignment="0" applyProtection="0">
      <alignment vertical="center"/>
    </xf>
    <xf numFmtId="203" fontId="106" fillId="20" borderId="53"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93" fillId="21" borderId="51" applyNumberFormat="0" applyFont="0" applyAlignment="0" applyProtection="0"/>
    <xf numFmtId="203" fontId="96" fillId="20" borderId="54"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6" fillId="20" borderId="57" applyNumberFormat="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6" fillId="20" borderId="53"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4" fillId="21" borderId="55" applyNumberFormat="0" applyFon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07" fillId="0" borderId="52" applyNumberFormat="0" applyFill="0" applyAlignment="0" applyProtection="0"/>
    <xf numFmtId="203" fontId="3" fillId="21" borderId="55" applyNumberFormat="0" applyFon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106" fillId="20" borderId="57" applyNumberFormat="0" applyAlignment="0" applyProtection="0"/>
    <xf numFmtId="203" fontId="107" fillId="0" borderId="52" applyNumberFormat="0" applyFill="0" applyAlignment="0" applyProtection="0"/>
    <xf numFmtId="203" fontId="15" fillId="7" borderId="54" applyNumberFormat="0" applyAlignment="0" applyProtection="0">
      <alignment vertical="center"/>
    </xf>
    <xf numFmtId="203" fontId="106" fillId="20" borderId="53" applyNumberFormat="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4" fillId="0" borderId="52" applyNumberFormat="0" applyFill="0" applyAlignment="0" applyProtection="0">
      <alignment vertical="center"/>
    </xf>
    <xf numFmtId="203" fontId="119" fillId="7" borderId="54" applyNumberFormat="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15" fillId="7" borderId="54" applyNumberFormat="0" applyAlignment="0" applyProtection="0">
      <alignment vertical="center"/>
    </xf>
    <xf numFmtId="203" fontId="14" fillId="0" borderId="52" applyNumberFormat="0" applyFill="0" applyAlignment="0" applyProtection="0">
      <alignment vertical="center"/>
    </xf>
    <xf numFmtId="203" fontId="103" fillId="7" borderId="54" applyNumberFormat="0" applyAlignment="0" applyProtection="0"/>
    <xf numFmtId="203" fontId="106" fillId="20" borderId="53" applyNumberFormat="0" applyAlignment="0" applyProtection="0"/>
    <xf numFmtId="203" fontId="93" fillId="21" borderId="55" applyNumberFormat="0" applyFont="0" applyAlignment="0" applyProtection="0"/>
    <xf numFmtId="203" fontId="69" fillId="0" borderId="39">
      <alignment horizontal="left" vertical="center"/>
    </xf>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3" fillId="21" borderId="51" applyNumberFormat="0" applyFon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96" fillId="20" borderId="54" applyNumberFormat="0" applyAlignment="0" applyProtection="0"/>
    <xf numFmtId="203" fontId="107" fillId="0" borderId="52" applyNumberFormat="0" applyFill="0" applyAlignment="0" applyProtection="0"/>
    <xf numFmtId="203" fontId="103" fillId="7" borderId="54" applyNumberFormat="0" applyAlignment="0" applyProtection="0"/>
    <xf numFmtId="203" fontId="93" fillId="21" borderId="51" applyNumberFormat="0" applyFont="0" applyAlignment="0" applyProtection="0"/>
    <xf numFmtId="203" fontId="107" fillId="0" borderId="52" applyNumberFormat="0" applyFill="0" applyAlignment="0" applyProtection="0"/>
    <xf numFmtId="203" fontId="4" fillId="21" borderId="55" applyNumberFormat="0" applyFont="0" applyAlignment="0" applyProtection="0">
      <alignment vertical="center"/>
    </xf>
    <xf numFmtId="203" fontId="107" fillId="0" borderId="52" applyNumberFormat="0" applyFill="0" applyAlignment="0" applyProtection="0"/>
    <xf numFmtId="203" fontId="103" fillId="7" borderId="54" applyNumberFormat="0" applyAlignment="0" applyProtection="0"/>
    <xf numFmtId="203" fontId="14" fillId="0" borderId="52" applyNumberFormat="0" applyFill="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07" fillId="0" borderId="56" applyNumberFormat="0" applyFill="0" applyAlignment="0" applyProtection="0"/>
    <xf numFmtId="203" fontId="3" fillId="21" borderId="55" applyNumberFormat="0" applyFon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21" fillId="20" borderId="57" applyNumberFormat="0" applyAlignment="0" applyProtection="0">
      <alignment vertical="center"/>
    </xf>
    <xf numFmtId="203" fontId="69" fillId="0" borderId="58">
      <alignment horizontal="left" vertical="center"/>
    </xf>
    <xf numFmtId="203" fontId="107" fillId="0" borderId="56" applyNumberFormat="0" applyFill="0" applyAlignment="0" applyProtection="0"/>
    <xf numFmtId="203" fontId="7" fillId="20" borderId="54" applyNumberFormat="0" applyAlignment="0" applyProtection="0">
      <alignment vertical="center"/>
    </xf>
    <xf numFmtId="203" fontId="4" fillId="21" borderId="51" applyNumberFormat="0" applyFont="0" applyAlignment="0" applyProtection="0">
      <alignment vertical="center"/>
    </xf>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14" fillId="0" borderId="52" applyNumberFormat="0" applyFill="0" applyAlignment="0" applyProtection="0">
      <alignment vertical="center"/>
    </xf>
    <xf numFmtId="203" fontId="96" fillId="20" borderId="54" applyNumberForma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18" fillId="0" borderId="52" applyNumberFormat="0" applyFill="0" applyAlignment="0" applyProtection="0">
      <alignment vertical="center"/>
    </xf>
    <xf numFmtId="203" fontId="4" fillId="21" borderId="55" applyNumberFormat="0" applyFont="0" applyAlignment="0" applyProtection="0">
      <alignment vertical="center"/>
    </xf>
    <xf numFmtId="203" fontId="14" fillId="0" borderId="52" applyNumberFormat="0" applyFill="0" applyAlignment="0" applyProtection="0">
      <alignment vertical="center"/>
    </xf>
    <xf numFmtId="203" fontId="93" fillId="21" borderId="51" applyNumberFormat="0" applyFont="0" applyAlignment="0" applyProtection="0"/>
    <xf numFmtId="203" fontId="103" fillId="7" borderId="54" applyNumberFormat="0" applyAlignment="0" applyProtection="0"/>
    <xf numFmtId="203" fontId="103" fillId="7" borderId="54" applyNumberFormat="0" applyAlignment="0" applyProtection="0"/>
    <xf numFmtId="203" fontId="118" fillId="0" borderId="56" applyNumberFormat="0" applyFill="0" applyAlignment="0" applyProtection="0">
      <alignment vertical="center"/>
    </xf>
    <xf numFmtId="203" fontId="96" fillId="20" borderId="54" applyNumberFormat="0" applyAlignment="0" applyProtection="0"/>
    <xf numFmtId="203" fontId="103" fillId="7" borderId="54" applyNumberFormat="0" applyAlignment="0" applyProtection="0"/>
    <xf numFmtId="203" fontId="118" fillId="0" borderId="56" applyNumberFormat="0" applyFill="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107" fillId="0" borderId="56" applyNumberFormat="0" applyFill="0" applyAlignment="0" applyProtection="0"/>
    <xf numFmtId="203" fontId="93" fillId="21" borderId="55" applyNumberFormat="0" applyFont="0" applyAlignment="0" applyProtection="0"/>
    <xf numFmtId="203" fontId="107" fillId="0" borderId="52"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69" fillId="0" borderId="58">
      <alignment horizontal="left" vertical="center"/>
    </xf>
    <xf numFmtId="203" fontId="93" fillId="21" borderId="55" applyNumberFormat="0" applyFont="0" applyAlignment="0" applyProtection="0"/>
    <xf numFmtId="203" fontId="93" fillId="21" borderId="55" applyNumberFormat="0" applyFont="0" applyAlignment="0" applyProtection="0"/>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93" fillId="21" borderId="55" applyNumberFormat="0" applyFont="0" applyAlignment="0" applyProtection="0"/>
    <xf numFmtId="203" fontId="107" fillId="0" borderId="56" applyNumberFormat="0" applyFill="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3" fillId="21" borderId="55" applyNumberFormat="0" applyFont="0" applyAlignment="0" applyProtection="0">
      <alignment vertical="center"/>
    </xf>
    <xf numFmtId="203" fontId="103" fillId="7" borderId="54" applyNumberFormat="0" applyAlignment="0" applyProtection="0"/>
    <xf numFmtId="203" fontId="21" fillId="20" borderId="57" applyNumberFormat="0" applyAlignment="0" applyProtection="0">
      <alignment vertical="center"/>
    </xf>
    <xf numFmtId="203" fontId="96" fillId="20" borderId="54" applyNumberFormat="0" applyAlignment="0" applyProtection="0"/>
    <xf numFmtId="203" fontId="4" fillId="21" borderId="51" applyNumberFormat="0" applyFont="0" applyAlignment="0" applyProtection="0">
      <alignment vertical="center"/>
    </xf>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21" fillId="20" borderId="57" applyNumberFormat="0" applyAlignment="0" applyProtection="0">
      <alignment vertical="center"/>
    </xf>
    <xf numFmtId="203" fontId="93" fillId="21" borderId="51" applyNumberFormat="0" applyFont="0" applyAlignment="0" applyProtection="0"/>
    <xf numFmtId="203" fontId="103" fillId="7" borderId="54" applyNumberFormat="0" applyAlignment="0" applyProtection="0"/>
    <xf numFmtId="203" fontId="106" fillId="20" borderId="57" applyNumberFormat="0" applyAlignment="0" applyProtection="0"/>
    <xf numFmtId="203" fontId="124" fillId="20" borderId="57" applyNumberFormat="0" applyAlignment="0" applyProtection="0">
      <alignment vertical="center"/>
    </xf>
    <xf numFmtId="203" fontId="124" fillId="20" borderId="57" applyNumberFormat="0" applyAlignment="0" applyProtection="0">
      <alignment vertical="center"/>
    </xf>
    <xf numFmtId="203" fontId="4" fillId="21" borderId="51" applyNumberFormat="0" applyFont="0" applyAlignment="0" applyProtection="0">
      <alignment vertical="center"/>
    </xf>
    <xf numFmtId="203" fontId="107" fillId="0" borderId="56" applyNumberFormat="0" applyFill="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07" fillId="0" borderId="56" applyNumberFormat="0" applyFill="0" applyAlignment="0" applyProtection="0"/>
    <xf numFmtId="203" fontId="4" fillId="21" borderId="51" applyNumberFormat="0" applyFont="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107" fillId="0" borderId="52" applyNumberFormat="0" applyFill="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14" fillId="0" borderId="52" applyNumberFormat="0" applyFill="0" applyAlignment="0" applyProtection="0">
      <alignment vertical="center"/>
    </xf>
    <xf numFmtId="203" fontId="93" fillId="21" borderId="51" applyNumberFormat="0" applyFont="0" applyAlignment="0" applyProtection="0"/>
    <xf numFmtId="203" fontId="106" fillId="20" borderId="57" applyNumberFormat="0" applyAlignment="0" applyProtection="0"/>
    <xf numFmtId="203" fontId="106" fillId="20" borderId="57" applyNumberFormat="0" applyAlignment="0" applyProtection="0"/>
    <xf numFmtId="203" fontId="93" fillId="21" borderId="55" applyNumberFormat="0" applyFont="0" applyAlignment="0" applyProtection="0"/>
    <xf numFmtId="203" fontId="107" fillId="0" borderId="56" applyNumberFormat="0" applyFill="0" applyAlignment="0" applyProtection="0"/>
    <xf numFmtId="203" fontId="103" fillId="7" borderId="54" applyNumberFormat="0" applyAlignment="0" applyProtection="0"/>
    <xf numFmtId="203" fontId="106" fillId="20" borderId="57" applyNumberFormat="0" applyAlignment="0" applyProtection="0"/>
    <xf numFmtId="203" fontId="118" fillId="0" borderId="52" applyNumberFormat="0" applyFill="0" applyAlignment="0" applyProtection="0">
      <alignment vertical="center"/>
    </xf>
    <xf numFmtId="203" fontId="21" fillId="20" borderId="57" applyNumberFormat="0" applyAlignment="0" applyProtection="0">
      <alignment vertical="center"/>
    </xf>
    <xf numFmtId="203" fontId="4" fillId="21" borderId="51" applyNumberFormat="0" applyFont="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15" fillId="7" borderId="54" applyNumberFormat="0" applyAlignment="0" applyProtection="0">
      <alignment vertical="center"/>
    </xf>
    <xf numFmtId="203" fontId="103" fillId="7" borderId="54" applyNumberFormat="0" applyAlignment="0" applyProtection="0"/>
    <xf numFmtId="203" fontId="93" fillId="21" borderId="51" applyNumberFormat="0" applyFont="0" applyAlignment="0" applyProtection="0"/>
    <xf numFmtId="203" fontId="106" fillId="20" borderId="57" applyNumberFormat="0" applyAlignment="0" applyProtection="0"/>
    <xf numFmtId="203" fontId="107" fillId="0" borderId="52" applyNumberFormat="0" applyFill="0" applyAlignment="0" applyProtection="0"/>
    <xf numFmtId="203" fontId="106" fillId="20" borderId="57" applyNumberFormat="0" applyAlignment="0" applyProtection="0"/>
    <xf numFmtId="203" fontId="3" fillId="21" borderId="55" applyNumberFormat="0" applyFont="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12" fillId="20" borderId="54" applyNumberFormat="0" applyAlignment="0" applyProtection="0">
      <alignment vertical="center"/>
    </xf>
    <xf numFmtId="203" fontId="93" fillId="21" borderId="55" applyNumberFormat="0" applyFont="0" applyAlignment="0" applyProtection="0"/>
    <xf numFmtId="203" fontId="106" fillId="20" borderId="57"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3" fillId="7" borderId="54" applyNumberFormat="0" applyAlignment="0" applyProtection="0"/>
    <xf numFmtId="203" fontId="112" fillId="20" borderId="54" applyNumberFormat="0" applyAlignment="0" applyProtection="0">
      <alignment vertical="center"/>
    </xf>
    <xf numFmtId="203" fontId="103" fillId="7" borderId="54" applyNumberFormat="0" applyAlignment="0" applyProtection="0"/>
    <xf numFmtId="203" fontId="21" fillId="20" borderId="57" applyNumberForma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103" fillId="7" borderId="54" applyNumberFormat="0" applyAlignment="0" applyProtection="0"/>
    <xf numFmtId="203" fontId="21" fillId="20" borderId="53" applyNumberFormat="0" applyAlignment="0" applyProtection="0">
      <alignment vertical="center"/>
    </xf>
    <xf numFmtId="203" fontId="107" fillId="0" borderId="52" applyNumberFormat="0" applyFill="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107" fillId="0" borderId="52" applyNumberFormat="0" applyFill="0" applyAlignment="0" applyProtection="0"/>
    <xf numFmtId="203" fontId="93" fillId="21" borderId="55" applyNumberFormat="0" applyFon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119" fillId="7" borderId="54" applyNumberFormat="0" applyAlignment="0" applyProtection="0">
      <alignment vertical="center"/>
    </xf>
    <xf numFmtId="203" fontId="21" fillId="20" borderId="57" applyNumberFormat="0" applyAlignment="0" applyProtection="0">
      <alignment vertical="center"/>
    </xf>
    <xf numFmtId="203" fontId="96" fillId="20" borderId="54" applyNumberFormat="0" applyAlignment="0" applyProtection="0"/>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107" fillId="0" borderId="52" applyNumberFormat="0" applyFill="0" applyAlignment="0" applyProtection="0"/>
    <xf numFmtId="203" fontId="21" fillId="20" borderId="57" applyNumberFormat="0" applyAlignment="0" applyProtection="0">
      <alignment vertical="center"/>
    </xf>
    <xf numFmtId="203" fontId="93" fillId="21" borderId="51" applyNumberFormat="0" applyFont="0" applyAlignment="0" applyProtection="0"/>
    <xf numFmtId="203" fontId="107" fillId="0" borderId="56" applyNumberFormat="0" applyFill="0" applyAlignment="0" applyProtection="0"/>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06" fillId="20" borderId="57" applyNumberFormat="0" applyAlignment="0" applyProtection="0"/>
    <xf numFmtId="203" fontId="14" fillId="0" borderId="56" applyNumberFormat="0" applyFill="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18" fillId="0" borderId="56" applyNumberFormat="0" applyFill="0" applyAlignment="0" applyProtection="0">
      <alignment vertical="center"/>
    </xf>
    <xf numFmtId="203" fontId="124" fillId="20" borderId="57"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21" fillId="20" borderId="57" applyNumberFormat="0" applyAlignment="0" applyProtection="0">
      <alignment vertical="center"/>
    </xf>
    <xf numFmtId="203" fontId="93" fillId="21" borderId="55" applyNumberFormat="0" applyFont="0" applyAlignment="0" applyProtection="0"/>
    <xf numFmtId="203" fontId="112" fillId="20" borderId="54" applyNumberFormat="0" applyAlignment="0" applyProtection="0">
      <alignment vertical="center"/>
    </xf>
    <xf numFmtId="203" fontId="7" fillId="20" borderId="54" applyNumberFormat="0" applyAlignment="0" applyProtection="0">
      <alignment vertical="center"/>
    </xf>
    <xf numFmtId="203" fontId="107" fillId="0" borderId="52" applyNumberFormat="0" applyFill="0" applyAlignment="0" applyProtection="0"/>
    <xf numFmtId="203" fontId="96" fillId="20" borderId="54" applyNumberFormat="0" applyAlignment="0" applyProtection="0"/>
    <xf numFmtId="203" fontId="93" fillId="21" borderId="51" applyNumberFormat="0" applyFon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07" fillId="0" borderId="52" applyNumberFormat="0" applyFill="0" applyAlignment="0" applyProtection="0"/>
    <xf numFmtId="203" fontId="93" fillId="21" borderId="51" applyNumberFormat="0" applyFont="0" applyAlignment="0" applyProtection="0"/>
    <xf numFmtId="203" fontId="107" fillId="0" borderId="56" applyNumberFormat="0" applyFill="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7" fillId="20" borderId="54" applyNumberFormat="0" applyAlignment="0" applyProtection="0">
      <alignment vertical="center"/>
    </xf>
    <xf numFmtId="203" fontId="106" fillId="20" borderId="57" applyNumberFormat="0" applyAlignment="0" applyProtection="0"/>
    <xf numFmtId="203" fontId="103" fillId="7" borderId="54" applyNumberFormat="0" applyAlignment="0" applyProtection="0"/>
    <xf numFmtId="203" fontId="107" fillId="0" borderId="56" applyNumberFormat="0" applyFill="0" applyAlignment="0" applyProtection="0"/>
    <xf numFmtId="203" fontId="96" fillId="20" borderId="54" applyNumberForma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15" fillId="7" borderId="54" applyNumberFormat="0" applyAlignment="0" applyProtection="0">
      <alignment vertical="center"/>
    </xf>
    <xf numFmtId="203" fontId="107" fillId="0" borderId="56" applyNumberFormat="0" applyFill="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96" fillId="20" borderId="54" applyNumberFormat="0" applyAlignment="0" applyProtection="0"/>
    <xf numFmtId="203" fontId="124" fillId="20" borderId="57" applyNumberFormat="0" applyAlignment="0" applyProtection="0">
      <alignment vertical="center"/>
    </xf>
    <xf numFmtId="203" fontId="103" fillId="7" borderId="54" applyNumberFormat="0" applyAlignment="0" applyProtection="0"/>
    <xf numFmtId="203" fontId="106" fillId="20" borderId="53" applyNumberFormat="0" applyAlignment="0" applyProtection="0"/>
    <xf numFmtId="203" fontId="14" fillId="0" borderId="56" applyNumberFormat="0" applyFill="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107" fillId="0" borderId="56" applyNumberFormat="0" applyFill="0" applyAlignment="0" applyProtection="0"/>
    <xf numFmtId="203" fontId="93" fillId="21" borderId="51" applyNumberFormat="0" applyFont="0" applyAlignment="0" applyProtection="0"/>
    <xf numFmtId="203" fontId="93" fillId="21" borderId="55" applyNumberFormat="0" applyFont="0" applyAlignment="0" applyProtection="0"/>
    <xf numFmtId="203" fontId="107" fillId="0" borderId="56" applyNumberFormat="0" applyFill="0" applyAlignment="0" applyProtection="0"/>
    <xf numFmtId="203" fontId="106" fillId="20" borderId="57"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4" fillId="21" borderId="51" applyNumberFormat="0" applyFont="0" applyAlignment="0" applyProtection="0">
      <alignment vertical="center"/>
    </xf>
    <xf numFmtId="203" fontId="14" fillId="0" borderId="56" applyNumberFormat="0" applyFill="0" applyAlignment="0" applyProtection="0">
      <alignment vertical="center"/>
    </xf>
    <xf numFmtId="203" fontId="119" fillId="7" borderId="54" applyNumberFormat="0" applyAlignment="0" applyProtection="0">
      <alignment vertical="center"/>
    </xf>
    <xf numFmtId="203" fontId="14" fillId="0" borderId="56" applyNumberFormat="0" applyFill="0" applyAlignment="0" applyProtection="0">
      <alignment vertical="center"/>
    </xf>
    <xf numFmtId="203" fontId="96" fillId="20" borderId="54" applyNumberFormat="0" applyAlignment="0" applyProtection="0"/>
    <xf numFmtId="203" fontId="103" fillId="7" borderId="54" applyNumberFormat="0" applyAlignment="0" applyProtection="0"/>
    <xf numFmtId="203" fontId="106" fillId="20" borderId="57"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93" fillId="21" borderId="55" applyNumberFormat="0" applyFont="0" applyAlignment="0" applyProtection="0"/>
    <xf numFmtId="203" fontId="124" fillId="20" borderId="53" applyNumberFormat="0" applyAlignment="0" applyProtection="0">
      <alignment vertical="center"/>
    </xf>
    <xf numFmtId="203" fontId="106" fillId="20" borderId="53" applyNumberFormat="0" applyAlignment="0" applyProtection="0"/>
    <xf numFmtId="203" fontId="106" fillId="20" borderId="57" applyNumberFormat="0" applyAlignment="0" applyProtection="0"/>
    <xf numFmtId="203" fontId="107" fillId="0" borderId="56" applyNumberFormat="0" applyFill="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14" fillId="0" borderId="56" applyNumberFormat="0" applyFill="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107" fillId="0" borderId="52" applyNumberFormat="0" applyFill="0" applyAlignment="0" applyProtection="0"/>
    <xf numFmtId="203" fontId="93" fillId="21" borderId="55" applyNumberFormat="0" applyFont="0" applyAlignment="0" applyProtection="0"/>
    <xf numFmtId="203" fontId="14" fillId="0" borderId="52" applyNumberFormat="0" applyFill="0" applyAlignment="0" applyProtection="0">
      <alignment vertical="center"/>
    </xf>
    <xf numFmtId="203" fontId="106" fillId="20" borderId="57" applyNumberFormat="0" applyAlignment="0" applyProtection="0"/>
    <xf numFmtId="203" fontId="4" fillId="21" borderId="55" applyNumberFormat="0" applyFont="0" applyAlignment="0" applyProtection="0">
      <alignment vertical="center"/>
    </xf>
    <xf numFmtId="203" fontId="15" fillId="7" borderId="54" applyNumberFormat="0" applyAlignment="0" applyProtection="0">
      <alignment vertical="center"/>
    </xf>
    <xf numFmtId="203" fontId="93" fillId="21" borderId="51" applyNumberFormat="0" applyFont="0" applyAlignment="0" applyProtection="0"/>
    <xf numFmtId="203" fontId="107" fillId="0" borderId="56" applyNumberFormat="0" applyFill="0" applyAlignment="0" applyProtection="0"/>
    <xf numFmtId="203" fontId="93" fillId="21" borderId="55" applyNumberFormat="0" applyFont="0" applyAlignment="0" applyProtection="0"/>
    <xf numFmtId="203" fontId="106" fillId="20" borderId="57" applyNumberFormat="0" applyAlignment="0" applyProtection="0"/>
    <xf numFmtId="203" fontId="103" fillId="7" borderId="54" applyNumberFormat="0" applyAlignment="0" applyProtection="0"/>
    <xf numFmtId="203" fontId="107" fillId="0" borderId="56" applyNumberFormat="0" applyFill="0" applyAlignment="0" applyProtection="0"/>
    <xf numFmtId="203" fontId="93" fillId="21" borderId="51" applyNumberFormat="0" applyFon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21" fillId="20" borderId="53"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18" fillId="0" borderId="56" applyNumberFormat="0" applyFill="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124" fillId="20" borderId="57"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21" fillId="20" borderId="57" applyNumberFormat="0" applyAlignment="0" applyProtection="0">
      <alignment vertical="center"/>
    </xf>
    <xf numFmtId="203" fontId="14" fillId="0" borderId="52" applyNumberFormat="0" applyFill="0" applyAlignment="0" applyProtection="0">
      <alignment vertical="center"/>
    </xf>
    <xf numFmtId="203" fontId="14" fillId="0" borderId="56" applyNumberFormat="0" applyFill="0" applyAlignment="0" applyProtection="0">
      <alignment vertical="center"/>
    </xf>
    <xf numFmtId="203" fontId="93" fillId="21" borderId="55" applyNumberFormat="0" applyFont="0" applyAlignment="0" applyProtection="0"/>
    <xf numFmtId="203" fontId="93" fillId="21" borderId="51" applyNumberFormat="0" applyFont="0" applyAlignment="0" applyProtection="0"/>
    <xf numFmtId="203" fontId="14" fillId="0" borderId="52" applyNumberFormat="0" applyFill="0" applyAlignment="0" applyProtection="0">
      <alignment vertical="center"/>
    </xf>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6" fillId="20" borderId="57" applyNumberFormat="0" applyAlignment="0" applyProtection="0"/>
    <xf numFmtId="203" fontId="93" fillId="21" borderId="51" applyNumberFormat="0" applyFont="0" applyAlignment="0" applyProtection="0"/>
    <xf numFmtId="203" fontId="103" fillId="7" borderId="54" applyNumberFormat="0" applyAlignment="0" applyProtection="0"/>
    <xf numFmtId="203" fontId="14" fillId="0" borderId="52" applyNumberFormat="0" applyFill="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2" applyNumberFormat="0" applyFill="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07" fillId="0" borderId="56" applyNumberFormat="0" applyFill="0" applyAlignment="0" applyProtection="0"/>
    <xf numFmtId="203" fontId="103" fillId="7" borderId="54" applyNumberFormat="0" applyAlignment="0" applyProtection="0"/>
    <xf numFmtId="203" fontId="107" fillId="0" borderId="52" applyNumberFormat="0" applyFill="0" applyAlignment="0" applyProtection="0"/>
    <xf numFmtId="203" fontId="2" fillId="0" borderId="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5" fillId="7" borderId="54" applyNumberFormat="0" applyAlignment="0" applyProtection="0">
      <alignment vertical="center"/>
    </xf>
    <xf numFmtId="203" fontId="21" fillId="20" borderId="57" applyNumberFormat="0" applyAlignment="0" applyProtection="0">
      <alignment vertical="center"/>
    </xf>
    <xf numFmtId="203" fontId="3" fillId="21" borderId="51" applyNumberFormat="0" applyFont="0" applyAlignment="0" applyProtection="0">
      <alignment vertical="center"/>
    </xf>
    <xf numFmtId="203" fontId="107" fillId="0" borderId="56" applyNumberFormat="0" applyFill="0" applyAlignment="0" applyProtection="0"/>
    <xf numFmtId="203" fontId="103" fillId="7" borderId="54" applyNumberFormat="0" applyAlignment="0" applyProtection="0"/>
    <xf numFmtId="203" fontId="69" fillId="0" borderId="58">
      <alignment horizontal="left" vertical="center"/>
    </xf>
    <xf numFmtId="203" fontId="103" fillId="7" borderId="54" applyNumberForma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6" fillId="20" borderId="53" applyNumberFormat="0" applyAlignment="0" applyProtection="0"/>
    <xf numFmtId="203" fontId="4" fillId="21" borderId="55" applyNumberFormat="0" applyFont="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2" fillId="0" borderId="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93" fillId="21" borderId="51" applyNumberFormat="0" applyFont="0" applyAlignment="0" applyProtection="0"/>
    <xf numFmtId="203" fontId="106" fillId="20" borderId="57" applyNumberFormat="0" applyAlignment="0" applyProtection="0"/>
    <xf numFmtId="203" fontId="106" fillId="20" borderId="57"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2" fillId="0" borderId="0">
      <alignment vertical="center"/>
    </xf>
    <xf numFmtId="203" fontId="2" fillId="0" borderId="0">
      <alignment vertical="center"/>
    </xf>
    <xf numFmtId="203" fontId="93" fillId="21" borderId="51" applyNumberFormat="0" applyFont="0" applyAlignment="0" applyProtection="0"/>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103" fillId="7" borderId="54" applyNumberFormat="0" applyAlignment="0" applyProtection="0"/>
    <xf numFmtId="203" fontId="107" fillId="0" borderId="52" applyNumberFormat="0" applyFill="0" applyAlignment="0" applyProtection="0"/>
    <xf numFmtId="203" fontId="93" fillId="21" borderId="55" applyNumberFormat="0" applyFont="0" applyAlignment="0" applyProtection="0"/>
    <xf numFmtId="203" fontId="2" fillId="0" borderId="0">
      <alignment vertical="center"/>
    </xf>
    <xf numFmtId="203" fontId="21" fillId="20" borderId="53" applyNumberFormat="0" applyAlignment="0" applyProtection="0">
      <alignment vertical="center"/>
    </xf>
    <xf numFmtId="203" fontId="14" fillId="0" borderId="56" applyNumberFormat="0" applyFill="0" applyAlignment="0" applyProtection="0">
      <alignment vertical="center"/>
    </xf>
    <xf numFmtId="203" fontId="96" fillId="20" borderId="54" applyNumberFormat="0" applyAlignment="0" applyProtection="0"/>
    <xf numFmtId="203" fontId="21" fillId="20" borderId="57" applyNumberFormat="0" applyAlignment="0" applyProtection="0">
      <alignment vertical="center"/>
    </xf>
    <xf numFmtId="203" fontId="107" fillId="0" borderId="52" applyNumberFormat="0" applyFill="0" applyAlignment="0" applyProtection="0"/>
    <xf numFmtId="203" fontId="107" fillId="0" borderId="56" applyNumberFormat="0" applyFill="0" applyAlignment="0" applyProtection="0"/>
    <xf numFmtId="203" fontId="2" fillId="0" borderId="0">
      <alignment vertical="center"/>
    </xf>
    <xf numFmtId="203" fontId="103" fillId="7" borderId="54" applyNumberFormat="0" applyAlignment="0" applyProtection="0"/>
    <xf numFmtId="203" fontId="106" fillId="20" borderId="57" applyNumberFormat="0" applyAlignment="0" applyProtection="0"/>
    <xf numFmtId="203" fontId="107" fillId="0" borderId="56" applyNumberFormat="0" applyFill="0" applyAlignment="0" applyProtection="0"/>
    <xf numFmtId="203" fontId="96" fillId="20" borderId="54" applyNumberFormat="0" applyAlignment="0" applyProtection="0"/>
    <xf numFmtId="203" fontId="21" fillId="20" borderId="57" applyNumberFormat="0" applyAlignment="0" applyProtection="0">
      <alignment vertical="center"/>
    </xf>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7" fillId="20" borderId="54" applyNumberFormat="0" applyAlignment="0" applyProtection="0">
      <alignment vertical="center"/>
    </xf>
    <xf numFmtId="203" fontId="2" fillId="0" borderId="0">
      <alignment vertical="center"/>
    </xf>
    <xf numFmtId="203" fontId="2" fillId="0" borderId="0">
      <alignment vertical="center"/>
    </xf>
    <xf numFmtId="203" fontId="93" fillId="21" borderId="51" applyNumberFormat="0" applyFon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10" fontId="22" fillId="25" borderId="49" applyNumberFormat="0" applyBorder="0" applyAlignment="0" applyProtection="0"/>
    <xf numFmtId="203" fontId="103" fillId="7" borderId="54" applyNumberFormat="0" applyAlignment="0" applyProtection="0"/>
    <xf numFmtId="203" fontId="96" fillId="20" borderId="54" applyNumberFormat="0" applyAlignment="0" applyProtection="0"/>
    <xf numFmtId="203" fontId="112"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184" fontId="37" fillId="0" borderId="49">
      <alignment horizontal="right" vertical="center" shrinkToFit="1"/>
    </xf>
    <xf numFmtId="203" fontId="3"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184" fontId="37" fillId="0" borderId="49">
      <alignment horizontal="right" vertical="center" shrinkToFit="1"/>
    </xf>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19"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24"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21" fillId="20" borderId="57" applyNumberFormat="0" applyAlignment="0" applyProtection="0">
      <alignment vertical="center"/>
    </xf>
    <xf numFmtId="203" fontId="21" fillId="20" borderId="57"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69" fillId="0" borderId="58">
      <alignment horizontal="left" vertical="center"/>
    </xf>
    <xf numFmtId="203" fontId="103" fillId="7" borderId="54" applyNumberFormat="0" applyAlignment="0" applyProtection="0"/>
    <xf numFmtId="10" fontId="22" fillId="25" borderId="49" applyNumberFormat="0" applyBorder="0" applyAlignment="0" applyProtection="0"/>
    <xf numFmtId="203" fontId="93" fillId="21" borderId="55" applyNumberFormat="0" applyFont="0" applyAlignment="0" applyProtection="0"/>
    <xf numFmtId="203" fontId="106" fillId="20" borderId="57"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19" fillId="7" borderId="54" applyNumberFormat="0" applyAlignment="0" applyProtection="0">
      <alignment vertical="center"/>
    </xf>
    <xf numFmtId="203" fontId="107" fillId="0" borderId="56" applyNumberFormat="0" applyFill="0" applyAlignment="0" applyProtection="0"/>
    <xf numFmtId="203" fontId="96" fillId="20" borderId="54" applyNumberFormat="0" applyAlignment="0" applyProtection="0"/>
    <xf numFmtId="203" fontId="112" fillId="20" borderId="54" applyNumberFormat="0" applyAlignment="0" applyProtection="0">
      <alignment vertical="center"/>
    </xf>
    <xf numFmtId="203" fontId="7" fillId="20" borderId="54" applyNumberFormat="0" applyAlignment="0" applyProtection="0">
      <alignment vertical="center"/>
    </xf>
    <xf numFmtId="203" fontId="112"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21" fillId="20" borderId="57" applyNumberFormat="0" applyAlignment="0" applyProtection="0">
      <alignment vertical="center"/>
    </xf>
    <xf numFmtId="203" fontId="124" fillId="20" borderId="57"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96" fillId="20" borderId="54" applyNumberForma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21" fillId="20" borderId="57"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6" fillId="20" borderId="57" applyNumberForma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24" fillId="20" borderId="53" applyNumberFormat="0" applyAlignment="0" applyProtection="0">
      <alignment vertical="center"/>
    </xf>
    <xf numFmtId="203" fontId="4" fillId="21" borderId="55" applyNumberFormat="0" applyFont="0" applyAlignment="0" applyProtection="0">
      <alignment vertical="center"/>
    </xf>
    <xf numFmtId="203" fontId="2" fillId="0" borderId="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2" fillId="0" borderId="0">
      <alignment vertical="center"/>
    </xf>
    <xf numFmtId="203" fontId="7" fillId="20" borderId="54" applyNumberFormat="0" applyAlignment="0" applyProtection="0">
      <alignment vertical="center"/>
    </xf>
    <xf numFmtId="203" fontId="112"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10" fontId="22" fillId="25" borderId="49" applyNumberFormat="0" applyBorder="0" applyAlignment="0" applyProtection="0"/>
    <xf numFmtId="203" fontId="103" fillId="7" borderId="54" applyNumberFormat="0" applyAlignment="0" applyProtection="0"/>
    <xf numFmtId="203" fontId="96" fillId="20" borderId="54" applyNumberFormat="0" applyAlignment="0" applyProtection="0"/>
    <xf numFmtId="203" fontId="112"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184" fontId="37" fillId="0" borderId="49">
      <alignment horizontal="right" vertical="center" shrinkToFit="1"/>
    </xf>
    <xf numFmtId="203" fontId="3"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184" fontId="37" fillId="0" borderId="49">
      <alignment horizontal="right" vertical="center" shrinkToFit="1"/>
    </xf>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19"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24"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21" fillId="20" borderId="57" applyNumberFormat="0" applyAlignment="0" applyProtection="0">
      <alignment vertical="center"/>
    </xf>
    <xf numFmtId="203" fontId="21" fillId="20" borderId="57"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69" fillId="0" borderId="58">
      <alignment horizontal="left" vertical="center"/>
    </xf>
    <xf numFmtId="203" fontId="103" fillId="7" borderId="54" applyNumberFormat="0" applyAlignment="0" applyProtection="0"/>
    <xf numFmtId="10" fontId="22" fillId="25" borderId="49" applyNumberFormat="0" applyBorder="0" applyAlignment="0" applyProtection="0"/>
    <xf numFmtId="203" fontId="93" fillId="21" borderId="55" applyNumberFormat="0" applyFont="0" applyAlignment="0" applyProtection="0"/>
    <xf numFmtId="203" fontId="106" fillId="20" borderId="57"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19" fillId="7" borderId="54" applyNumberFormat="0" applyAlignment="0" applyProtection="0">
      <alignment vertical="center"/>
    </xf>
    <xf numFmtId="203" fontId="107" fillId="0" borderId="56" applyNumberFormat="0" applyFill="0" applyAlignment="0" applyProtection="0"/>
    <xf numFmtId="203" fontId="96" fillId="20" borderId="54" applyNumberFormat="0" applyAlignment="0" applyProtection="0"/>
    <xf numFmtId="203" fontId="112" fillId="20" borderId="54" applyNumberFormat="0" applyAlignment="0" applyProtection="0">
      <alignment vertical="center"/>
    </xf>
    <xf numFmtId="203" fontId="7" fillId="20" borderId="54" applyNumberFormat="0" applyAlignment="0" applyProtection="0">
      <alignment vertical="center"/>
    </xf>
    <xf numFmtId="203" fontId="112"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21" fillId="20" borderId="57" applyNumberFormat="0" applyAlignment="0" applyProtection="0">
      <alignment vertical="center"/>
    </xf>
    <xf numFmtId="203" fontId="124" fillId="20" borderId="57"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96" fillId="20" borderId="54" applyNumberForma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21" fillId="20" borderId="57"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6" fillId="20" borderId="57" applyNumberForma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19" fillId="7" borderId="54" applyNumberFormat="0" applyAlignment="0" applyProtection="0">
      <alignment vertical="center"/>
    </xf>
    <xf numFmtId="203" fontId="93" fillId="21" borderId="51" applyNumberFormat="0" applyFon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18" fillId="0" borderId="52" applyNumberFormat="0" applyFill="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1" fillId="20" borderId="57" applyNumberFormat="0" applyAlignment="0" applyProtection="0">
      <alignment vertical="center"/>
    </xf>
    <xf numFmtId="203" fontId="103" fillId="7" borderId="54" applyNumberFormat="0" applyAlignment="0" applyProtection="0"/>
    <xf numFmtId="203" fontId="103" fillId="7" borderId="50"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6" fillId="20" borderId="57" applyNumberFormat="0" applyAlignment="0" applyProtection="0"/>
    <xf numFmtId="203" fontId="21" fillId="20" borderId="57"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21" fillId="20" borderId="53" applyNumberFormat="0" applyAlignment="0" applyProtection="0">
      <alignment vertical="center"/>
    </xf>
    <xf numFmtId="203" fontId="4" fillId="21" borderId="51"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118" fillId="0" borderId="56" applyNumberFormat="0" applyFill="0" applyAlignment="0" applyProtection="0">
      <alignment vertical="center"/>
    </xf>
    <xf numFmtId="203" fontId="107" fillId="0" borderId="56" applyNumberFormat="0" applyFill="0" applyAlignment="0" applyProtection="0"/>
    <xf numFmtId="203" fontId="21" fillId="20" borderId="53" applyNumberFormat="0" applyAlignment="0" applyProtection="0">
      <alignment vertical="center"/>
    </xf>
    <xf numFmtId="203" fontId="14" fillId="0" borderId="56" applyNumberFormat="0" applyFill="0" applyAlignment="0" applyProtection="0">
      <alignment vertical="center"/>
    </xf>
    <xf numFmtId="203" fontId="106" fillId="20" borderId="57" applyNumberFormat="0" applyAlignment="0" applyProtection="0"/>
    <xf numFmtId="203" fontId="4" fillId="21" borderId="55" applyNumberFormat="0" applyFont="0" applyAlignment="0" applyProtection="0">
      <alignment vertical="center"/>
    </xf>
    <xf numFmtId="203" fontId="4" fillId="21" borderId="51" applyNumberFormat="0" applyFont="0" applyAlignment="0" applyProtection="0">
      <alignment vertical="center"/>
    </xf>
    <xf numFmtId="203" fontId="7" fillId="20" borderId="54" applyNumberFormat="0" applyAlignment="0" applyProtection="0">
      <alignment vertical="center"/>
    </xf>
    <xf numFmtId="203" fontId="112"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18" fillId="0" borderId="52" applyNumberFormat="0" applyFill="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4" fillId="0" borderId="52" applyNumberFormat="0" applyFill="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106" fillId="20" borderId="53" applyNumberFormat="0" applyAlignment="0" applyProtection="0"/>
    <xf numFmtId="203" fontId="107" fillId="0" borderId="52" applyNumberFormat="0" applyFill="0" applyAlignment="0" applyProtection="0"/>
    <xf numFmtId="203" fontId="103" fillId="7" borderId="54" applyNumberFormat="0" applyAlignment="0" applyProtection="0"/>
    <xf numFmtId="203" fontId="15" fillId="7" borderId="54" applyNumberFormat="0" applyAlignment="0" applyProtection="0">
      <alignment vertical="center"/>
    </xf>
    <xf numFmtId="203" fontId="106" fillId="20" borderId="53" applyNumberFormat="0" applyAlignment="0" applyProtection="0"/>
    <xf numFmtId="203" fontId="107" fillId="0" borderId="52" applyNumberFormat="0" applyFill="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4" fillId="21" borderId="51"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10" fontId="22" fillId="25" borderId="49" applyNumberFormat="0" applyBorder="0" applyAlignment="0" applyProtection="0"/>
    <xf numFmtId="203" fontId="103" fillId="7" borderId="54" applyNumberFormat="0" applyAlignment="0" applyProtection="0"/>
    <xf numFmtId="203" fontId="96" fillId="20" borderId="54" applyNumberFormat="0" applyAlignment="0" applyProtection="0"/>
    <xf numFmtId="203" fontId="112"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184" fontId="37" fillId="0" borderId="49">
      <alignment horizontal="right" vertical="center" shrinkToFit="1"/>
    </xf>
    <xf numFmtId="203" fontId="3"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184" fontId="37" fillId="0" borderId="49">
      <alignment horizontal="right" vertical="center" shrinkToFit="1"/>
    </xf>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19"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24"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21" fillId="20" borderId="57" applyNumberFormat="0" applyAlignment="0" applyProtection="0">
      <alignment vertical="center"/>
    </xf>
    <xf numFmtId="203" fontId="21" fillId="20" borderId="57"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69" fillId="0" borderId="58">
      <alignment horizontal="left" vertical="center"/>
    </xf>
    <xf numFmtId="203" fontId="103" fillId="7" borderId="54" applyNumberFormat="0" applyAlignment="0" applyProtection="0"/>
    <xf numFmtId="10" fontId="22" fillId="25" borderId="49" applyNumberFormat="0" applyBorder="0" applyAlignment="0" applyProtection="0"/>
    <xf numFmtId="203" fontId="93" fillId="21" borderId="55" applyNumberFormat="0" applyFont="0" applyAlignment="0" applyProtection="0"/>
    <xf numFmtId="203" fontId="106" fillId="20" borderId="57"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19" fillId="7" borderId="54" applyNumberFormat="0" applyAlignment="0" applyProtection="0">
      <alignment vertical="center"/>
    </xf>
    <xf numFmtId="203" fontId="107" fillId="0" borderId="56" applyNumberFormat="0" applyFill="0" applyAlignment="0" applyProtection="0"/>
    <xf numFmtId="203" fontId="96" fillId="20" borderId="54" applyNumberFormat="0" applyAlignment="0" applyProtection="0"/>
    <xf numFmtId="203" fontId="112" fillId="20" borderId="54" applyNumberFormat="0" applyAlignment="0" applyProtection="0">
      <alignment vertical="center"/>
    </xf>
    <xf numFmtId="203" fontId="7" fillId="20" borderId="54" applyNumberFormat="0" applyAlignment="0" applyProtection="0">
      <alignment vertical="center"/>
    </xf>
    <xf numFmtId="203" fontId="112"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21" fillId="20" borderId="57" applyNumberFormat="0" applyAlignment="0" applyProtection="0">
      <alignment vertical="center"/>
    </xf>
    <xf numFmtId="203" fontId="124" fillId="20" borderId="57"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96" fillId="20" borderId="54" applyNumberForma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21" fillId="20" borderId="57"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6" fillId="20" borderId="57" applyNumberForma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1" applyNumberFormat="0" applyFont="0" applyAlignment="0" applyProtection="0"/>
    <xf numFmtId="203" fontId="3" fillId="21" borderId="55" applyNumberFormat="0" applyFont="0" applyAlignment="0" applyProtection="0">
      <alignment vertical="center"/>
    </xf>
    <xf numFmtId="203" fontId="4" fillId="21" borderId="51" applyNumberFormat="0" applyFont="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3" fillId="21" borderId="55" applyNumberFormat="0" applyFon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18" fillId="0" borderId="52" applyNumberFormat="0" applyFill="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6" fillId="20" borderId="53"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4" fillId="0" borderId="52" applyNumberFormat="0" applyFill="0" applyAlignment="0" applyProtection="0">
      <alignment vertical="center"/>
    </xf>
    <xf numFmtId="203" fontId="103" fillId="7" borderId="54" applyNumberFormat="0" applyAlignment="0" applyProtection="0"/>
    <xf numFmtId="203" fontId="124" fillId="20" borderId="57"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4" fillId="21" borderId="55" applyNumberFormat="0" applyFont="0" applyAlignment="0" applyProtection="0">
      <alignment vertical="center"/>
    </xf>
    <xf numFmtId="203" fontId="14" fillId="0" borderId="52" applyNumberFormat="0" applyFill="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12"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3" fillId="21" borderId="55" applyNumberFormat="0" applyFont="0" applyAlignment="0" applyProtection="0"/>
    <xf numFmtId="203" fontId="107" fillId="0" borderId="52" applyNumberFormat="0" applyFill="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1"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3" fillId="21" borderId="51" applyNumberFormat="0" applyFont="0" applyAlignment="0" applyProtection="0">
      <alignment vertical="center"/>
    </xf>
    <xf numFmtId="203" fontId="93" fillId="21" borderId="51" applyNumberFormat="0" applyFon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93" fillId="21" borderId="51" applyNumberFormat="0" applyFon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106" fillId="20" borderId="57"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18" fillId="0" borderId="56" applyNumberFormat="0" applyFill="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6" fillId="20" borderId="57" applyNumberFormat="0" applyAlignment="0" applyProtection="0"/>
    <xf numFmtId="203" fontId="124" fillId="20" borderId="57" applyNumberFormat="0" applyAlignment="0" applyProtection="0">
      <alignment vertical="center"/>
    </xf>
    <xf numFmtId="203" fontId="107" fillId="0" borderId="52" applyNumberFormat="0" applyFill="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103" fillId="7" borderId="54" applyNumberFormat="0" applyAlignment="0" applyProtection="0"/>
    <xf numFmtId="203" fontId="106" fillId="20" borderId="57" applyNumberFormat="0" applyAlignment="0" applyProtection="0"/>
    <xf numFmtId="203" fontId="103" fillId="7" borderId="54" applyNumberFormat="0" applyAlignment="0" applyProtection="0"/>
    <xf numFmtId="203" fontId="21" fillId="20" borderId="57" applyNumberFormat="0" applyAlignment="0" applyProtection="0">
      <alignment vertical="center"/>
    </xf>
    <xf numFmtId="203" fontId="93" fillId="21" borderId="55" applyNumberFormat="0" applyFont="0" applyAlignment="0" applyProtection="0"/>
    <xf numFmtId="10" fontId="22" fillId="25" borderId="49" applyNumberFormat="0" applyBorder="0" applyAlignment="0" applyProtection="0"/>
    <xf numFmtId="203" fontId="103" fillId="7" borderId="54" applyNumberFormat="0" applyAlignment="0" applyProtection="0"/>
    <xf numFmtId="203" fontId="96" fillId="20" borderId="54" applyNumberFormat="0" applyAlignment="0" applyProtection="0"/>
    <xf numFmtId="203" fontId="112"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184" fontId="37" fillId="0" borderId="49">
      <alignment horizontal="right" vertical="center" shrinkToFit="1"/>
    </xf>
    <xf numFmtId="203" fontId="3"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184" fontId="37" fillId="0" borderId="49">
      <alignment horizontal="right" vertical="center" shrinkToFit="1"/>
    </xf>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19"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24"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21" fillId="20" borderId="57" applyNumberFormat="0" applyAlignment="0" applyProtection="0">
      <alignment vertical="center"/>
    </xf>
    <xf numFmtId="203" fontId="21" fillId="20" borderId="57"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69" fillId="0" borderId="58">
      <alignment horizontal="left" vertical="center"/>
    </xf>
    <xf numFmtId="203" fontId="103" fillId="7" borderId="54" applyNumberFormat="0" applyAlignment="0" applyProtection="0"/>
    <xf numFmtId="10" fontId="22" fillId="25" borderId="49" applyNumberFormat="0" applyBorder="0" applyAlignment="0" applyProtection="0"/>
    <xf numFmtId="203" fontId="93" fillId="21" borderId="55" applyNumberFormat="0" applyFont="0" applyAlignment="0" applyProtection="0"/>
    <xf numFmtId="203" fontId="106" fillId="20" borderId="57"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19" fillId="7" borderId="54" applyNumberFormat="0" applyAlignment="0" applyProtection="0">
      <alignment vertical="center"/>
    </xf>
    <xf numFmtId="203" fontId="107" fillId="0" borderId="56" applyNumberFormat="0" applyFill="0" applyAlignment="0" applyProtection="0"/>
    <xf numFmtId="203" fontId="96" fillId="20" borderId="54" applyNumberFormat="0" applyAlignment="0" applyProtection="0"/>
    <xf numFmtId="203" fontId="112" fillId="20" borderId="54" applyNumberFormat="0" applyAlignment="0" applyProtection="0">
      <alignment vertical="center"/>
    </xf>
    <xf numFmtId="203" fontId="7" fillId="20" borderId="54" applyNumberFormat="0" applyAlignment="0" applyProtection="0">
      <alignment vertical="center"/>
    </xf>
    <xf numFmtId="203" fontId="112"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21" fillId="20" borderId="57" applyNumberFormat="0" applyAlignment="0" applyProtection="0">
      <alignment vertical="center"/>
    </xf>
    <xf numFmtId="203" fontId="124" fillId="20" borderId="57"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96" fillId="20" borderId="54" applyNumberForma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21" fillId="20" borderId="57"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6" fillId="20" borderId="57" applyNumberForma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69" fillId="0" borderId="39">
      <alignment horizontal="left" vertical="center"/>
    </xf>
    <xf numFmtId="203" fontId="3" fillId="21" borderId="55" applyNumberFormat="0" applyFont="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3" fillId="21" borderId="55" applyNumberFormat="0" applyFont="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21" fillId="20" borderId="57" applyNumberFormat="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1" fillId="20" borderId="57"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6" fillId="20" borderId="57" applyNumberFormat="0" applyAlignment="0" applyProtection="0"/>
    <xf numFmtId="203" fontId="21" fillId="20" borderId="53" applyNumberFormat="0" applyAlignment="0" applyProtection="0">
      <alignment vertical="center"/>
    </xf>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7" fillId="0" borderId="56" applyNumberFormat="0" applyFill="0" applyAlignment="0" applyProtection="0"/>
    <xf numFmtId="203" fontId="93" fillId="21" borderId="55" applyNumberFormat="0" applyFont="0" applyAlignment="0" applyProtection="0"/>
    <xf numFmtId="203" fontId="93" fillId="21" borderId="55" applyNumberFormat="0" applyFont="0" applyAlignment="0" applyProtection="0"/>
    <xf numFmtId="203" fontId="106" fillId="20" borderId="57" applyNumberFormat="0" applyAlignment="0" applyProtection="0"/>
    <xf numFmtId="203" fontId="21" fillId="20" borderId="57" applyNumberFormat="0" applyAlignment="0" applyProtection="0">
      <alignment vertical="center"/>
    </xf>
    <xf numFmtId="203" fontId="103" fillId="7" borderId="54" applyNumberFormat="0" applyAlignment="0" applyProtection="0"/>
    <xf numFmtId="203" fontId="112" fillId="20"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4" fillId="21" borderId="55" applyNumberFormat="0" applyFon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7" fillId="0" borderId="52" applyNumberFormat="0" applyFill="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106" fillId="20" borderId="57" applyNumberForma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103" fillId="7" borderId="54" applyNumberForma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6" fillId="20" borderId="57" applyNumberFormat="0" applyAlignment="0" applyProtection="0"/>
    <xf numFmtId="203" fontId="7" fillId="20" borderId="54" applyNumberFormat="0" applyAlignment="0" applyProtection="0">
      <alignment vertical="center"/>
    </xf>
    <xf numFmtId="203" fontId="21" fillId="20" borderId="57"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106" fillId="20" borderId="57" applyNumberFormat="0" applyAlignment="0" applyProtection="0"/>
    <xf numFmtId="203" fontId="103" fillId="7" borderId="54" applyNumberFormat="0" applyAlignment="0" applyProtection="0"/>
    <xf numFmtId="203" fontId="119" fillId="7" borderId="54" applyNumberFormat="0" applyAlignment="0" applyProtection="0">
      <alignment vertical="center"/>
    </xf>
    <xf numFmtId="203" fontId="3" fillId="21" borderId="55" applyNumberFormat="0" applyFont="0" applyAlignment="0" applyProtection="0">
      <alignment vertical="center"/>
    </xf>
    <xf numFmtId="203" fontId="107" fillId="0" borderId="52" applyNumberFormat="0" applyFill="0" applyAlignment="0" applyProtection="0"/>
    <xf numFmtId="203" fontId="21" fillId="20" borderId="57" applyNumberFormat="0" applyAlignment="0" applyProtection="0">
      <alignment vertical="center"/>
    </xf>
    <xf numFmtId="203" fontId="107" fillId="0" borderId="56" applyNumberFormat="0" applyFill="0" applyAlignment="0" applyProtection="0"/>
    <xf numFmtId="203" fontId="93" fillId="21" borderId="55" applyNumberFormat="0" applyFon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03" fillId="7" borderId="54" applyNumberFormat="0" applyAlignment="0" applyProtection="0"/>
    <xf numFmtId="203" fontId="106" fillId="20" borderId="57" applyNumberFormat="0" applyAlignment="0" applyProtection="0"/>
    <xf numFmtId="203" fontId="96" fillId="20" borderId="54" applyNumberForma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07" fillId="0" borderId="56" applyNumberFormat="0" applyFill="0" applyAlignment="0" applyProtection="0"/>
    <xf numFmtId="203" fontId="7" fillId="20" borderId="54" applyNumberFormat="0" applyAlignment="0" applyProtection="0">
      <alignment vertical="center"/>
    </xf>
    <xf numFmtId="203" fontId="96" fillId="20" borderId="54" applyNumberForma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14" fillId="0" borderId="56" applyNumberFormat="0" applyFill="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203" fontId="112"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7" fillId="0" borderId="52" applyNumberFormat="0" applyFill="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2" applyNumberFormat="0" applyFill="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10" fontId="22" fillId="25" borderId="49" applyNumberFormat="0" applyBorder="0" applyAlignment="0" applyProtection="0"/>
    <xf numFmtId="203" fontId="103" fillId="7" borderId="54" applyNumberFormat="0" applyAlignment="0" applyProtection="0"/>
    <xf numFmtId="203" fontId="96" fillId="20" borderId="54" applyNumberFormat="0" applyAlignment="0" applyProtection="0"/>
    <xf numFmtId="203" fontId="112"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184" fontId="37" fillId="0" borderId="49">
      <alignment horizontal="right" vertical="center" shrinkToFit="1"/>
    </xf>
    <xf numFmtId="203" fontId="3"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184" fontId="37" fillId="0" borderId="49">
      <alignment horizontal="right" vertical="center" shrinkToFit="1"/>
    </xf>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19"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24"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21" fillId="20" borderId="57" applyNumberFormat="0" applyAlignment="0" applyProtection="0">
      <alignment vertical="center"/>
    </xf>
    <xf numFmtId="203" fontId="21" fillId="20" borderId="57"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69" fillId="0" borderId="58">
      <alignment horizontal="left" vertical="center"/>
    </xf>
    <xf numFmtId="203" fontId="103" fillId="7" borderId="54" applyNumberFormat="0" applyAlignment="0" applyProtection="0"/>
    <xf numFmtId="10" fontId="22" fillId="25" borderId="49" applyNumberFormat="0" applyBorder="0" applyAlignment="0" applyProtection="0"/>
    <xf numFmtId="203" fontId="93" fillId="21" borderId="55" applyNumberFormat="0" applyFont="0" applyAlignment="0" applyProtection="0"/>
    <xf numFmtId="203" fontId="106" fillId="20" borderId="57"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19" fillId="7" borderId="54" applyNumberFormat="0" applyAlignment="0" applyProtection="0">
      <alignment vertical="center"/>
    </xf>
    <xf numFmtId="203" fontId="107" fillId="0" borderId="56" applyNumberFormat="0" applyFill="0" applyAlignment="0" applyProtection="0"/>
    <xf numFmtId="203" fontId="96" fillId="20" borderId="54" applyNumberFormat="0" applyAlignment="0" applyProtection="0"/>
    <xf numFmtId="203" fontId="112" fillId="20" borderId="54" applyNumberFormat="0" applyAlignment="0" applyProtection="0">
      <alignment vertical="center"/>
    </xf>
    <xf numFmtId="203" fontId="7" fillId="20" borderId="54" applyNumberFormat="0" applyAlignment="0" applyProtection="0">
      <alignment vertical="center"/>
    </xf>
    <xf numFmtId="203" fontId="112"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21" fillId="20" borderId="57" applyNumberFormat="0" applyAlignment="0" applyProtection="0">
      <alignment vertical="center"/>
    </xf>
    <xf numFmtId="203" fontId="124" fillId="20" borderId="57"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96" fillId="20" borderId="54" applyNumberForma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21" fillId="20" borderId="57"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6" fillId="20" borderId="57" applyNumberForma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3" fillId="21" borderId="55" applyNumberFormat="0" applyFont="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1"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12"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10" fontId="22" fillId="25" borderId="49" applyNumberFormat="0" applyBorder="0" applyAlignment="0" applyProtection="0"/>
    <xf numFmtId="203" fontId="103" fillId="7" borderId="50" applyNumberFormat="0" applyAlignment="0" applyProtection="0"/>
    <xf numFmtId="203" fontId="96" fillId="20" borderId="50" applyNumberFormat="0" applyAlignment="0" applyProtection="0"/>
    <xf numFmtId="203" fontId="112"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7" fillId="20" borderId="50" applyNumberFormat="0" applyAlignment="0" applyProtection="0">
      <alignment vertical="center"/>
    </xf>
    <xf numFmtId="203" fontId="7" fillId="20" borderId="50" applyNumberFormat="0" applyAlignment="0" applyProtection="0">
      <alignment vertical="center"/>
    </xf>
    <xf numFmtId="184" fontId="37" fillId="0" borderId="49">
      <alignment horizontal="right" vertical="center" shrinkToFit="1"/>
    </xf>
    <xf numFmtId="203" fontId="3"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184" fontId="37" fillId="0" borderId="49">
      <alignment horizontal="right" vertical="center" shrinkToFit="1"/>
    </xf>
    <xf numFmtId="203" fontId="7" fillId="20" borderId="50" applyNumberFormat="0" applyAlignment="0" applyProtection="0">
      <alignment vertical="center"/>
    </xf>
    <xf numFmtId="203" fontId="7" fillId="20"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19"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124" fillId="20" borderId="53"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21" fillId="20" borderId="53"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21" fillId="20" borderId="53" applyNumberFormat="0" applyAlignment="0" applyProtection="0">
      <alignment vertical="center"/>
    </xf>
    <xf numFmtId="203" fontId="21" fillId="20" borderId="53"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69" fillId="0" borderId="39">
      <alignment horizontal="left" vertical="center"/>
    </xf>
    <xf numFmtId="203" fontId="103" fillId="7" borderId="50" applyNumberFormat="0" applyAlignment="0" applyProtection="0"/>
    <xf numFmtId="10" fontId="22" fillId="25" borderId="49" applyNumberFormat="0" applyBorder="0" applyAlignment="0" applyProtection="0"/>
    <xf numFmtId="203" fontId="93" fillId="21" borderId="51" applyNumberFormat="0" applyFont="0" applyAlignment="0" applyProtection="0"/>
    <xf numFmtId="203" fontId="106" fillId="20" borderId="53" applyNumberFormat="0" applyAlignment="0" applyProtection="0"/>
    <xf numFmtId="203" fontId="15" fillId="7"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19" fillId="7" borderId="50" applyNumberFormat="0" applyAlignment="0" applyProtection="0">
      <alignment vertical="center"/>
    </xf>
    <xf numFmtId="203" fontId="107" fillId="0" borderId="52" applyNumberFormat="0" applyFill="0" applyAlignment="0" applyProtection="0"/>
    <xf numFmtId="203" fontId="96" fillId="20" borderId="50" applyNumberFormat="0" applyAlignment="0" applyProtection="0"/>
    <xf numFmtId="203" fontId="112" fillId="20" borderId="50" applyNumberFormat="0" applyAlignment="0" applyProtection="0">
      <alignment vertical="center"/>
    </xf>
    <xf numFmtId="203" fontId="7" fillId="20" borderId="50" applyNumberFormat="0" applyAlignment="0" applyProtection="0">
      <alignment vertical="center"/>
    </xf>
    <xf numFmtId="203" fontId="112"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21" fillId="20" borderId="53" applyNumberFormat="0" applyAlignment="0" applyProtection="0">
      <alignment vertical="center"/>
    </xf>
    <xf numFmtId="203" fontId="124" fillId="20" borderId="53"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106" fillId="20" borderId="53" applyNumberFormat="0" applyAlignment="0" applyProtection="0"/>
    <xf numFmtId="203" fontId="107" fillId="0" borderId="52" applyNumberFormat="0" applyFill="0" applyAlignment="0" applyProtection="0"/>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7" fillId="20" borderId="50" applyNumberFormat="0" applyAlignment="0" applyProtection="0">
      <alignment vertical="center"/>
    </xf>
    <xf numFmtId="203" fontId="15" fillId="7" borderId="50" applyNumberFormat="0" applyAlignment="0" applyProtection="0">
      <alignment vertical="center"/>
    </xf>
    <xf numFmtId="203" fontId="14" fillId="0" borderId="52" applyNumberFormat="0" applyFill="0" applyAlignment="0" applyProtection="0">
      <alignment vertical="center"/>
    </xf>
    <xf numFmtId="203" fontId="21" fillId="20" borderId="53" applyNumberFormat="0" applyAlignment="0" applyProtection="0">
      <alignment vertical="center"/>
    </xf>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96" fillId="20"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107" fillId="0" borderId="52" applyNumberFormat="0" applyFill="0" applyAlignment="0" applyProtection="0"/>
    <xf numFmtId="203" fontId="103" fillId="7" borderId="50" applyNumberFormat="0" applyAlignment="0" applyProtection="0"/>
    <xf numFmtId="203" fontId="96" fillId="20" borderId="50" applyNumberFormat="0" applyAlignment="0" applyProtection="0"/>
    <xf numFmtId="203" fontId="106" fillId="20" borderId="53" applyNumberFormat="0" applyAlignment="0" applyProtection="0"/>
    <xf numFmtId="203" fontId="14" fillId="0" borderId="52" applyNumberFormat="0" applyFill="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107" fillId="0" borderId="52" applyNumberFormat="0" applyFill="0" applyAlignment="0" applyProtection="0"/>
    <xf numFmtId="203" fontId="21" fillId="20" borderId="53" applyNumberFormat="0" applyAlignment="0" applyProtection="0">
      <alignment vertical="center"/>
    </xf>
    <xf numFmtId="203" fontId="93" fillId="21" borderId="51" applyNumberFormat="0" applyFont="0" applyAlignment="0" applyProtection="0"/>
    <xf numFmtId="203" fontId="7" fillId="20" borderId="50" applyNumberFormat="0" applyAlignment="0" applyProtection="0">
      <alignment vertical="center"/>
    </xf>
    <xf numFmtId="203" fontId="96" fillId="20" borderId="50" applyNumberFormat="0" applyAlignment="0" applyProtection="0"/>
    <xf numFmtId="203" fontId="106" fillId="20" borderId="53" applyNumberFormat="0" applyAlignment="0" applyProtection="0"/>
    <xf numFmtId="203" fontId="107" fillId="0" borderId="52" applyNumberFormat="0" applyFill="0" applyAlignment="0" applyProtection="0"/>
    <xf numFmtId="203" fontId="7" fillId="20" borderId="50" applyNumberFormat="0" applyAlignment="0" applyProtection="0">
      <alignment vertical="center"/>
    </xf>
    <xf numFmtId="203" fontId="93" fillId="21" borderId="51" applyNumberFormat="0" applyFont="0" applyAlignment="0" applyProtection="0"/>
    <xf numFmtId="203" fontId="103" fillId="7"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74" fillId="0" borderId="22"/>
    <xf numFmtId="220" fontId="47" fillId="0" borderId="22" applyBorder="0"/>
    <xf numFmtId="203" fontId="9" fillId="0" borderId="22" applyNumberFormat="0" applyFont="0" applyFill="0" applyAlignment="0" applyProtection="0"/>
    <xf numFmtId="203" fontId="3" fillId="21" borderId="51" applyNumberFormat="0" applyFont="0" applyAlignment="0" applyProtection="0">
      <alignment vertical="center"/>
    </xf>
    <xf numFmtId="220" fontId="47" fillId="0" borderId="22" applyBorder="0"/>
    <xf numFmtId="203" fontId="74" fillId="0" borderId="22"/>
    <xf numFmtId="203" fontId="9" fillId="0" borderId="22" applyNumberFormat="0" applyFont="0" applyFill="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20" fontId="47" fillId="0" borderId="22" applyBorder="0"/>
    <xf numFmtId="203" fontId="74" fillId="0" borderId="22"/>
    <xf numFmtId="203" fontId="9" fillId="0" borderId="22" applyNumberFormat="0" applyFon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6" fillId="20" borderId="53"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12"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96" fillId="20"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7" fillId="20"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1" applyNumberFormat="0" applyFont="0" applyAlignment="0" applyProtection="0"/>
    <xf numFmtId="203" fontId="103" fillId="7" borderId="54" applyNumberFormat="0" applyAlignment="0" applyProtection="0"/>
    <xf numFmtId="203" fontId="93" fillId="21" borderId="51"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1" applyNumberFormat="0" applyFon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21" fillId="20" borderId="53" applyNumberFormat="0" applyAlignment="0" applyProtection="0">
      <alignment vertical="center"/>
    </xf>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1" applyNumberFormat="0" applyFont="0" applyAlignment="0" applyProtection="0"/>
    <xf numFmtId="203" fontId="103" fillId="7" borderId="54" applyNumberFormat="0" applyAlignment="0" applyProtection="0"/>
    <xf numFmtId="203" fontId="107" fillId="0" borderId="52" applyNumberFormat="0" applyFill="0" applyAlignment="0" applyProtection="0"/>
    <xf numFmtId="203" fontId="103" fillId="7" borderId="54" applyNumberFormat="0" applyAlignment="0" applyProtection="0"/>
    <xf numFmtId="203" fontId="21" fillId="20" borderId="53" applyNumberFormat="0" applyAlignment="0" applyProtection="0">
      <alignment vertical="center"/>
    </xf>
    <xf numFmtId="10" fontId="22" fillId="25" borderId="49" applyNumberFormat="0" applyBorder="0" applyAlignment="0" applyProtection="0"/>
    <xf numFmtId="203" fontId="103" fillId="7" borderId="50" applyNumberFormat="0" applyAlignment="0" applyProtection="0"/>
    <xf numFmtId="203" fontId="96" fillId="20" borderId="50" applyNumberFormat="0" applyAlignment="0" applyProtection="0"/>
    <xf numFmtId="203" fontId="112"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7" fillId="20" borderId="50" applyNumberFormat="0" applyAlignment="0" applyProtection="0">
      <alignment vertical="center"/>
    </xf>
    <xf numFmtId="203" fontId="7" fillId="20" borderId="50" applyNumberFormat="0" applyAlignment="0" applyProtection="0">
      <alignment vertical="center"/>
    </xf>
    <xf numFmtId="184" fontId="37" fillId="0" borderId="49">
      <alignment horizontal="right" vertical="center" shrinkToFit="1"/>
    </xf>
    <xf numFmtId="203" fontId="3"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184" fontId="37" fillId="0" borderId="49">
      <alignment horizontal="right" vertical="center" shrinkToFit="1"/>
    </xf>
    <xf numFmtId="203" fontId="7" fillId="20" borderId="50" applyNumberFormat="0" applyAlignment="0" applyProtection="0">
      <alignment vertical="center"/>
    </xf>
    <xf numFmtId="203" fontId="7" fillId="20"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19"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124" fillId="20" borderId="53"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21" fillId="20" borderId="53"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21" fillId="20" borderId="53" applyNumberFormat="0" applyAlignment="0" applyProtection="0">
      <alignment vertical="center"/>
    </xf>
    <xf numFmtId="203" fontId="21" fillId="20" borderId="53"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69" fillId="0" borderId="39">
      <alignment horizontal="left" vertical="center"/>
    </xf>
    <xf numFmtId="203" fontId="103" fillId="7" borderId="50" applyNumberFormat="0" applyAlignment="0" applyProtection="0"/>
    <xf numFmtId="10" fontId="22" fillId="25" borderId="49" applyNumberFormat="0" applyBorder="0" applyAlignment="0" applyProtection="0"/>
    <xf numFmtId="203" fontId="93" fillId="21" borderId="51" applyNumberFormat="0" applyFont="0" applyAlignment="0" applyProtection="0"/>
    <xf numFmtId="203" fontId="106" fillId="20" borderId="53" applyNumberFormat="0" applyAlignment="0" applyProtection="0"/>
    <xf numFmtId="203" fontId="15" fillId="7"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19" fillId="7" borderId="50" applyNumberFormat="0" applyAlignment="0" applyProtection="0">
      <alignment vertical="center"/>
    </xf>
    <xf numFmtId="203" fontId="107" fillId="0" borderId="52" applyNumberFormat="0" applyFill="0" applyAlignment="0" applyProtection="0"/>
    <xf numFmtId="203" fontId="96" fillId="20" borderId="50" applyNumberFormat="0" applyAlignment="0" applyProtection="0"/>
    <xf numFmtId="203" fontId="112" fillId="20" borderId="50" applyNumberFormat="0" applyAlignment="0" applyProtection="0">
      <alignment vertical="center"/>
    </xf>
    <xf numFmtId="203" fontId="7" fillId="20" borderId="50" applyNumberFormat="0" applyAlignment="0" applyProtection="0">
      <alignment vertical="center"/>
    </xf>
    <xf numFmtId="203" fontId="112"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21" fillId="20" borderId="53" applyNumberFormat="0" applyAlignment="0" applyProtection="0">
      <alignment vertical="center"/>
    </xf>
    <xf numFmtId="203" fontId="124" fillId="20" borderId="53"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106" fillId="20" borderId="53" applyNumberFormat="0" applyAlignment="0" applyProtection="0"/>
    <xf numFmtId="203" fontId="107" fillId="0" borderId="52" applyNumberFormat="0" applyFill="0" applyAlignment="0" applyProtection="0"/>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7" fillId="20" borderId="50" applyNumberFormat="0" applyAlignment="0" applyProtection="0">
      <alignment vertical="center"/>
    </xf>
    <xf numFmtId="203" fontId="15" fillId="7" borderId="50" applyNumberFormat="0" applyAlignment="0" applyProtection="0">
      <alignment vertical="center"/>
    </xf>
    <xf numFmtId="203" fontId="14" fillId="0" borderId="52" applyNumberFormat="0" applyFill="0" applyAlignment="0" applyProtection="0">
      <alignment vertical="center"/>
    </xf>
    <xf numFmtId="203" fontId="21" fillId="20" borderId="53" applyNumberFormat="0" applyAlignment="0" applyProtection="0">
      <alignment vertical="center"/>
    </xf>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96" fillId="20"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107" fillId="0" borderId="52" applyNumberFormat="0" applyFill="0" applyAlignment="0" applyProtection="0"/>
    <xf numFmtId="203" fontId="103" fillId="7" borderId="50" applyNumberFormat="0" applyAlignment="0" applyProtection="0"/>
    <xf numFmtId="203" fontId="96" fillId="20" borderId="50" applyNumberFormat="0" applyAlignment="0" applyProtection="0"/>
    <xf numFmtId="203" fontId="106" fillId="20" borderId="53" applyNumberFormat="0" applyAlignment="0" applyProtection="0"/>
    <xf numFmtId="203" fontId="14" fillId="0" borderId="52" applyNumberFormat="0" applyFill="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107" fillId="0" borderId="52" applyNumberFormat="0" applyFill="0" applyAlignment="0" applyProtection="0"/>
    <xf numFmtId="203" fontId="21" fillId="20" borderId="53" applyNumberFormat="0" applyAlignment="0" applyProtection="0">
      <alignment vertical="center"/>
    </xf>
    <xf numFmtId="203" fontId="93" fillId="21" borderId="51" applyNumberFormat="0" applyFont="0" applyAlignment="0" applyProtection="0"/>
    <xf numFmtId="203" fontId="7" fillId="20" borderId="50" applyNumberFormat="0" applyAlignment="0" applyProtection="0">
      <alignment vertical="center"/>
    </xf>
    <xf numFmtId="203" fontId="96" fillId="20" borderId="50" applyNumberFormat="0" applyAlignment="0" applyProtection="0"/>
    <xf numFmtId="203" fontId="106" fillId="20" borderId="53" applyNumberFormat="0" applyAlignment="0" applyProtection="0"/>
    <xf numFmtId="203" fontId="107" fillId="0" borderId="52" applyNumberFormat="0" applyFill="0" applyAlignment="0" applyProtection="0"/>
    <xf numFmtId="203" fontId="7" fillId="20" borderId="50" applyNumberFormat="0" applyAlignment="0" applyProtection="0">
      <alignment vertical="center"/>
    </xf>
    <xf numFmtId="203" fontId="93" fillId="21" borderId="51" applyNumberFormat="0" applyFont="0" applyAlignment="0" applyProtection="0"/>
    <xf numFmtId="203" fontId="103" fillId="7"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6" fillId="20" borderId="53"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1" fillId="20" borderId="53" applyNumberFormat="0" applyAlignment="0" applyProtection="0">
      <alignment vertical="center"/>
    </xf>
    <xf numFmtId="203" fontId="107" fillId="0" borderId="52" applyNumberFormat="0" applyFill="0" applyAlignment="0" applyProtection="0"/>
    <xf numFmtId="203" fontId="103" fillId="7" borderId="50" applyNumberFormat="0" applyAlignment="0" applyProtection="0"/>
    <xf numFmtId="203" fontId="106" fillId="20" borderId="53"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7" fillId="0" borderId="52" applyNumberFormat="0" applyFill="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21" fillId="20" borderId="53" applyNumberFormat="0" applyAlignment="0" applyProtection="0">
      <alignment vertical="center"/>
    </xf>
    <xf numFmtId="203" fontId="103" fillId="7"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4" fillId="0" borderId="52" applyNumberFormat="0" applyFill="0" applyAlignment="0" applyProtection="0">
      <alignment vertical="center"/>
    </xf>
    <xf numFmtId="203" fontId="106" fillId="20" borderId="53"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4" fillId="0" borderId="52" applyNumberFormat="0" applyFill="0" applyAlignment="0" applyProtection="0">
      <alignment vertical="center"/>
    </xf>
    <xf numFmtId="203" fontId="106" fillId="20" borderId="53" applyNumberFormat="0" applyAlignment="0" applyProtection="0"/>
    <xf numFmtId="203" fontId="103" fillId="7" borderId="50" applyNumberFormat="0" applyAlignment="0" applyProtection="0"/>
    <xf numFmtId="203" fontId="21" fillId="20" borderId="53" applyNumberFormat="0" applyAlignment="0" applyProtection="0">
      <alignment vertical="center"/>
    </xf>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6" fillId="20" borderId="53" applyNumberFormat="0" applyAlignment="0" applyProtection="0"/>
    <xf numFmtId="203" fontId="93" fillId="21" borderId="51" applyNumberFormat="0" applyFont="0" applyAlignment="0" applyProtection="0"/>
    <xf numFmtId="203" fontId="93" fillId="21" borderId="51" applyNumberFormat="0" applyFont="0" applyAlignment="0" applyProtection="0"/>
    <xf numFmtId="203" fontId="106" fillId="20" borderId="53" applyNumberFormat="0" applyAlignment="0" applyProtection="0"/>
    <xf numFmtId="203" fontId="93" fillId="21" borderId="51" applyNumberFormat="0" applyFont="0" applyAlignment="0" applyProtection="0"/>
    <xf numFmtId="203" fontId="93" fillId="21" borderId="51" applyNumberFormat="0" applyFont="0" applyAlignment="0" applyProtection="0"/>
    <xf numFmtId="203" fontId="3" fillId="21" borderId="51" applyNumberFormat="0" applyFont="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7" fillId="20" borderId="50" applyNumberFormat="0" applyAlignment="0" applyProtection="0">
      <alignment vertical="center"/>
    </xf>
    <xf numFmtId="203" fontId="112"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96" fillId="20"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7" fillId="20"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21" fillId="20" borderId="53"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10" fontId="22" fillId="25" borderId="59" applyNumberFormat="0" applyBorder="0" applyAlignment="0" applyProtection="0"/>
    <xf numFmtId="203" fontId="103" fillId="7" borderId="50" applyNumberFormat="0" applyAlignment="0" applyProtection="0"/>
    <xf numFmtId="203" fontId="96" fillId="20" borderId="50" applyNumberFormat="0" applyAlignment="0" applyProtection="0"/>
    <xf numFmtId="203" fontId="112"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7" fillId="20" borderId="50" applyNumberFormat="0" applyAlignment="0" applyProtection="0">
      <alignment vertical="center"/>
    </xf>
    <xf numFmtId="203" fontId="7" fillId="20" borderId="50" applyNumberFormat="0" applyAlignment="0" applyProtection="0">
      <alignment vertical="center"/>
    </xf>
    <xf numFmtId="184" fontId="37" fillId="0" borderId="59">
      <alignment horizontal="right" vertical="center" shrinkToFit="1"/>
    </xf>
    <xf numFmtId="203" fontId="3"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184" fontId="37" fillId="0" borderId="59">
      <alignment horizontal="right" vertical="center" shrinkToFit="1"/>
    </xf>
    <xf numFmtId="203" fontId="7" fillId="20" borderId="50" applyNumberFormat="0" applyAlignment="0" applyProtection="0">
      <alignment vertical="center"/>
    </xf>
    <xf numFmtId="203" fontId="7" fillId="20"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19"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124" fillId="20" borderId="53"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106" fillId="20" borderId="53" applyNumberFormat="0" applyAlignment="0" applyProtection="0"/>
    <xf numFmtId="203" fontId="21" fillId="20" borderId="53"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21" fillId="20" borderId="53" applyNumberFormat="0" applyAlignment="0" applyProtection="0">
      <alignment vertical="center"/>
    </xf>
    <xf numFmtId="203" fontId="21" fillId="20" borderId="53"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69" fillId="0" borderId="39">
      <alignment horizontal="left" vertical="center"/>
    </xf>
    <xf numFmtId="203" fontId="103" fillId="7" borderId="50" applyNumberFormat="0" applyAlignment="0" applyProtection="0"/>
    <xf numFmtId="10" fontId="22" fillId="25" borderId="59" applyNumberFormat="0" applyBorder="0" applyAlignment="0" applyProtection="0"/>
    <xf numFmtId="203" fontId="93" fillId="21" borderId="51" applyNumberFormat="0" applyFont="0" applyAlignment="0" applyProtection="0"/>
    <xf numFmtId="203" fontId="106" fillId="20" borderId="53" applyNumberFormat="0" applyAlignment="0" applyProtection="0"/>
    <xf numFmtId="203" fontId="15" fillId="7"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119" fillId="7" borderId="50" applyNumberFormat="0" applyAlignment="0" applyProtection="0">
      <alignment vertical="center"/>
    </xf>
    <xf numFmtId="203" fontId="107" fillId="0" borderId="52" applyNumberFormat="0" applyFill="0" applyAlignment="0" applyProtection="0"/>
    <xf numFmtId="203" fontId="96" fillId="20" borderId="50" applyNumberFormat="0" applyAlignment="0" applyProtection="0"/>
    <xf numFmtId="203" fontId="112" fillId="20" borderId="50" applyNumberFormat="0" applyAlignment="0" applyProtection="0">
      <alignment vertical="center"/>
    </xf>
    <xf numFmtId="203" fontId="7" fillId="20" borderId="50" applyNumberFormat="0" applyAlignment="0" applyProtection="0">
      <alignment vertical="center"/>
    </xf>
    <xf numFmtId="203" fontId="112"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21" fillId="20" borderId="53" applyNumberFormat="0" applyAlignment="0" applyProtection="0">
      <alignment vertical="center"/>
    </xf>
    <xf numFmtId="203" fontId="124" fillId="20" borderId="53"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106" fillId="20" borderId="53" applyNumberFormat="0" applyAlignment="0" applyProtection="0"/>
    <xf numFmtId="203" fontId="107" fillId="0" borderId="52" applyNumberFormat="0" applyFill="0" applyAlignment="0" applyProtection="0"/>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7" fillId="20" borderId="50" applyNumberFormat="0" applyAlignment="0" applyProtection="0">
      <alignment vertical="center"/>
    </xf>
    <xf numFmtId="203" fontId="15" fillId="7" borderId="50" applyNumberFormat="0" applyAlignment="0" applyProtection="0">
      <alignment vertical="center"/>
    </xf>
    <xf numFmtId="203" fontId="14" fillId="0" borderId="52" applyNumberFormat="0" applyFill="0" applyAlignment="0" applyProtection="0">
      <alignment vertical="center"/>
    </xf>
    <xf numFmtId="203" fontId="21" fillId="20" borderId="53" applyNumberFormat="0" applyAlignment="0" applyProtection="0">
      <alignment vertical="center"/>
    </xf>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106" fillId="20" borderId="53" applyNumberFormat="0" applyAlignment="0" applyProtection="0"/>
    <xf numFmtId="203" fontId="21" fillId="20" borderId="53" applyNumberFormat="0" applyAlignment="0" applyProtection="0">
      <alignment vertical="center"/>
    </xf>
    <xf numFmtId="203" fontId="14" fillId="0" borderId="52" applyNumberFormat="0" applyFill="0" applyAlignment="0" applyProtection="0">
      <alignment vertical="center"/>
    </xf>
    <xf numFmtId="203" fontId="4" fillId="21" borderId="51" applyNumberFormat="0" applyFont="0" applyAlignment="0" applyProtection="0">
      <alignment vertical="center"/>
    </xf>
    <xf numFmtId="203" fontId="96" fillId="20"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3" fillId="21" borderId="51" applyNumberFormat="0" applyFont="0" applyAlignment="0" applyProtection="0"/>
    <xf numFmtId="203" fontId="103" fillId="7" borderId="50" applyNumberFormat="0" applyAlignment="0" applyProtection="0"/>
    <xf numFmtId="203" fontId="107" fillId="0" borderId="52" applyNumberFormat="0" applyFill="0" applyAlignment="0" applyProtection="0"/>
    <xf numFmtId="203" fontId="103" fillId="7" borderId="50" applyNumberFormat="0" applyAlignment="0" applyProtection="0"/>
    <xf numFmtId="203" fontId="96" fillId="20" borderId="50" applyNumberFormat="0" applyAlignment="0" applyProtection="0"/>
    <xf numFmtId="203" fontId="106" fillId="20" borderId="53" applyNumberFormat="0" applyAlignment="0" applyProtection="0"/>
    <xf numFmtId="203" fontId="14" fillId="0" borderId="52" applyNumberFormat="0" applyFill="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4" fillId="21" borderId="51" applyNumberFormat="0" applyFont="0" applyAlignment="0" applyProtection="0">
      <alignment vertical="center"/>
    </xf>
    <xf numFmtId="203" fontId="107" fillId="0" borderId="52" applyNumberFormat="0" applyFill="0" applyAlignment="0" applyProtection="0"/>
    <xf numFmtId="203" fontId="21" fillId="20" borderId="53" applyNumberFormat="0" applyAlignment="0" applyProtection="0">
      <alignment vertical="center"/>
    </xf>
    <xf numFmtId="203" fontId="93" fillId="21" borderId="51" applyNumberFormat="0" applyFont="0" applyAlignment="0" applyProtection="0"/>
    <xf numFmtId="203" fontId="7" fillId="20" borderId="50" applyNumberFormat="0" applyAlignment="0" applyProtection="0">
      <alignment vertical="center"/>
    </xf>
    <xf numFmtId="203" fontId="96" fillId="20" borderId="50" applyNumberFormat="0" applyAlignment="0" applyProtection="0"/>
    <xf numFmtId="203" fontId="106" fillId="20" borderId="53" applyNumberFormat="0" applyAlignment="0" applyProtection="0"/>
    <xf numFmtId="203" fontId="107" fillId="0" borderId="52" applyNumberFormat="0" applyFill="0" applyAlignment="0" applyProtection="0"/>
    <xf numFmtId="203" fontId="7" fillId="20" borderId="50" applyNumberFormat="0" applyAlignment="0" applyProtection="0">
      <alignment vertical="center"/>
    </xf>
    <xf numFmtId="203" fontId="93" fillId="21" borderId="51" applyNumberFormat="0" applyFont="0" applyAlignment="0" applyProtection="0"/>
    <xf numFmtId="203" fontId="103" fillId="7" borderId="50" applyNumberFormat="0" applyAlignment="0" applyProtection="0"/>
    <xf numFmtId="203" fontId="107" fillId="0" borderId="52" applyNumberFormat="0" applyFill="0" applyAlignment="0" applyProtection="0"/>
    <xf numFmtId="203" fontId="106" fillId="20" borderId="53" applyNumberForma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103" fillId="7"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103" fillId="7" borderId="50" applyNumberForma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3" fillId="21" borderId="51" applyNumberFormat="0" applyFont="0" applyAlignment="0" applyProtection="0"/>
    <xf numFmtId="203" fontId="93" fillId="21" borderId="51" applyNumberFormat="0" applyFont="0" applyAlignment="0" applyProtection="0"/>
    <xf numFmtId="203" fontId="96" fillId="20" borderId="50" applyNumberFormat="0" applyAlignment="0" applyProtection="0"/>
    <xf numFmtId="203" fontId="4" fillId="21" borderId="51" applyNumberFormat="0" applyFont="0" applyAlignment="0" applyProtection="0">
      <alignment vertical="center"/>
    </xf>
    <xf numFmtId="203" fontId="7" fillId="20" borderId="50" applyNumberFormat="0" applyAlignment="0" applyProtection="0">
      <alignment vertical="center"/>
    </xf>
    <xf numFmtId="203" fontId="4" fillId="21" borderId="51" applyNumberFormat="0" applyFont="0" applyAlignment="0" applyProtection="0">
      <alignment vertical="center"/>
    </xf>
    <xf numFmtId="203" fontId="3" fillId="21" borderId="51" applyNumberFormat="0" applyFon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4" fillId="21" borderId="51" applyNumberFormat="0" applyFont="0" applyAlignment="0" applyProtection="0">
      <alignment vertical="center"/>
    </xf>
    <xf numFmtId="203" fontId="93" fillId="21" borderId="51" applyNumberFormat="0" applyFont="0" applyAlignment="0" applyProtection="0"/>
    <xf numFmtId="203" fontId="96" fillId="20" borderId="50" applyNumberFormat="0" applyAlignment="0" applyProtection="0"/>
    <xf numFmtId="203" fontId="93" fillId="21" borderId="51" applyNumberFormat="0" applyFon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4" fillId="0" borderId="52" applyNumberFormat="0" applyFill="0" applyAlignment="0" applyProtection="0">
      <alignment vertical="center"/>
    </xf>
    <xf numFmtId="203" fontId="118"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4" fillId="0" borderId="52" applyNumberFormat="0" applyFill="0" applyAlignment="0" applyProtection="0">
      <alignment vertical="center"/>
    </xf>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4" fillId="0" borderId="52" applyNumberFormat="0" applyFill="0" applyAlignment="0" applyProtection="0">
      <alignment vertical="center"/>
    </xf>
    <xf numFmtId="203" fontId="107" fillId="0" borderId="52" applyNumberFormat="0" applyFill="0" applyAlignment="0" applyProtection="0"/>
    <xf numFmtId="203" fontId="107" fillId="0" borderId="52" applyNumberFormat="0" applyFill="0" applyAlignment="0" applyProtection="0"/>
    <xf numFmtId="203" fontId="107" fillId="0" borderId="52" applyNumberFormat="0" applyFill="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12"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96" fillId="20"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5" fillId="7" borderId="50" applyNumberFormat="0" applyAlignment="0" applyProtection="0">
      <alignment vertical="center"/>
    </xf>
    <xf numFmtId="203" fontId="7" fillId="20"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5"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103" fillId="7" borderId="50" applyNumberFormat="0" applyAlignment="0" applyProtection="0"/>
    <xf numFmtId="203" fontId="7" fillId="20" borderId="50" applyNumberFormat="0" applyAlignment="0" applyProtection="0">
      <alignment vertical="center"/>
    </xf>
    <xf numFmtId="203" fontId="15" fillId="7" borderId="50" applyNumberFormat="0" applyAlignment="0" applyProtection="0">
      <alignment vertical="center"/>
    </xf>
    <xf numFmtId="203" fontId="119" fillId="7" borderId="50" applyNumberFormat="0" applyAlignment="0" applyProtection="0">
      <alignment vertical="center"/>
    </xf>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7"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5" fillId="7" borderId="50" applyNumberFormat="0" applyAlignment="0" applyProtection="0">
      <alignment vertical="center"/>
    </xf>
    <xf numFmtId="203" fontId="96" fillId="20" borderId="50" applyNumberFormat="0" applyAlignment="0" applyProtection="0"/>
    <xf numFmtId="203" fontId="15" fillId="7" borderId="50" applyNumberFormat="0" applyAlignment="0" applyProtection="0">
      <alignment vertical="center"/>
    </xf>
    <xf numFmtId="203" fontId="112" fillId="20" borderId="50" applyNumberFormat="0" applyAlignment="0" applyProtection="0">
      <alignment vertical="center"/>
    </xf>
    <xf numFmtId="203" fontId="96" fillId="20"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203" fontId="103" fillId="7" borderId="50" applyNumberFormat="0" applyAlignment="0" applyProtection="0"/>
    <xf numFmtId="10" fontId="22" fillId="25" borderId="49" applyNumberFormat="0" applyBorder="0" applyAlignment="0" applyProtection="0"/>
    <xf numFmtId="203" fontId="103" fillId="7" borderId="54" applyNumberFormat="0" applyAlignment="0" applyProtection="0"/>
    <xf numFmtId="203" fontId="96" fillId="20" borderId="54" applyNumberFormat="0" applyAlignment="0" applyProtection="0"/>
    <xf numFmtId="203" fontId="112"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184" fontId="37" fillId="0" borderId="49">
      <alignment horizontal="right" vertical="center" shrinkToFit="1"/>
    </xf>
    <xf numFmtId="203" fontId="3"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184" fontId="37" fillId="0" borderId="49">
      <alignment horizontal="right" vertical="center" shrinkToFit="1"/>
    </xf>
    <xf numFmtId="203" fontId="7" fillId="20" borderId="54" applyNumberFormat="0" applyAlignment="0" applyProtection="0">
      <alignment vertical="center"/>
    </xf>
    <xf numFmtId="203" fontId="7" fillId="20"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19"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24"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106" fillId="20" borderId="57" applyNumberFormat="0" applyAlignment="0" applyProtection="0"/>
    <xf numFmtId="203" fontId="21" fillId="20" borderId="57"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21" fillId="20" borderId="57" applyNumberFormat="0" applyAlignment="0" applyProtection="0">
      <alignment vertical="center"/>
    </xf>
    <xf numFmtId="203" fontId="21" fillId="20" borderId="57"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69" fillId="0" borderId="58">
      <alignment horizontal="left" vertical="center"/>
    </xf>
    <xf numFmtId="203" fontId="103" fillId="7" borderId="54" applyNumberFormat="0" applyAlignment="0" applyProtection="0"/>
    <xf numFmtId="10" fontId="22" fillId="25" borderId="49" applyNumberFormat="0" applyBorder="0" applyAlignment="0" applyProtection="0"/>
    <xf numFmtId="203" fontId="93" fillId="21" borderId="55" applyNumberFormat="0" applyFont="0" applyAlignment="0" applyProtection="0"/>
    <xf numFmtId="203" fontId="106" fillId="20" borderId="57" applyNumberFormat="0" applyAlignment="0" applyProtection="0"/>
    <xf numFmtId="203" fontId="15" fillId="7"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119" fillId="7" borderId="54" applyNumberFormat="0" applyAlignment="0" applyProtection="0">
      <alignment vertical="center"/>
    </xf>
    <xf numFmtId="203" fontId="107" fillId="0" borderId="56" applyNumberFormat="0" applyFill="0" applyAlignment="0" applyProtection="0"/>
    <xf numFmtId="203" fontId="96" fillId="20" borderId="54" applyNumberFormat="0" applyAlignment="0" applyProtection="0"/>
    <xf numFmtId="203" fontId="112" fillId="20" borderId="54" applyNumberFormat="0" applyAlignment="0" applyProtection="0">
      <alignment vertical="center"/>
    </xf>
    <xf numFmtId="203" fontId="7" fillId="20" borderId="54" applyNumberFormat="0" applyAlignment="0" applyProtection="0">
      <alignment vertical="center"/>
    </xf>
    <xf numFmtId="203" fontId="112"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21" fillId="20" borderId="57" applyNumberFormat="0" applyAlignment="0" applyProtection="0">
      <alignment vertical="center"/>
    </xf>
    <xf numFmtId="203" fontId="124" fillId="20" borderId="57"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106" fillId="20" borderId="57" applyNumberFormat="0" applyAlignment="0" applyProtection="0"/>
    <xf numFmtId="203" fontId="107" fillId="0" borderId="56" applyNumberFormat="0" applyFill="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4" fillId="0" borderId="56" applyNumberFormat="0" applyFill="0" applyAlignment="0" applyProtection="0">
      <alignment vertical="center"/>
    </xf>
    <xf numFmtId="203" fontId="21" fillId="20" borderId="57" applyNumberFormat="0" applyAlignment="0" applyProtection="0">
      <alignment vertical="center"/>
    </xf>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106" fillId="20" borderId="57" applyNumberFormat="0" applyAlignment="0" applyProtection="0"/>
    <xf numFmtId="203" fontId="21" fillId="20" borderId="57" applyNumberFormat="0" applyAlignment="0" applyProtection="0">
      <alignment vertical="center"/>
    </xf>
    <xf numFmtId="203" fontId="14" fillId="0" borderId="56" applyNumberFormat="0" applyFill="0" applyAlignment="0" applyProtection="0">
      <alignment vertical="center"/>
    </xf>
    <xf numFmtId="203" fontId="4" fillId="21" borderId="55" applyNumberFormat="0" applyFont="0" applyAlignment="0" applyProtection="0">
      <alignment vertical="center"/>
    </xf>
    <xf numFmtId="203" fontId="96" fillId="20"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3" fillId="7" borderId="54" applyNumberFormat="0" applyAlignment="0" applyProtection="0"/>
    <xf numFmtId="203" fontId="96" fillId="20" borderId="54" applyNumberFormat="0" applyAlignment="0" applyProtection="0"/>
    <xf numFmtId="203" fontId="106" fillId="20" borderId="57" applyNumberFormat="0" applyAlignment="0" applyProtection="0"/>
    <xf numFmtId="203" fontId="14" fillId="0" borderId="56" applyNumberFormat="0" applyFill="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4" fillId="21" borderId="55" applyNumberFormat="0" applyFont="0" applyAlignment="0" applyProtection="0">
      <alignment vertical="center"/>
    </xf>
    <xf numFmtId="203" fontId="107" fillId="0" borderId="56" applyNumberFormat="0" applyFill="0" applyAlignment="0" applyProtection="0"/>
    <xf numFmtId="203" fontId="21" fillId="20" borderId="57" applyNumberFormat="0" applyAlignment="0" applyProtection="0">
      <alignment vertical="center"/>
    </xf>
    <xf numFmtId="203" fontId="93" fillId="21" borderId="55" applyNumberFormat="0" applyFont="0" applyAlignment="0" applyProtection="0"/>
    <xf numFmtId="203" fontId="7" fillId="20" borderId="54" applyNumberFormat="0" applyAlignment="0" applyProtection="0">
      <alignment vertical="center"/>
    </xf>
    <xf numFmtId="203" fontId="96" fillId="20" borderId="54" applyNumberFormat="0" applyAlignment="0" applyProtection="0"/>
    <xf numFmtId="203" fontId="106" fillId="20" borderId="57" applyNumberFormat="0" applyAlignment="0" applyProtection="0"/>
    <xf numFmtId="203" fontId="107" fillId="0" borderId="56" applyNumberFormat="0" applyFill="0" applyAlignment="0" applyProtection="0"/>
    <xf numFmtId="203" fontId="7" fillId="20" borderId="54" applyNumberFormat="0" applyAlignment="0" applyProtection="0">
      <alignment vertical="center"/>
    </xf>
    <xf numFmtId="203" fontId="93" fillId="21" borderId="55" applyNumberFormat="0" applyFont="0" applyAlignment="0" applyProtection="0"/>
    <xf numFmtId="203" fontId="103" fillId="7" borderId="54" applyNumberFormat="0" applyAlignment="0" applyProtection="0"/>
    <xf numFmtId="203" fontId="107" fillId="0" borderId="56" applyNumberFormat="0" applyFill="0" applyAlignment="0" applyProtection="0"/>
    <xf numFmtId="203" fontId="106" fillId="20" borderId="57" applyNumberForma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103" fillId="7"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103" fillId="7" borderId="54" applyNumberForma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3" fillId="21" borderId="55" applyNumberFormat="0" applyFont="0" applyAlignment="0" applyProtection="0"/>
    <xf numFmtId="203" fontId="93" fillId="21" borderId="55" applyNumberFormat="0" applyFont="0" applyAlignment="0" applyProtection="0"/>
    <xf numFmtId="203" fontId="96" fillId="20" borderId="54" applyNumberFormat="0" applyAlignment="0" applyProtection="0"/>
    <xf numFmtId="203" fontId="4" fillId="21" borderId="55" applyNumberFormat="0" applyFont="0" applyAlignment="0" applyProtection="0">
      <alignment vertical="center"/>
    </xf>
    <xf numFmtId="203" fontId="7" fillId="20" borderId="54" applyNumberFormat="0" applyAlignment="0" applyProtection="0">
      <alignment vertical="center"/>
    </xf>
    <xf numFmtId="203" fontId="4" fillId="21" borderId="55" applyNumberFormat="0" applyFont="0" applyAlignment="0" applyProtection="0">
      <alignment vertical="center"/>
    </xf>
    <xf numFmtId="203" fontId="3" fillId="21" borderId="55" applyNumberFormat="0" applyFon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4" fillId="21" borderId="55" applyNumberFormat="0" applyFont="0" applyAlignment="0" applyProtection="0">
      <alignment vertical="center"/>
    </xf>
    <xf numFmtId="203" fontId="93" fillId="21" borderId="55" applyNumberFormat="0" applyFont="0" applyAlignment="0" applyProtection="0"/>
    <xf numFmtId="203" fontId="96" fillId="20" borderId="54" applyNumberFormat="0" applyAlignment="0" applyProtection="0"/>
    <xf numFmtId="203" fontId="93" fillId="21" borderId="55" applyNumberFormat="0" applyFon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4" fillId="0" borderId="56" applyNumberFormat="0" applyFill="0" applyAlignment="0" applyProtection="0">
      <alignment vertical="center"/>
    </xf>
    <xf numFmtId="203" fontId="118"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4" fillId="0" borderId="56" applyNumberFormat="0" applyFill="0" applyAlignment="0" applyProtection="0">
      <alignment vertical="center"/>
    </xf>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4" fillId="0" borderId="56" applyNumberFormat="0" applyFill="0" applyAlignment="0" applyProtection="0">
      <alignment vertical="center"/>
    </xf>
    <xf numFmtId="203" fontId="107" fillId="0" borderId="56" applyNumberFormat="0" applyFill="0" applyAlignment="0" applyProtection="0"/>
    <xf numFmtId="203" fontId="107" fillId="0" borderId="56" applyNumberFormat="0" applyFill="0" applyAlignment="0" applyProtection="0"/>
    <xf numFmtId="203" fontId="107" fillId="0" borderId="56" applyNumberFormat="0" applyFill="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12"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5" fillId="7" borderId="54" applyNumberFormat="0" applyAlignment="0" applyProtection="0">
      <alignment vertical="center"/>
    </xf>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5"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103" fillId="7" borderId="54" applyNumberFormat="0" applyAlignment="0" applyProtection="0"/>
    <xf numFmtId="203" fontId="7" fillId="20" borderId="54" applyNumberFormat="0" applyAlignment="0" applyProtection="0">
      <alignment vertical="center"/>
    </xf>
    <xf numFmtId="203" fontId="15" fillId="7" borderId="54" applyNumberFormat="0" applyAlignment="0" applyProtection="0">
      <alignment vertical="center"/>
    </xf>
    <xf numFmtId="203" fontId="119" fillId="7" borderId="54" applyNumberFormat="0" applyAlignment="0" applyProtection="0">
      <alignment vertical="center"/>
    </xf>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7"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5" fillId="7" borderId="54" applyNumberFormat="0" applyAlignment="0" applyProtection="0">
      <alignment vertical="center"/>
    </xf>
    <xf numFmtId="203" fontId="96" fillId="20" borderId="54" applyNumberFormat="0" applyAlignment="0" applyProtection="0"/>
    <xf numFmtId="203" fontId="15" fillId="7" borderId="54" applyNumberFormat="0" applyAlignment="0" applyProtection="0">
      <alignment vertical="center"/>
    </xf>
    <xf numFmtId="203" fontId="112" fillId="20" borderId="54" applyNumberFormat="0" applyAlignment="0" applyProtection="0">
      <alignment vertical="center"/>
    </xf>
    <xf numFmtId="203" fontId="96" fillId="20"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103" fillId="7" borderId="54" applyNumberFormat="0" applyAlignment="0" applyProtection="0"/>
    <xf numFmtId="203" fontId="7" fillId="20" borderId="54"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25" fillId="0" borderId="6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54" applyNumberFormat="0" applyAlignment="0" applyProtection="0">
      <alignment vertical="center"/>
    </xf>
    <xf numFmtId="203" fontId="19" fillId="0" borderId="69" applyNumberFormat="0" applyFill="0" applyAlignment="0" applyProtection="0">
      <alignment vertical="center"/>
    </xf>
    <xf numFmtId="203" fontId="122" fillId="0" borderId="69" applyNumberFormat="0" applyFill="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69" fillId="0" borderId="71">
      <alignment horizontal="left" vertical="center"/>
    </xf>
    <xf numFmtId="203" fontId="102" fillId="0" borderId="69" applyNumberFormat="0" applyFill="0" applyAlignment="0" applyProtection="0"/>
    <xf numFmtId="203" fontId="103" fillId="7" borderId="54" applyNumberFormat="0" applyAlignment="0" applyProtection="0"/>
    <xf numFmtId="203" fontId="74" fillId="0" borderId="72"/>
    <xf numFmtId="203" fontId="93" fillId="21" borderId="67" applyNumberFormat="0" applyFont="0" applyAlignment="0" applyProtection="0"/>
    <xf numFmtId="203" fontId="106" fillId="20" borderId="70" applyNumberFormat="0" applyAlignment="0" applyProtection="0"/>
    <xf numFmtId="220" fontId="47" fillId="0" borderId="72" applyBorder="0"/>
    <xf numFmtId="203" fontId="107" fillId="0" borderId="68" applyNumberFormat="0" applyFill="0" applyAlignment="0" applyProtection="0"/>
    <xf numFmtId="203" fontId="9" fillId="0" borderId="72" applyNumberFormat="0" applyFon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2" fillId="0" borderId="69"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102" fillId="0" borderId="69" applyNumberFormat="0" applyFill="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9" fillId="0" borderId="69" applyNumberFormat="0" applyFill="0" applyAlignment="0" applyProtection="0">
      <alignment vertical="center"/>
    </xf>
    <xf numFmtId="203" fontId="19" fillId="0" borderId="69" applyNumberFormat="0" applyFill="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9" fillId="0" borderId="69"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2" fillId="0" borderId="69" applyNumberFormat="0" applyFill="0" applyAlignment="0" applyProtection="0"/>
    <xf numFmtId="203" fontId="106" fillId="20" borderId="70" applyNumberFormat="0" applyAlignment="0" applyProtection="0"/>
    <xf numFmtId="203" fontId="19" fillId="0" borderId="69" applyNumberFormat="0" applyFill="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9" fillId="0" borderId="69" applyNumberFormat="0" applyFill="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102" fillId="0" borderId="69" applyNumberFormat="0" applyFill="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02" fillId="0" borderId="69" applyNumberFormat="0" applyFill="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02" fillId="0" borderId="69" applyNumberFormat="0" applyFill="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102" fillId="0" borderId="69" applyNumberFormat="0" applyFill="0" applyAlignment="0" applyProtection="0"/>
    <xf numFmtId="203" fontId="106" fillId="20" borderId="70"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106" fillId="20" borderId="70" applyNumberFormat="0" applyAlignment="0" applyProtection="0"/>
    <xf numFmtId="203" fontId="102" fillId="0" borderId="69" applyNumberFormat="0" applyFill="0" applyAlignment="0" applyProtection="0"/>
    <xf numFmtId="203" fontId="93" fillId="21" borderId="67" applyNumberFormat="0" applyFont="0" applyAlignment="0" applyProtection="0"/>
    <xf numFmtId="220" fontId="47" fillId="0" borderId="72" applyBorder="0"/>
    <xf numFmtId="203" fontId="74" fillId="0" borderId="72"/>
    <xf numFmtId="203" fontId="9" fillId="0" borderId="72" applyNumberFormat="0" applyFont="0" applyFill="0" applyAlignment="0" applyProtection="0"/>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20" fontId="47" fillId="0" borderId="72" applyBorder="0"/>
    <xf numFmtId="203" fontId="74" fillId="0" borderId="72"/>
    <xf numFmtId="203" fontId="9" fillId="0" borderId="72" applyNumberFormat="0" applyFont="0" applyFill="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93" fillId="21" borderId="67" applyNumberFormat="0" applyFont="0" applyAlignment="0" applyProtection="0"/>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24" fillId="20" borderId="70"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184" fontId="37" fillId="0" borderId="74">
      <alignment horizontal="right" vertical="center" shrinkToFit="1"/>
    </xf>
    <xf numFmtId="203" fontId="96" fillId="20" borderId="73" applyNumberFormat="0" applyAlignment="0" applyProtection="0"/>
    <xf numFmtId="203" fontId="3" fillId="21" borderId="67" applyNumberFormat="0" applyFont="0" applyAlignment="0" applyProtection="0">
      <alignment vertical="center"/>
    </xf>
    <xf numFmtId="203" fontId="69" fillId="0" borderId="71">
      <alignment horizontal="left" vertical="center"/>
    </xf>
    <xf numFmtId="203" fontId="4" fillId="21" borderId="67" applyNumberFormat="0" applyFont="0" applyAlignment="0" applyProtection="0">
      <alignment vertical="center"/>
    </xf>
    <xf numFmtId="203" fontId="103" fillId="7" borderId="73" applyNumberForma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106" fillId="20" borderId="70" applyNumberFormat="0" applyAlignment="0" applyProtection="0"/>
    <xf numFmtId="203" fontId="93" fillId="21" borderId="67" applyNumberFormat="0" applyFont="0" applyAlignment="0" applyProtection="0"/>
    <xf numFmtId="203" fontId="106" fillId="20" borderId="70" applyNumberFormat="0" applyAlignment="0" applyProtection="0"/>
    <xf numFmtId="203" fontId="96" fillId="20"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19" fillId="7"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21" fillId="20" borderId="70" applyNumberFormat="0" applyAlignment="0" applyProtection="0">
      <alignment vertical="center"/>
    </xf>
    <xf numFmtId="203" fontId="118" fillId="0" borderId="68" applyNumberFormat="0" applyFill="0" applyAlignment="0" applyProtection="0">
      <alignment vertical="center"/>
    </xf>
    <xf numFmtId="203" fontId="96" fillId="20" borderId="73" applyNumberFormat="0" applyAlignment="0" applyProtection="0"/>
    <xf numFmtId="203" fontId="103" fillId="7" borderId="73" applyNumberFormat="0" applyAlignment="0" applyProtection="0"/>
    <xf numFmtId="203" fontId="106" fillId="20" borderId="70" applyNumberFormat="0" applyAlignment="0" applyProtection="0"/>
    <xf numFmtId="203" fontId="124"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96" fillId="20"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96" fillId="20" borderId="73"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7" fillId="20" borderId="73" applyNumberFormat="0" applyAlignment="0" applyProtection="0">
      <alignment vertical="center"/>
    </xf>
    <xf numFmtId="203" fontId="3"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93" fillId="21" borderId="67" applyNumberFormat="0" applyFont="0" applyAlignment="0" applyProtection="0"/>
    <xf numFmtId="203" fontId="112" fillId="20" borderId="73" applyNumberFormat="0" applyAlignment="0" applyProtection="0">
      <alignment vertical="center"/>
    </xf>
    <xf numFmtId="203" fontId="21"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103" fillId="7" borderId="73" applyNumberFormat="0" applyAlignment="0" applyProtection="0"/>
    <xf numFmtId="203" fontId="69" fillId="0" borderId="71">
      <alignment horizontal="lef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118" fillId="0" borderId="68" applyNumberFormat="0" applyFill="0" applyAlignment="0" applyProtection="0">
      <alignment vertical="center"/>
    </xf>
    <xf numFmtId="203" fontId="106" fillId="20" borderId="70" applyNumberFormat="0" applyAlignment="0" applyProtection="0"/>
    <xf numFmtId="203" fontId="103" fillId="7"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96" fillId="20" borderId="73" applyNumberFormat="0" applyAlignment="0" applyProtection="0"/>
    <xf numFmtId="203" fontId="103" fillId="7" borderId="73" applyNumberFormat="0" applyAlignment="0" applyProtection="0"/>
    <xf numFmtId="203" fontId="3" fillId="21" borderId="67" applyNumberFormat="0" applyFont="0" applyAlignment="0" applyProtection="0">
      <alignment vertical="center"/>
    </xf>
    <xf numFmtId="203" fontId="124" fillId="20" borderId="70" applyNumberFormat="0" applyAlignment="0" applyProtection="0">
      <alignment vertical="center"/>
    </xf>
    <xf numFmtId="203" fontId="93" fillId="21" borderId="67" applyNumberFormat="0" applyFont="0" applyAlignment="0" applyProtection="0"/>
    <xf numFmtId="203" fontId="15" fillId="7" borderId="73" applyNumberFormat="0" applyAlignment="0" applyProtection="0">
      <alignment vertical="center"/>
    </xf>
    <xf numFmtId="203" fontId="106" fillId="20" borderId="70"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15" fillId="7"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5" fillId="7" borderId="73" applyNumberFormat="0" applyAlignment="0" applyProtection="0">
      <alignment vertical="center"/>
    </xf>
    <xf numFmtId="203" fontId="96" fillId="20"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3" fillId="21" borderId="67" applyNumberFormat="0" applyFont="0" applyAlignment="0" applyProtection="0">
      <alignment vertical="center"/>
    </xf>
    <xf numFmtId="203" fontId="7" fillId="20" borderId="73" applyNumberFormat="0" applyAlignment="0" applyProtection="0">
      <alignment vertical="center"/>
    </xf>
    <xf numFmtId="203" fontId="103" fillId="7" borderId="73" applyNumberFormat="0" applyAlignment="0" applyProtection="0"/>
    <xf numFmtId="203" fontId="106" fillId="20" borderId="70" applyNumberFormat="0" applyAlignment="0" applyProtection="0"/>
    <xf numFmtId="203" fontId="7" fillId="20" borderId="73" applyNumberFormat="0" applyAlignment="0" applyProtection="0">
      <alignment vertical="center"/>
    </xf>
    <xf numFmtId="203" fontId="106" fillId="20" borderId="70" applyNumberFormat="0" applyAlignment="0" applyProtection="0"/>
    <xf numFmtId="203" fontId="15" fillId="7" borderId="73" applyNumberFormat="0" applyAlignment="0" applyProtection="0">
      <alignment vertical="center"/>
    </xf>
    <xf numFmtId="203" fontId="4" fillId="21" borderId="67" applyNumberFormat="0" applyFon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106" fillId="20" borderId="70" applyNumberFormat="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69" fillId="0" borderId="71">
      <alignment horizontal="left" vertical="center"/>
    </xf>
    <xf numFmtId="203" fontId="119"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7" fillId="0" borderId="68" applyNumberFormat="0" applyFill="0" applyAlignment="0" applyProtection="0"/>
    <xf numFmtId="203" fontId="119" fillId="7"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4" fillId="21" borderId="67" applyNumberFormat="0" applyFon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96" fillId="20"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96" fillId="20" borderId="73"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24" fillId="20" borderId="70"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18" fillId="0" borderId="68" applyNumberFormat="0" applyFill="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3" fillId="7" borderId="73" applyNumberFormat="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18" fillId="0" borderId="68" applyNumberFormat="0" applyFill="0" applyAlignment="0" applyProtection="0">
      <alignment vertical="center"/>
    </xf>
    <xf numFmtId="203" fontId="96" fillId="20" borderId="73" applyNumberFormat="0" applyAlignment="0" applyProtection="0"/>
    <xf numFmtId="203" fontId="119" fillId="7" borderId="73" applyNumberForma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6" fillId="20" borderId="70"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06" fillId="20" borderId="70" applyNumberFormat="0" applyAlignment="0" applyProtection="0"/>
    <xf numFmtId="203" fontId="96" fillId="20"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10" fontId="22" fillId="25" borderId="74" applyNumberFormat="0" applyBorder="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06" fillId="20" borderId="70" applyNumberFormat="0" applyAlignment="0" applyProtection="0"/>
    <xf numFmtId="203" fontId="103" fillId="7"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106" fillId="20" borderId="70" applyNumberFormat="0" applyAlignment="0" applyProtection="0"/>
    <xf numFmtId="203" fontId="107" fillId="0" borderId="68" applyNumberFormat="0" applyFill="0" applyAlignment="0" applyProtection="0"/>
    <xf numFmtId="203" fontId="96" fillId="20" borderId="73"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3" fillId="21" borderId="67" applyNumberFormat="0" applyFont="0" applyAlignment="0" applyProtection="0"/>
    <xf numFmtId="203" fontId="15" fillId="7" borderId="73"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107" fillId="0" borderId="68" applyNumberFormat="0" applyFill="0" applyAlignment="0" applyProtection="0"/>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107" fillId="0" borderId="68" applyNumberFormat="0" applyFill="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10" fontId="22" fillId="25" borderId="59"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59">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59">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59"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22" fillId="0" borderId="69" applyNumberFormat="0" applyFill="0" applyAlignment="0" applyProtection="0">
      <alignment vertical="center"/>
    </xf>
    <xf numFmtId="203" fontId="102" fillId="0" borderId="69" applyNumberFormat="0" applyFill="0" applyAlignment="0" applyProtection="0"/>
    <xf numFmtId="203" fontId="74" fillId="0" borderId="72"/>
    <xf numFmtId="220" fontId="47" fillId="0" borderId="72" applyBorder="0"/>
    <xf numFmtId="203" fontId="9" fillId="0" borderId="72" applyNumberFormat="0" applyFont="0" applyFill="0" applyAlignment="0" applyProtection="0"/>
    <xf numFmtId="203" fontId="102" fillId="0" borderId="69" applyNumberFormat="0" applyFill="0" applyAlignment="0" applyProtection="0"/>
    <xf numFmtId="203" fontId="102" fillId="0" borderId="69" applyNumberFormat="0" applyFill="0" applyAlignment="0" applyProtection="0"/>
    <xf numFmtId="203" fontId="19" fillId="0" borderId="69" applyNumberFormat="0" applyFill="0" applyAlignment="0" applyProtection="0">
      <alignment vertical="center"/>
    </xf>
    <xf numFmtId="203" fontId="19" fillId="0" borderId="69" applyNumberFormat="0" applyFill="0" applyAlignment="0" applyProtection="0">
      <alignment vertical="center"/>
    </xf>
    <xf numFmtId="203" fontId="19" fillId="0" borderId="69" applyNumberFormat="0" applyFill="0" applyAlignment="0" applyProtection="0">
      <alignment vertical="center"/>
    </xf>
    <xf numFmtId="203" fontId="102" fillId="0" borderId="69" applyNumberFormat="0" applyFill="0" applyAlignment="0" applyProtection="0"/>
    <xf numFmtId="203" fontId="19" fillId="0" borderId="69" applyNumberFormat="0" applyFill="0" applyAlignment="0" applyProtection="0">
      <alignment vertical="center"/>
    </xf>
    <xf numFmtId="203" fontId="19" fillId="0" borderId="69" applyNumberFormat="0" applyFill="0" applyAlignment="0" applyProtection="0">
      <alignment vertical="center"/>
    </xf>
    <xf numFmtId="203" fontId="102" fillId="0" borderId="69" applyNumberFormat="0" applyFill="0" applyAlignment="0" applyProtection="0"/>
    <xf numFmtId="203" fontId="102" fillId="0" borderId="69" applyNumberFormat="0" applyFill="0" applyAlignment="0" applyProtection="0"/>
    <xf numFmtId="203" fontId="102" fillId="0" borderId="69" applyNumberFormat="0" applyFill="0" applyAlignment="0" applyProtection="0"/>
    <xf numFmtId="203" fontId="102" fillId="0" borderId="69" applyNumberFormat="0" applyFill="0" applyAlignment="0" applyProtection="0"/>
    <xf numFmtId="203" fontId="102" fillId="0" borderId="69" applyNumberFormat="0" applyFill="0" applyAlignment="0" applyProtection="0"/>
    <xf numFmtId="220" fontId="47" fillId="0" borderId="72" applyBorder="0"/>
    <xf numFmtId="203" fontId="74" fillId="0" borderId="72"/>
    <xf numFmtId="203" fontId="9" fillId="0" borderId="72" applyNumberFormat="0" applyFont="0" applyFill="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20" fontId="47" fillId="0" borderId="72" applyBorder="0"/>
    <xf numFmtId="203" fontId="74" fillId="0" borderId="72"/>
    <xf numFmtId="203" fontId="9" fillId="0" borderId="72" applyNumberFormat="0" applyFon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18"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18" fillId="0" borderId="68" applyNumberFormat="0" applyFill="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20" fontId="47" fillId="0" borderId="72" applyBorder="0"/>
    <xf numFmtId="203" fontId="107" fillId="0" borderId="68" applyNumberFormat="0" applyFill="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19"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03" fillId="7" borderId="73" applyNumberFormat="0" applyAlignment="0" applyProtection="0"/>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74" fillId="0" borderId="72"/>
    <xf numFmtId="203" fontId="103" fillId="7" borderId="73" applyNumberFormat="0" applyAlignment="0" applyProtection="0"/>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18" fillId="0" borderId="68" applyNumberFormat="0" applyFill="0" applyAlignment="0" applyProtection="0">
      <alignment vertical="center"/>
    </xf>
    <xf numFmtId="203" fontId="14" fillId="0" borderId="68" applyNumberFormat="0" applyFill="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103" fillId="7"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5" fillId="7" borderId="73" applyNumberFormat="0" applyAlignment="0" applyProtection="0">
      <alignment vertical="center"/>
    </xf>
    <xf numFmtId="203" fontId="14" fillId="0" borderId="68" applyNumberFormat="0" applyFill="0" applyAlignment="0" applyProtection="0">
      <alignment vertical="center"/>
    </xf>
    <xf numFmtId="203" fontId="106" fillId="20" borderId="70" applyNumberFormat="0" applyAlignment="0" applyProtection="0"/>
    <xf numFmtId="203" fontId="96" fillId="20"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6" fillId="20" borderId="70"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18" fillId="0" borderId="68" applyNumberFormat="0" applyFill="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9"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03" fillId="7" borderId="73" applyNumberFormat="0" applyAlignment="0" applyProtection="0"/>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96" fillId="20" borderId="73" applyNumberFormat="0" applyAlignment="0" applyProtection="0"/>
    <xf numFmtId="203" fontId="124" fillId="20" borderId="70" applyNumberFormat="0" applyAlignment="0" applyProtection="0">
      <alignment vertical="center"/>
    </xf>
    <xf numFmtId="203" fontId="14" fillId="0" borderId="68" applyNumberFormat="0" applyFill="0" applyAlignment="0" applyProtection="0">
      <alignment vertical="center"/>
    </xf>
    <xf numFmtId="203" fontId="3" fillId="21" borderId="67" applyNumberFormat="0" applyFont="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106" fillId="20" borderId="70"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19" fillId="7" borderId="73" applyNumberFormat="0" applyAlignment="0" applyProtection="0">
      <alignment vertical="center"/>
    </xf>
    <xf numFmtId="203" fontId="106" fillId="20" borderId="70" applyNumberFormat="0" applyAlignment="0" applyProtection="0"/>
    <xf numFmtId="203" fontId="4" fillId="21" borderId="67" applyNumberFormat="0" applyFont="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21" fillId="20" borderId="70" applyNumberFormat="0" applyAlignment="0" applyProtection="0">
      <alignment vertical="center"/>
    </xf>
    <xf numFmtId="203" fontId="7" fillId="20" borderId="73" applyNumberFormat="0" applyAlignment="0" applyProtection="0">
      <alignment vertical="center"/>
    </xf>
    <xf numFmtId="203" fontId="14" fillId="0" borderId="68" applyNumberFormat="0" applyFill="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103" fillId="7" borderId="73"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06" fillId="20" borderId="70" applyNumberForma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06" fillId="20" borderId="70" applyNumberFormat="0" applyAlignment="0" applyProtection="0"/>
    <xf numFmtId="203" fontId="107" fillId="0" borderId="68" applyNumberFormat="0" applyFill="0" applyAlignment="0" applyProtection="0"/>
    <xf numFmtId="203" fontId="118" fillId="0" borderId="68" applyNumberFormat="0" applyFill="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118" fillId="0" borderId="68" applyNumberFormat="0" applyFill="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107" fillId="0" borderId="68" applyNumberFormat="0" applyFill="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6" fillId="20" borderId="70" applyNumberFormat="0" applyAlignment="0" applyProtection="0"/>
    <xf numFmtId="203" fontId="106" fillId="20" borderId="70" applyNumberFormat="0" applyAlignment="0" applyProtection="0"/>
    <xf numFmtId="203" fontId="93" fillId="21" borderId="67" applyNumberFormat="0" applyFont="0" applyAlignment="0" applyProtection="0"/>
    <xf numFmtId="203" fontId="106" fillId="20" borderId="70"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18" fillId="0" borderId="68" applyNumberFormat="0" applyFill="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06" fillId="20" borderId="70"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3" fillId="7" borderId="73" applyNumberFormat="0" applyAlignment="0" applyProtection="0"/>
    <xf numFmtId="203" fontId="106" fillId="20" borderId="70" applyNumberFormat="0" applyAlignment="0" applyProtection="0"/>
    <xf numFmtId="203" fontId="93" fillId="21" borderId="67" applyNumberFormat="0" applyFont="0" applyAlignment="0" applyProtection="0"/>
    <xf numFmtId="203" fontId="118"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106" fillId="20" borderId="70"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106" fillId="20" borderId="70" applyNumberFormat="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107" fillId="0" borderId="68" applyNumberFormat="0" applyFill="0" applyAlignment="0" applyProtection="0"/>
    <xf numFmtId="203" fontId="69" fillId="0" borderId="71">
      <alignment horizontal="left" vertical="center"/>
    </xf>
    <xf numFmtId="203" fontId="106" fillId="20" borderId="70" applyNumberFormat="0" applyAlignment="0" applyProtection="0"/>
    <xf numFmtId="203" fontId="118" fillId="0" borderId="68" applyNumberFormat="0" applyFill="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106" fillId="20" borderId="70" applyNumberFormat="0" applyAlignment="0" applyProtection="0"/>
    <xf numFmtId="203" fontId="7" fillId="20" borderId="73" applyNumberFormat="0" applyAlignment="0" applyProtection="0">
      <alignment vertical="center"/>
    </xf>
    <xf numFmtId="203" fontId="112"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3" fillId="21" borderId="67" applyNumberFormat="0" applyFon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96" fillId="20" borderId="73"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21" fillId="20" borderId="70" applyNumberFormat="0" applyAlignment="0" applyProtection="0">
      <alignment vertical="center"/>
    </xf>
    <xf numFmtId="203" fontId="15" fillId="7" borderId="73" applyNumberFormat="0" applyAlignment="0" applyProtection="0">
      <alignment vertical="center"/>
    </xf>
    <xf numFmtId="203" fontId="4" fillId="21" borderId="67" applyNumberFormat="0" applyFont="0" applyAlignment="0" applyProtection="0">
      <alignment vertical="center"/>
    </xf>
    <xf numFmtId="203" fontId="15" fillId="7"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7" fillId="20" borderId="73" applyNumberForma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7" fillId="0" borderId="68" applyNumberFormat="0" applyFill="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96" fillId="20" borderId="73" applyNumberFormat="0" applyAlignment="0" applyProtection="0"/>
    <xf numFmtId="203" fontId="4" fillId="21" borderId="67" applyNumberFormat="0" applyFont="0" applyAlignment="0" applyProtection="0">
      <alignment vertical="center"/>
    </xf>
    <xf numFmtId="203" fontId="119"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19" fillId="7" borderId="73" applyNumberFormat="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7" fillId="20" borderId="73" applyNumberForma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15" fillId="7" borderId="73" applyNumberFormat="0" applyAlignment="0" applyProtection="0">
      <alignment vertical="center"/>
    </xf>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106" fillId="20" borderId="70"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96" fillId="20"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106" fillId="20" borderId="70"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7" fillId="20" borderId="73" applyNumberFormat="0" applyAlignment="0" applyProtection="0">
      <alignment vertical="center"/>
    </xf>
    <xf numFmtId="203" fontId="14" fillId="0" borderId="68" applyNumberFormat="0" applyFill="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106" fillId="20" borderId="70" applyNumberFormat="0" applyAlignment="0" applyProtection="0"/>
    <xf numFmtId="203" fontId="106" fillId="20" borderId="70"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106" fillId="20" borderId="70"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06" fillId="20" borderId="70" applyNumberFormat="0" applyAlignment="0" applyProtection="0"/>
    <xf numFmtId="203" fontId="103" fillId="7"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103" fillId="7" borderId="73"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06" fillId="20" borderId="70" applyNumberFormat="0" applyAlignment="0" applyProtection="0"/>
    <xf numFmtId="203" fontId="112" fillId="20" borderId="73" applyNumberFormat="0" applyAlignment="0" applyProtection="0">
      <alignment vertical="center"/>
    </xf>
    <xf numFmtId="203" fontId="93" fillId="21" borderId="67" applyNumberFormat="0" applyFont="0" applyAlignment="0" applyProtection="0"/>
    <xf numFmtId="203" fontId="15" fillId="7" borderId="73"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103" fillId="7" borderId="73" applyNumberFormat="0" applyAlignment="0" applyProtection="0"/>
    <xf numFmtId="203" fontId="118" fillId="0" borderId="68" applyNumberFormat="0" applyFill="0" applyAlignment="0" applyProtection="0">
      <alignment vertical="center"/>
    </xf>
    <xf numFmtId="203" fontId="14" fillId="0" borderId="68" applyNumberFormat="0" applyFill="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6" fillId="20" borderId="70"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9" fillId="0" borderId="72" applyNumberFormat="0" applyFon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96" fillId="20" borderId="73" applyNumberFormat="0" applyAlignment="0" applyProtection="0"/>
    <xf numFmtId="203" fontId="106" fillId="20" borderId="70" applyNumberFormat="0" applyAlignment="0" applyProtection="0"/>
    <xf numFmtId="203" fontId="93" fillId="21" borderId="67" applyNumberFormat="0" applyFont="0" applyAlignment="0" applyProtection="0"/>
    <xf numFmtId="203" fontId="3"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106" fillId="20" borderId="70" applyNumberFormat="0" applyAlignment="0" applyProtection="0"/>
    <xf numFmtId="203" fontId="103" fillId="7"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24" fillId="20" borderId="70" applyNumberFormat="0" applyAlignment="0" applyProtection="0">
      <alignment vertical="center"/>
    </xf>
    <xf numFmtId="203" fontId="118" fillId="0" borderId="68" applyNumberFormat="0" applyFill="0" applyAlignment="0" applyProtection="0">
      <alignment vertical="center"/>
    </xf>
    <xf numFmtId="203" fontId="4" fillId="21" borderId="67" applyNumberFormat="0" applyFont="0" applyAlignment="0" applyProtection="0">
      <alignment vertical="center"/>
    </xf>
    <xf numFmtId="203" fontId="118" fillId="0" borderId="68" applyNumberFormat="0" applyFill="0" applyAlignment="0" applyProtection="0">
      <alignment vertical="center"/>
    </xf>
    <xf numFmtId="203" fontId="103" fillId="7" borderId="73" applyNumberFormat="0" applyAlignment="0" applyProtection="0"/>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107" fillId="0" borderId="68" applyNumberFormat="0" applyFill="0" applyAlignment="0" applyProtection="0"/>
    <xf numFmtId="203" fontId="3" fillId="21" borderId="67" applyNumberFormat="0" applyFont="0" applyAlignment="0" applyProtection="0">
      <alignment vertical="center"/>
    </xf>
    <xf numFmtId="203" fontId="15" fillId="7" borderId="73" applyNumberForma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96" fillId="20"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96" fillId="20" borderId="73" applyNumberForma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107" fillId="0" borderId="68" applyNumberFormat="0" applyFill="0" applyAlignment="0" applyProtection="0"/>
    <xf numFmtId="203" fontId="124" fillId="20" borderId="70" applyNumberFormat="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21" fillId="20" borderId="70" applyNumberFormat="0" applyAlignment="0" applyProtection="0">
      <alignment vertical="center"/>
    </xf>
    <xf numFmtId="203" fontId="106" fillId="20" borderId="70" applyNumberFormat="0" applyAlignment="0" applyProtection="0"/>
    <xf numFmtId="203" fontId="15" fillId="7" borderId="73" applyNumberForma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06" fillId="20" borderId="70"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7" fillId="20" borderId="73"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3" fillId="21" borderId="67" applyNumberFormat="0" applyFont="0" applyAlignment="0" applyProtection="0"/>
    <xf numFmtId="203" fontId="118" fillId="0" borderId="68" applyNumberFormat="0" applyFill="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4" fillId="0" borderId="68" applyNumberFormat="0" applyFill="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3"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15" fillId="7" borderId="73"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96" fillId="20" borderId="73" applyNumberForma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4" fillId="0" borderId="68" applyNumberFormat="0" applyFill="0" applyAlignment="0" applyProtection="0">
      <alignment vertical="center"/>
    </xf>
    <xf numFmtId="203" fontId="69" fillId="0" borderId="71">
      <alignment horizontal="lef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69" fillId="0" borderId="71">
      <alignment horizontal="left" vertical="center"/>
    </xf>
    <xf numFmtId="203" fontId="4" fillId="21" borderId="67" applyNumberFormat="0" applyFon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96" fillId="20"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06" fillId="20" borderId="70" applyNumberFormat="0" applyAlignment="0" applyProtection="0"/>
    <xf numFmtId="203" fontId="103" fillId="7" borderId="73" applyNumberFormat="0" applyAlignment="0" applyProtection="0"/>
    <xf numFmtId="203" fontId="124" fillId="20" borderId="70" applyNumberFormat="0" applyAlignment="0" applyProtection="0">
      <alignment vertical="center"/>
    </xf>
    <xf numFmtId="203" fontId="106" fillId="20" borderId="70"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2" fillId="20" borderId="73" applyNumberFormat="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7" fillId="20" borderId="73" applyNumberFormat="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118"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6" fillId="20" borderId="70"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7" fillId="20" borderId="73" applyNumberFormat="0" applyAlignment="0" applyProtection="0">
      <alignment vertical="center"/>
    </xf>
    <xf numFmtId="203" fontId="21" fillId="20" borderId="70"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106" fillId="20" borderId="70" applyNumberForma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06" fillId="20" borderId="70" applyNumberFormat="0" applyAlignment="0" applyProtection="0"/>
    <xf numFmtId="203" fontId="96" fillId="20" borderId="73" applyNumberForma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124" fillId="20" borderId="70" applyNumberForma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03" fillId="7"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3"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96" fillId="20" borderId="73" applyNumberFormat="0" applyAlignment="0" applyProtection="0"/>
    <xf numFmtId="203" fontId="14" fillId="0" borderId="68" applyNumberFormat="0" applyFill="0" applyAlignment="0" applyProtection="0">
      <alignment vertical="center"/>
    </xf>
    <xf numFmtId="203" fontId="3" fillId="21" borderId="67" applyNumberFormat="0" applyFon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3" fillId="21" borderId="67" applyNumberFormat="0" applyFont="0" applyAlignment="0" applyProtection="0">
      <alignment vertical="center"/>
    </xf>
    <xf numFmtId="203" fontId="21" fillId="20" borderId="70"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06" fillId="20" borderId="70" applyNumberFormat="0" applyAlignment="0" applyProtection="0"/>
    <xf numFmtId="203" fontId="15" fillId="7" borderId="73" applyNumberForma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103" fillId="7" borderId="73" applyNumberForma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15" fillId="7" borderId="73" applyNumberForma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06" fillId="20" borderId="70"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6" fillId="20" borderId="70" applyNumberForma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07" fillId="0" borderId="68" applyNumberFormat="0" applyFill="0" applyAlignment="0" applyProtection="0"/>
    <xf numFmtId="203" fontId="3" fillId="21" borderId="67" applyNumberFormat="0" applyFon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15" fillId="7" borderId="73" applyNumberFormat="0" applyAlignment="0" applyProtection="0">
      <alignment vertical="center"/>
    </xf>
    <xf numFmtId="203" fontId="106" fillId="20" borderId="70" applyNumberForma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106" fillId="20" borderId="70" applyNumberFormat="0" applyAlignment="0" applyProtection="0"/>
    <xf numFmtId="203" fontId="93" fillId="21" borderId="67" applyNumberFormat="0" applyFont="0" applyAlignment="0" applyProtection="0"/>
    <xf numFmtId="203" fontId="69" fillId="0" borderId="71">
      <alignment horizontal="left" vertical="center"/>
    </xf>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07" fillId="0" borderId="68" applyNumberFormat="0" applyFill="0" applyAlignment="0" applyProtection="0"/>
    <xf numFmtId="203" fontId="3" fillId="21" borderId="67" applyNumberFormat="0" applyFon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69" fillId="0" borderId="71">
      <alignment horizontal="left" vertical="center"/>
    </xf>
    <xf numFmtId="203" fontId="107" fillId="0" borderId="68" applyNumberFormat="0" applyFill="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18" fillId="0" borderId="68" applyNumberFormat="0" applyFill="0" applyAlignment="0" applyProtection="0">
      <alignment vertical="center"/>
    </xf>
    <xf numFmtId="203" fontId="96" fillId="20" borderId="73" applyNumberFormat="0" applyAlignment="0" applyProtection="0"/>
    <xf numFmtId="203" fontId="103" fillId="7" borderId="73" applyNumberFormat="0" applyAlignment="0" applyProtection="0"/>
    <xf numFmtId="203" fontId="118" fillId="0" borderId="68" applyNumberFormat="0" applyFill="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69" fillId="0" borderId="71">
      <alignment horizontal="lef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3" fillId="21" borderId="67" applyNumberFormat="0" applyFont="0" applyAlignment="0" applyProtection="0">
      <alignment vertical="center"/>
    </xf>
    <xf numFmtId="203" fontId="103" fillId="7" borderId="73" applyNumberFormat="0" applyAlignment="0" applyProtection="0"/>
    <xf numFmtId="203" fontId="21" fillId="20" borderId="70" applyNumberFormat="0" applyAlignment="0" applyProtection="0">
      <alignment vertical="center"/>
    </xf>
    <xf numFmtId="203" fontId="96" fillId="20"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21" fillId="20" borderId="70"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6" fillId="20" borderId="70" applyNumberFormat="0" applyAlignment="0" applyProtection="0"/>
    <xf numFmtId="203" fontId="124" fillId="20" borderId="70" applyNumberFormat="0" applyAlignment="0" applyProtection="0">
      <alignment vertical="center"/>
    </xf>
    <xf numFmtId="203" fontId="124" fillId="20" borderId="70" applyNumberForma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106" fillId="20" borderId="70" applyNumberFormat="0" applyAlignment="0" applyProtection="0"/>
    <xf numFmtId="203" fontId="93" fillId="21" borderId="67" applyNumberFormat="0" applyFont="0" applyAlignment="0" applyProtection="0"/>
    <xf numFmtId="203" fontId="107" fillId="0" borderId="68" applyNumberFormat="0" applyFill="0" applyAlignment="0" applyProtection="0"/>
    <xf numFmtId="203" fontId="103" fillId="7" borderId="73" applyNumberFormat="0" applyAlignment="0" applyProtection="0"/>
    <xf numFmtId="203" fontId="106" fillId="20" borderId="70" applyNumberFormat="0" applyAlignment="0" applyProtection="0"/>
    <xf numFmtId="203" fontId="118" fillId="0" borderId="68" applyNumberFormat="0" applyFill="0" applyAlignment="0" applyProtection="0">
      <alignment vertical="center"/>
    </xf>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5" fillId="7" borderId="73"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6" fillId="20" borderId="70" applyNumberFormat="0" applyAlignment="0" applyProtection="0"/>
    <xf numFmtId="203" fontId="3"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12" fillId="20" borderId="73" applyNumberFormat="0" applyAlignment="0" applyProtection="0">
      <alignment vertical="center"/>
    </xf>
    <xf numFmtId="203" fontId="93" fillId="21" borderId="67" applyNumberFormat="0" applyFont="0" applyAlignment="0" applyProtection="0"/>
    <xf numFmtId="203" fontId="106" fillId="20" borderId="70"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112" fillId="20" borderId="73" applyNumberFormat="0" applyAlignment="0" applyProtection="0">
      <alignment vertical="center"/>
    </xf>
    <xf numFmtId="203" fontId="103" fillId="7" borderId="73" applyNumberFormat="0" applyAlignment="0" applyProtection="0"/>
    <xf numFmtId="203" fontId="21" fillId="20" borderId="70" applyNumberForma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96" fillId="20" borderId="73"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6" fillId="20" borderId="70"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18" fillId="0" borderId="68" applyNumberFormat="0" applyFill="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21" fillId="20" borderId="70" applyNumberFormat="0" applyAlignment="0" applyProtection="0">
      <alignment vertical="center"/>
    </xf>
    <xf numFmtId="203" fontId="93" fillId="21" borderId="67" applyNumberFormat="0" applyFon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07" fillId="0" borderId="68" applyNumberFormat="0" applyFill="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106" fillId="20" borderId="70" applyNumberFormat="0" applyAlignment="0" applyProtection="0"/>
    <xf numFmtId="203" fontId="103" fillId="7" borderId="73" applyNumberFormat="0" applyAlignment="0" applyProtection="0"/>
    <xf numFmtId="203" fontId="107" fillId="0" borderId="68" applyNumberFormat="0" applyFill="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5" fillId="7" borderId="73" applyNumberForma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96" fillId="20" borderId="73" applyNumberFormat="0" applyAlignment="0" applyProtection="0"/>
    <xf numFmtId="203" fontId="124" fillId="20" borderId="70" applyNumberFormat="0" applyAlignment="0" applyProtection="0">
      <alignment vertical="center"/>
    </xf>
    <xf numFmtId="203" fontId="103" fillId="7"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107" fillId="0" borderId="68" applyNumberFormat="0" applyFill="0" applyAlignment="0" applyProtection="0"/>
    <xf numFmtId="203" fontId="106" fillId="20" borderId="70"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4" fillId="0" borderId="68" applyNumberFormat="0" applyFill="0" applyAlignment="0" applyProtection="0">
      <alignment vertical="center"/>
    </xf>
    <xf numFmtId="203" fontId="96" fillId="20" borderId="73" applyNumberFormat="0" applyAlignment="0" applyProtection="0"/>
    <xf numFmtId="203" fontId="103" fillId="7" borderId="73" applyNumberFormat="0" applyAlignment="0" applyProtection="0"/>
    <xf numFmtId="203" fontId="106" fillId="20" borderId="70"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24"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14" fillId="0" borderId="68" applyNumberFormat="0" applyFill="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6" fillId="20" borderId="70" applyNumberFormat="0" applyAlignment="0" applyProtection="0"/>
    <xf numFmtId="203" fontId="4" fillId="21" borderId="67" applyNumberFormat="0" applyFon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107" fillId="0" borderId="68" applyNumberFormat="0" applyFill="0" applyAlignment="0" applyProtection="0"/>
    <xf numFmtId="203" fontId="93" fillId="21" borderId="67" applyNumberFormat="0" applyFont="0" applyAlignment="0" applyProtection="0"/>
    <xf numFmtId="203" fontId="106" fillId="20" borderId="70" applyNumberFormat="0" applyAlignment="0" applyProtection="0"/>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18" fillId="0" borderId="68" applyNumberFormat="0" applyFill="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24" fillId="20" borderId="70"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3" fillId="21" borderId="67" applyNumberFormat="0" applyFon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69" fillId="0" borderId="71">
      <alignment horizontal="left" vertical="center"/>
    </xf>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06" fillId="20" borderId="70" applyNumberFormat="0" applyAlignment="0" applyProtection="0"/>
    <xf numFmtId="203" fontId="106" fillId="20" borderId="70"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96" fillId="20" borderId="73" applyNumberForma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96" fillId="20"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93" fillId="21" borderId="67" applyNumberFormat="0" applyFont="0" applyAlignment="0" applyProtection="0"/>
    <xf numFmtId="10" fontId="22" fillId="25" borderId="59"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59">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59">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59"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24" fillId="20" borderId="70" applyNumberForma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10" fontId="22" fillId="25" borderId="59"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59">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59">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59"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19" fillId="7"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18"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18" fillId="0" borderId="68" applyNumberFormat="0" applyFill="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06" fillId="20" borderId="70"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18" fillId="0" borderId="68" applyNumberFormat="0" applyFill="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103" fillId="7"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10" fontId="22" fillId="25" borderId="59"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59">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59">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59"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3" fillId="21" borderId="67" applyNumberFormat="0" applyFon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18"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24" fillId="20" borderId="70"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07" fillId="0" borderId="68" applyNumberFormat="0" applyFill="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3" fillId="21" borderId="67" applyNumberFormat="0" applyFont="0" applyAlignment="0" applyProtection="0">
      <alignment vertical="center"/>
    </xf>
    <xf numFmtId="203" fontId="93" fillId="21" borderId="67" applyNumberFormat="0" applyFon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06" fillId="20" borderId="70"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6" fillId="20" borderId="70" applyNumberFormat="0" applyAlignment="0" applyProtection="0"/>
    <xf numFmtId="203" fontId="124" fillId="20" borderId="70" applyNumberForma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103" fillId="7" borderId="73" applyNumberFormat="0" applyAlignment="0" applyProtection="0"/>
    <xf numFmtId="203" fontId="106" fillId="20" borderId="70"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93" fillId="21" borderId="67" applyNumberFormat="0" applyFont="0" applyAlignment="0" applyProtection="0"/>
    <xf numFmtId="10" fontId="22" fillId="25" borderId="59"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59">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59">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59"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69" fillId="0" borderId="71">
      <alignment horizontal="left" vertical="center"/>
    </xf>
    <xf numFmtId="203" fontId="3"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3"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12" fillId="20"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4" fillId="21" borderId="67" applyNumberFormat="0" applyFon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6" fillId="20" borderId="70" applyNumberForma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6" fillId="20" borderId="70" applyNumberFormat="0" applyAlignment="0" applyProtection="0"/>
    <xf numFmtId="203" fontId="7" fillId="20" borderId="73" applyNumberFormat="0" applyAlignment="0" applyProtection="0">
      <alignment vertical="center"/>
    </xf>
    <xf numFmtId="203" fontId="21" fillId="20" borderId="70"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3" fillId="7" borderId="73" applyNumberFormat="0" applyAlignment="0" applyProtection="0"/>
    <xf numFmtId="203" fontId="119" fillId="7" borderId="73" applyNumberFormat="0" applyAlignment="0" applyProtection="0">
      <alignment vertical="center"/>
    </xf>
    <xf numFmtId="203" fontId="3"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06" fillId="20" borderId="70" applyNumberFormat="0" applyAlignment="0" applyProtection="0"/>
    <xf numFmtId="203" fontId="96" fillId="20"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07" fillId="0" borderId="68" applyNumberFormat="0" applyFill="0" applyAlignment="0" applyProtection="0"/>
    <xf numFmtId="203" fontId="7" fillId="20" borderId="73" applyNumberFormat="0" applyAlignment="0" applyProtection="0">
      <alignment vertical="center"/>
    </xf>
    <xf numFmtId="203" fontId="96" fillId="20"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10" fontId="22" fillId="25" borderId="59"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59">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59">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59"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3" fillId="21" borderId="67" applyNumberFormat="0" applyFon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10" fontId="22" fillId="25" borderId="59"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59">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59">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59"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4" fillId="0" borderId="72"/>
    <xf numFmtId="220" fontId="47" fillId="0" borderId="72" applyBorder="0"/>
    <xf numFmtId="203" fontId="9" fillId="0" borderId="72" applyNumberFormat="0" applyFont="0" applyFill="0" applyAlignment="0" applyProtection="0"/>
    <xf numFmtId="203" fontId="3" fillId="21" borderId="67" applyNumberFormat="0" applyFont="0" applyAlignment="0" applyProtection="0">
      <alignment vertical="center"/>
    </xf>
    <xf numFmtId="220" fontId="47" fillId="0" borderId="72" applyBorder="0"/>
    <xf numFmtId="203" fontId="74" fillId="0" borderId="72"/>
    <xf numFmtId="203" fontId="9" fillId="0" borderId="72" applyNumberFormat="0" applyFont="0" applyFill="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20" fontId="47" fillId="0" borderId="72" applyBorder="0"/>
    <xf numFmtId="203" fontId="74" fillId="0" borderId="72"/>
    <xf numFmtId="203" fontId="9" fillId="0" borderId="72" applyNumberFormat="0" applyFon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21" fillId="20" borderId="70" applyNumberFormat="0" applyAlignment="0" applyProtection="0">
      <alignment vertical="center"/>
    </xf>
    <xf numFmtId="10" fontId="22" fillId="25" borderId="59"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59">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59">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59"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06" fillId="20" borderId="70"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06" fillId="20" borderId="70"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4" fillId="0" borderId="68" applyNumberFormat="0" applyFill="0" applyAlignment="0" applyProtection="0">
      <alignment vertical="center"/>
    </xf>
    <xf numFmtId="203" fontId="106" fillId="20" borderId="70" applyNumberFormat="0" applyAlignment="0" applyProtection="0"/>
    <xf numFmtId="203" fontId="103" fillId="7" borderId="73" applyNumberFormat="0" applyAlignment="0" applyProtection="0"/>
    <xf numFmtId="203" fontId="21" fillId="20" borderId="70" applyNumberFormat="0" applyAlignment="0" applyProtection="0">
      <alignment vertical="center"/>
    </xf>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6" fillId="20" borderId="70"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106" fillId="20" borderId="70" applyNumberFormat="0" applyAlignment="0" applyProtection="0"/>
    <xf numFmtId="203" fontId="93" fillId="21" borderId="67" applyNumberFormat="0" applyFont="0" applyAlignment="0" applyProtection="0"/>
    <xf numFmtId="203" fontId="93" fillId="21" borderId="67" applyNumberFormat="0" applyFont="0" applyAlignment="0" applyProtection="0"/>
    <xf numFmtId="203" fontId="3" fillId="21" borderId="67" applyNumberFormat="0" applyFont="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21" fillId="20" borderId="70"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10" fontId="22" fillId="25" borderId="74"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74">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74">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74"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10" fontId="22" fillId="25" borderId="59" applyNumberFormat="0" applyBorder="0" applyAlignment="0" applyProtection="0"/>
    <xf numFmtId="203" fontId="103" fillId="7" borderId="73" applyNumberFormat="0" applyAlignment="0" applyProtection="0"/>
    <xf numFmtId="203" fontId="96" fillId="20" borderId="73" applyNumberFormat="0" applyAlignment="0" applyProtection="0"/>
    <xf numFmtId="203" fontId="112"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184" fontId="37" fillId="0" borderId="59">
      <alignment horizontal="right" vertical="center" shrinkToFit="1"/>
    </xf>
    <xf numFmtId="203" fontId="3"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184" fontId="37" fillId="0" borderId="59">
      <alignment horizontal="right" vertical="center" shrinkToFit="1"/>
    </xf>
    <xf numFmtId="203" fontId="7" fillId="20" borderId="73" applyNumberFormat="0" applyAlignment="0" applyProtection="0">
      <alignment vertical="center"/>
    </xf>
    <xf numFmtId="203" fontId="7" fillId="20"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19"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24"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106" fillId="20" borderId="70" applyNumberFormat="0" applyAlignment="0" applyProtection="0"/>
    <xf numFmtId="203" fontId="21" fillId="20" borderId="70"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21" fillId="20" borderId="70" applyNumberFormat="0" applyAlignment="0" applyProtection="0">
      <alignment vertical="center"/>
    </xf>
    <xf numFmtId="203" fontId="21" fillId="20" borderId="70"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69" fillId="0" borderId="71">
      <alignment horizontal="left" vertical="center"/>
    </xf>
    <xf numFmtId="203" fontId="103" fillId="7" borderId="73" applyNumberFormat="0" applyAlignment="0" applyProtection="0"/>
    <xf numFmtId="10" fontId="22" fillId="25" borderId="59" applyNumberFormat="0" applyBorder="0" applyAlignment="0" applyProtection="0"/>
    <xf numFmtId="203" fontId="93" fillId="21" borderId="67" applyNumberFormat="0" applyFont="0" applyAlignment="0" applyProtection="0"/>
    <xf numFmtId="203" fontId="106" fillId="20" borderId="70" applyNumberFormat="0" applyAlignment="0" applyProtection="0"/>
    <xf numFmtId="203" fontId="15" fillId="7"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119" fillId="7" borderId="73" applyNumberFormat="0" applyAlignment="0" applyProtection="0">
      <alignment vertical="center"/>
    </xf>
    <xf numFmtId="203" fontId="107" fillId="0" borderId="68" applyNumberFormat="0" applyFill="0" applyAlignment="0" applyProtection="0"/>
    <xf numFmtId="203" fontId="96" fillId="20" borderId="73" applyNumberFormat="0" applyAlignment="0" applyProtection="0"/>
    <xf numFmtId="203" fontId="112" fillId="20" borderId="73" applyNumberFormat="0" applyAlignment="0" applyProtection="0">
      <alignment vertical="center"/>
    </xf>
    <xf numFmtId="203" fontId="7" fillId="20" borderId="73" applyNumberFormat="0" applyAlignment="0" applyProtection="0">
      <alignment vertical="center"/>
    </xf>
    <xf numFmtId="203" fontId="112"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21" fillId="20" borderId="70" applyNumberFormat="0" applyAlignment="0" applyProtection="0">
      <alignment vertical="center"/>
    </xf>
    <xf numFmtId="203" fontId="124" fillId="20" borderId="70"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106" fillId="20" borderId="70" applyNumberFormat="0" applyAlignment="0" applyProtection="0"/>
    <xf numFmtId="203" fontId="107" fillId="0" borderId="68" applyNumberFormat="0" applyFill="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4" fillId="0" borderId="68" applyNumberFormat="0" applyFill="0" applyAlignment="0" applyProtection="0">
      <alignment vertical="center"/>
    </xf>
    <xf numFmtId="203" fontId="21" fillId="20" borderId="70" applyNumberFormat="0" applyAlignment="0" applyProtection="0">
      <alignment vertical="center"/>
    </xf>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106" fillId="20" borderId="70" applyNumberFormat="0" applyAlignment="0" applyProtection="0"/>
    <xf numFmtId="203" fontId="21" fillId="20" borderId="70" applyNumberFormat="0" applyAlignment="0" applyProtection="0">
      <alignment vertical="center"/>
    </xf>
    <xf numFmtId="203" fontId="14" fillId="0" borderId="68" applyNumberFormat="0" applyFill="0" applyAlignment="0" applyProtection="0">
      <alignment vertical="center"/>
    </xf>
    <xf numFmtId="203" fontId="4" fillId="21" borderId="67" applyNumberFormat="0" applyFont="0" applyAlignment="0" applyProtection="0">
      <alignment vertical="center"/>
    </xf>
    <xf numFmtId="203" fontId="96" fillId="20"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3" fillId="7" borderId="73" applyNumberFormat="0" applyAlignment="0" applyProtection="0"/>
    <xf numFmtId="203" fontId="96" fillId="20" borderId="73" applyNumberFormat="0" applyAlignment="0" applyProtection="0"/>
    <xf numFmtId="203" fontId="106" fillId="20" borderId="70" applyNumberFormat="0" applyAlignment="0" applyProtection="0"/>
    <xf numFmtId="203" fontId="14" fillId="0" borderId="68" applyNumberFormat="0" applyFill="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4" fillId="21" borderId="67" applyNumberFormat="0" applyFont="0" applyAlignment="0" applyProtection="0">
      <alignment vertical="center"/>
    </xf>
    <xf numFmtId="203" fontId="107" fillId="0" borderId="68" applyNumberFormat="0" applyFill="0" applyAlignment="0" applyProtection="0"/>
    <xf numFmtId="203" fontId="21" fillId="20" borderId="70" applyNumberFormat="0" applyAlignment="0" applyProtection="0">
      <alignment vertical="center"/>
    </xf>
    <xf numFmtId="203" fontId="93" fillId="21" borderId="67" applyNumberFormat="0" applyFont="0" applyAlignment="0" applyProtection="0"/>
    <xf numFmtId="203" fontId="7" fillId="20" borderId="73" applyNumberFormat="0" applyAlignment="0" applyProtection="0">
      <alignment vertical="center"/>
    </xf>
    <xf numFmtId="203" fontId="96" fillId="20" borderId="73" applyNumberFormat="0" applyAlignment="0" applyProtection="0"/>
    <xf numFmtId="203" fontId="106" fillId="20" borderId="70" applyNumberFormat="0" applyAlignment="0" applyProtection="0"/>
    <xf numFmtId="203" fontId="107" fillId="0" borderId="68" applyNumberFormat="0" applyFill="0" applyAlignment="0" applyProtection="0"/>
    <xf numFmtId="203" fontId="7" fillId="20" borderId="73" applyNumberFormat="0" applyAlignment="0" applyProtection="0">
      <alignment vertical="center"/>
    </xf>
    <xf numFmtId="203" fontId="93" fillId="21" borderId="67" applyNumberFormat="0" applyFont="0" applyAlignment="0" applyProtection="0"/>
    <xf numFmtId="203" fontId="103" fillId="7" borderId="73" applyNumberFormat="0" applyAlignment="0" applyProtection="0"/>
    <xf numFmtId="203" fontId="107" fillId="0" borderId="68" applyNumberFormat="0" applyFill="0" applyAlignment="0" applyProtection="0"/>
    <xf numFmtId="203" fontId="106" fillId="20" borderId="70" applyNumberForma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103" fillId="7"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103" fillId="7" borderId="73" applyNumberForma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3" fillId="21" borderId="67" applyNumberFormat="0" applyFont="0" applyAlignment="0" applyProtection="0"/>
    <xf numFmtId="203" fontId="93" fillId="21" borderId="67" applyNumberFormat="0" applyFont="0" applyAlignment="0" applyProtection="0"/>
    <xf numFmtId="203" fontId="96" fillId="20" borderId="73" applyNumberFormat="0" applyAlignment="0" applyProtection="0"/>
    <xf numFmtId="203" fontId="4" fillId="21" borderId="67" applyNumberFormat="0" applyFont="0" applyAlignment="0" applyProtection="0">
      <alignment vertical="center"/>
    </xf>
    <xf numFmtId="203" fontId="7" fillId="20" borderId="73" applyNumberFormat="0" applyAlignment="0" applyProtection="0">
      <alignment vertical="center"/>
    </xf>
    <xf numFmtId="203" fontId="4" fillId="21" borderId="67" applyNumberFormat="0" applyFont="0" applyAlignment="0" applyProtection="0">
      <alignment vertical="center"/>
    </xf>
    <xf numFmtId="203" fontId="3" fillId="21" borderId="67" applyNumberFormat="0" applyFon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4" fillId="21" borderId="67" applyNumberFormat="0" applyFont="0" applyAlignment="0" applyProtection="0">
      <alignment vertical="center"/>
    </xf>
    <xf numFmtId="203" fontId="93" fillId="21" borderId="67" applyNumberFormat="0" applyFont="0" applyAlignment="0" applyProtection="0"/>
    <xf numFmtId="203" fontId="96" fillId="20" borderId="73" applyNumberFormat="0" applyAlignment="0" applyProtection="0"/>
    <xf numFmtId="203" fontId="93" fillId="21" borderId="67" applyNumberFormat="0" applyFon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4" fillId="0" borderId="68" applyNumberFormat="0" applyFill="0" applyAlignment="0" applyProtection="0">
      <alignment vertical="center"/>
    </xf>
    <xf numFmtId="203" fontId="118"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4" fillId="0" borderId="68" applyNumberFormat="0" applyFill="0" applyAlignment="0" applyProtection="0">
      <alignment vertical="center"/>
    </xf>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4" fillId="0" borderId="68" applyNumberFormat="0" applyFill="0" applyAlignment="0" applyProtection="0">
      <alignment vertical="center"/>
    </xf>
    <xf numFmtId="203" fontId="107" fillId="0" borderId="68" applyNumberFormat="0" applyFill="0" applyAlignment="0" applyProtection="0"/>
    <xf numFmtId="203" fontId="107" fillId="0" borderId="68" applyNumberFormat="0" applyFill="0" applyAlignment="0" applyProtection="0"/>
    <xf numFmtId="203" fontId="107" fillId="0" borderId="68" applyNumberFormat="0" applyFill="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12"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5" fillId="7" borderId="73" applyNumberFormat="0" applyAlignment="0" applyProtection="0">
      <alignment vertical="center"/>
    </xf>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5"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103" fillId="7" borderId="73" applyNumberFormat="0" applyAlignment="0" applyProtection="0"/>
    <xf numFmtId="203" fontId="7" fillId="20" borderId="73" applyNumberFormat="0" applyAlignment="0" applyProtection="0">
      <alignment vertical="center"/>
    </xf>
    <xf numFmtId="203" fontId="15" fillId="7" borderId="73" applyNumberFormat="0" applyAlignment="0" applyProtection="0">
      <alignment vertical="center"/>
    </xf>
    <xf numFmtId="203" fontId="119" fillId="7" borderId="73" applyNumberFormat="0" applyAlignment="0" applyProtection="0">
      <alignment vertical="center"/>
    </xf>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7"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5" fillId="7" borderId="73" applyNumberFormat="0" applyAlignment="0" applyProtection="0">
      <alignment vertical="center"/>
    </xf>
    <xf numFmtId="203" fontId="96" fillId="20" borderId="73" applyNumberFormat="0" applyAlignment="0" applyProtection="0"/>
    <xf numFmtId="203" fontId="15" fillId="7" borderId="73" applyNumberFormat="0" applyAlignment="0" applyProtection="0">
      <alignment vertical="center"/>
    </xf>
    <xf numFmtId="203" fontId="112" fillId="20" borderId="73" applyNumberFormat="0" applyAlignment="0" applyProtection="0">
      <alignment vertical="center"/>
    </xf>
    <xf numFmtId="203" fontId="96" fillId="20"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103" fillId="7" borderId="73" applyNumberFormat="0" applyAlignment="0" applyProtection="0"/>
    <xf numFmtId="203" fontId="7" fillId="20" borderId="73" applyNumberFormat="0" applyAlignment="0" applyProtection="0">
      <alignment vertical="center"/>
    </xf>
    <xf numFmtId="203" fontId="4" fillId="21" borderId="75" applyNumberFormat="0" applyFont="0" applyAlignment="0" applyProtection="0">
      <alignment vertical="center"/>
    </xf>
    <xf numFmtId="203" fontId="3" fillId="21" borderId="75" applyNumberFormat="0" applyFont="0" applyAlignment="0" applyProtection="0">
      <alignment vertical="center"/>
    </xf>
    <xf numFmtId="203" fontId="14" fillId="0" borderId="76" applyNumberFormat="0" applyFill="0" applyAlignment="0" applyProtection="0">
      <alignment vertical="center"/>
    </xf>
    <xf numFmtId="203" fontId="118" fillId="0" borderId="76" applyNumberFormat="0" applyFill="0" applyAlignment="0" applyProtection="0">
      <alignment vertical="center"/>
    </xf>
    <xf numFmtId="203" fontId="15" fillId="7" borderId="73" applyNumberFormat="0" applyAlignment="0" applyProtection="0">
      <alignment vertical="center"/>
    </xf>
    <xf numFmtId="203" fontId="21" fillId="20" borderId="77" applyNumberFormat="0" applyAlignment="0" applyProtection="0">
      <alignment vertical="center"/>
    </xf>
    <xf numFmtId="203" fontId="124" fillId="20" borderId="77" applyNumberFormat="0" applyAlignment="0" applyProtection="0">
      <alignment vertical="center"/>
    </xf>
    <xf numFmtId="203" fontId="69" fillId="0" borderId="78">
      <alignment horizontal="left" vertical="center"/>
    </xf>
    <xf numFmtId="203" fontId="103" fillId="7" borderId="73" applyNumberFormat="0" applyAlignment="0" applyProtection="0"/>
    <xf numFmtId="203" fontId="93" fillId="21" borderId="75" applyNumberFormat="0" applyFont="0" applyAlignment="0" applyProtection="0"/>
    <xf numFmtId="203" fontId="106" fillId="20" borderId="77" applyNumberFormat="0" applyAlignment="0" applyProtection="0"/>
    <xf numFmtId="203" fontId="107" fillId="0" borderId="76" applyNumberFormat="0" applyFill="0" applyAlignment="0" applyProtection="0"/>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21" fillId="20" borderId="77" applyNumberFormat="0" applyAlignment="0" applyProtection="0">
      <alignment vertical="center"/>
    </xf>
    <xf numFmtId="203" fontId="14" fillId="0" borderId="76" applyNumberFormat="0" applyFill="0" applyAlignment="0" applyProtection="0">
      <alignment vertical="center"/>
    </xf>
    <xf numFmtId="203" fontId="21" fillId="20" borderId="77" applyNumberFormat="0" applyAlignment="0" applyProtection="0">
      <alignment vertical="center"/>
    </xf>
    <xf numFmtId="203" fontId="14" fillId="0" borderId="76" applyNumberFormat="0" applyFill="0" applyAlignment="0" applyProtection="0">
      <alignment vertical="center"/>
    </xf>
    <xf numFmtId="203" fontId="4" fillId="21" borderId="75" applyNumberFormat="0" applyFont="0" applyAlignment="0" applyProtection="0">
      <alignment vertical="center"/>
    </xf>
    <xf numFmtId="203" fontId="14" fillId="0" borderId="76" applyNumberFormat="0" applyFill="0" applyAlignment="0" applyProtection="0">
      <alignment vertical="center"/>
    </xf>
    <xf numFmtId="203" fontId="21" fillId="20" borderId="77" applyNumberFormat="0" applyAlignment="0" applyProtection="0">
      <alignment vertical="center"/>
    </xf>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106" fillId="20" borderId="77" applyNumberFormat="0" applyAlignment="0" applyProtection="0"/>
    <xf numFmtId="203" fontId="21" fillId="20" borderId="77" applyNumberFormat="0" applyAlignment="0" applyProtection="0">
      <alignment vertical="center"/>
    </xf>
    <xf numFmtId="203" fontId="14" fillId="0" borderId="76" applyNumberFormat="0" applyFill="0" applyAlignment="0" applyProtection="0">
      <alignment vertical="center"/>
    </xf>
    <xf numFmtId="203" fontId="4" fillId="21" borderId="75" applyNumberFormat="0" applyFont="0" applyAlignment="0" applyProtection="0">
      <alignment vertical="center"/>
    </xf>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107" fillId="0" borderId="76" applyNumberFormat="0" applyFill="0" applyAlignment="0" applyProtection="0"/>
    <xf numFmtId="203" fontId="106" fillId="20" borderId="77" applyNumberFormat="0" applyAlignment="0" applyProtection="0"/>
    <xf numFmtId="203" fontId="14" fillId="0" borderId="76" applyNumberFormat="0" applyFill="0" applyAlignment="0" applyProtection="0">
      <alignment vertical="center"/>
    </xf>
    <xf numFmtId="203" fontId="93" fillId="21" borderId="75" applyNumberFormat="0" applyFont="0" applyAlignment="0" applyProtection="0"/>
    <xf numFmtId="203" fontId="4" fillId="21" borderId="75" applyNumberFormat="0" applyFont="0" applyAlignment="0" applyProtection="0">
      <alignment vertical="center"/>
    </xf>
    <xf numFmtId="203" fontId="4" fillId="21" borderId="75" applyNumberFormat="0" applyFont="0" applyAlignment="0" applyProtection="0">
      <alignment vertical="center"/>
    </xf>
    <xf numFmtId="203" fontId="107" fillId="0" borderId="76" applyNumberFormat="0" applyFill="0" applyAlignment="0" applyProtection="0"/>
    <xf numFmtId="203" fontId="21" fillId="20" borderId="77" applyNumberFormat="0" applyAlignment="0" applyProtection="0">
      <alignment vertical="center"/>
    </xf>
    <xf numFmtId="203" fontId="93" fillId="21" borderId="75" applyNumberFormat="0" applyFont="0" applyAlignment="0" applyProtection="0"/>
    <xf numFmtId="203" fontId="106" fillId="20" borderId="77" applyNumberFormat="0" applyAlignment="0" applyProtection="0"/>
    <xf numFmtId="203" fontId="107" fillId="0" borderId="76" applyNumberFormat="0" applyFill="0" applyAlignment="0" applyProtection="0"/>
    <xf numFmtId="203" fontId="93" fillId="21" borderId="75" applyNumberFormat="0" applyFont="0" applyAlignment="0" applyProtection="0"/>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3" fillId="21" borderId="75" applyNumberFormat="0" applyFont="0" applyAlignment="0" applyProtection="0">
      <alignment vertical="center"/>
    </xf>
    <xf numFmtId="203" fontId="14" fillId="0" borderId="76" applyNumberFormat="0" applyFill="0" applyAlignment="0" applyProtection="0">
      <alignment vertical="center"/>
    </xf>
    <xf numFmtId="203" fontId="118" fillId="0" borderId="76" applyNumberFormat="0" applyFill="0" applyAlignment="0" applyProtection="0">
      <alignment vertical="center"/>
    </xf>
    <xf numFmtId="203" fontId="21" fillId="20" borderId="77" applyNumberFormat="0" applyAlignment="0" applyProtection="0">
      <alignment vertical="center"/>
    </xf>
    <xf numFmtId="203" fontId="124" fillId="20" borderId="77" applyNumberFormat="0" applyAlignment="0" applyProtection="0">
      <alignment vertical="center"/>
    </xf>
    <xf numFmtId="203" fontId="93" fillId="21" borderId="75" applyNumberFormat="0" applyFont="0" applyAlignment="0" applyProtection="0"/>
    <xf numFmtId="203" fontId="106" fillId="20" borderId="77" applyNumberFormat="0" applyAlignment="0" applyProtection="0"/>
    <xf numFmtId="203" fontId="107" fillId="0" borderId="76" applyNumberFormat="0" applyFill="0" applyAlignment="0" applyProtection="0"/>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21" fillId="20" borderId="77" applyNumberFormat="0" applyAlignment="0" applyProtection="0">
      <alignment vertical="center"/>
    </xf>
    <xf numFmtId="203" fontId="14" fillId="0" borderId="76" applyNumberFormat="0" applyFill="0" applyAlignment="0" applyProtection="0">
      <alignment vertical="center"/>
    </xf>
    <xf numFmtId="203" fontId="21" fillId="20" borderId="77" applyNumberFormat="0" applyAlignment="0" applyProtection="0">
      <alignment vertical="center"/>
    </xf>
    <xf numFmtId="203" fontId="14" fillId="0" borderId="76" applyNumberFormat="0" applyFill="0" applyAlignment="0" applyProtection="0">
      <alignment vertical="center"/>
    </xf>
    <xf numFmtId="203" fontId="4" fillId="21" borderId="75" applyNumberFormat="0" applyFont="0" applyAlignment="0" applyProtection="0">
      <alignment vertical="center"/>
    </xf>
    <xf numFmtId="203" fontId="14" fillId="0" borderId="76" applyNumberFormat="0" applyFill="0" applyAlignment="0" applyProtection="0">
      <alignment vertical="center"/>
    </xf>
    <xf numFmtId="203" fontId="21" fillId="20" borderId="77" applyNumberFormat="0" applyAlignment="0" applyProtection="0">
      <alignment vertical="center"/>
    </xf>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106" fillId="20" borderId="77" applyNumberFormat="0" applyAlignment="0" applyProtection="0"/>
    <xf numFmtId="203" fontId="21" fillId="20" borderId="77" applyNumberFormat="0" applyAlignment="0" applyProtection="0">
      <alignment vertical="center"/>
    </xf>
    <xf numFmtId="203" fontId="14" fillId="0" borderId="76" applyNumberFormat="0" applyFill="0" applyAlignment="0" applyProtection="0">
      <alignment vertical="center"/>
    </xf>
    <xf numFmtId="203" fontId="4" fillId="21" borderId="75" applyNumberFormat="0" applyFont="0" applyAlignment="0" applyProtection="0">
      <alignment vertical="center"/>
    </xf>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107" fillId="0" borderId="76" applyNumberFormat="0" applyFill="0" applyAlignment="0" applyProtection="0"/>
    <xf numFmtId="203" fontId="106" fillId="20" borderId="77" applyNumberFormat="0" applyAlignment="0" applyProtection="0"/>
    <xf numFmtId="203" fontId="14" fillId="0" borderId="76" applyNumberFormat="0" applyFill="0" applyAlignment="0" applyProtection="0">
      <alignment vertical="center"/>
    </xf>
    <xf numFmtId="203" fontId="93" fillId="21" borderId="75" applyNumberFormat="0" applyFont="0" applyAlignment="0" applyProtection="0"/>
    <xf numFmtId="203" fontId="4" fillId="21" borderId="75" applyNumberFormat="0" applyFont="0" applyAlignment="0" applyProtection="0">
      <alignment vertical="center"/>
    </xf>
    <xf numFmtId="203" fontId="4" fillId="21" borderId="75" applyNumberFormat="0" applyFont="0" applyAlignment="0" applyProtection="0">
      <alignment vertical="center"/>
    </xf>
    <xf numFmtId="203" fontId="107" fillId="0" borderId="76" applyNumberFormat="0" applyFill="0" applyAlignment="0" applyProtection="0"/>
    <xf numFmtId="203" fontId="21" fillId="20" borderId="77" applyNumberFormat="0" applyAlignment="0" applyProtection="0">
      <alignment vertical="center"/>
    </xf>
    <xf numFmtId="203" fontId="93" fillId="21" borderId="75" applyNumberFormat="0" applyFont="0" applyAlignment="0" applyProtection="0"/>
    <xf numFmtId="203" fontId="106" fillId="20" borderId="77" applyNumberFormat="0" applyAlignment="0" applyProtection="0"/>
    <xf numFmtId="203" fontId="107" fillId="0" borderId="76" applyNumberFormat="0" applyFill="0" applyAlignment="0" applyProtection="0"/>
    <xf numFmtId="203" fontId="93" fillId="21" borderId="75" applyNumberFormat="0" applyFont="0" applyAlignment="0" applyProtection="0"/>
    <xf numFmtId="203" fontId="107" fillId="0" borderId="76" applyNumberFormat="0" applyFill="0" applyAlignment="0" applyProtection="0"/>
    <xf numFmtId="203" fontId="106" fillId="20" borderId="77" applyNumberFormat="0" applyAlignment="0" applyProtection="0"/>
    <xf numFmtId="203" fontId="93" fillId="21" borderId="75" applyNumberFormat="0" applyFont="0" applyAlignment="0" applyProtection="0"/>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4" fillId="21" borderId="75" applyNumberFormat="0" applyFont="0" applyAlignment="0" applyProtection="0">
      <alignment vertical="center"/>
    </xf>
    <xf numFmtId="203" fontId="3" fillId="21" borderId="75" applyNumberFormat="0" applyFont="0" applyAlignment="0" applyProtection="0">
      <alignment vertical="center"/>
    </xf>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4" fillId="21" borderId="75" applyNumberFormat="0" applyFont="0" applyAlignment="0" applyProtection="0">
      <alignment vertical="center"/>
    </xf>
    <xf numFmtId="203" fontId="3" fillId="21" borderId="75" applyNumberFormat="0" applyFont="0" applyAlignment="0" applyProtection="0">
      <alignment vertical="center"/>
    </xf>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14" fillId="0" borderId="76" applyNumberFormat="0" applyFill="0" applyAlignment="0" applyProtection="0">
      <alignment vertical="center"/>
    </xf>
    <xf numFmtId="203" fontId="118"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07" fillId="0" borderId="76" applyNumberFormat="0" applyFill="0" applyAlignment="0" applyProtection="0"/>
    <xf numFmtId="203" fontId="14" fillId="0" borderId="76" applyNumberFormat="0" applyFill="0" applyAlignment="0" applyProtection="0">
      <alignment vertical="center"/>
    </xf>
    <xf numFmtId="203" fontId="14" fillId="0" borderId="76" applyNumberFormat="0" applyFill="0" applyAlignment="0" applyProtection="0">
      <alignment vertical="center"/>
    </xf>
    <xf numFmtId="203" fontId="14" fillId="0" borderId="76" applyNumberFormat="0" applyFill="0" applyAlignment="0" applyProtection="0">
      <alignment vertical="center"/>
    </xf>
    <xf numFmtId="203" fontId="107" fillId="0" borderId="76" applyNumberFormat="0" applyFill="0" applyAlignment="0" applyProtection="0"/>
    <xf numFmtId="203" fontId="14"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4"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07" fillId="0" borderId="76" applyNumberFormat="0" applyFill="0" applyAlignment="0" applyProtection="0"/>
    <xf numFmtId="203" fontId="14" fillId="0" borderId="76" applyNumberFormat="0" applyFill="0" applyAlignment="0" applyProtection="0">
      <alignment vertical="center"/>
    </xf>
    <xf numFmtId="203" fontId="118"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07" fillId="0" borderId="76" applyNumberFormat="0" applyFill="0" applyAlignment="0" applyProtection="0"/>
    <xf numFmtId="203" fontId="14" fillId="0" borderId="76" applyNumberFormat="0" applyFill="0" applyAlignment="0" applyProtection="0">
      <alignment vertical="center"/>
    </xf>
    <xf numFmtId="203" fontId="14" fillId="0" borderId="76" applyNumberFormat="0" applyFill="0" applyAlignment="0" applyProtection="0">
      <alignment vertical="center"/>
    </xf>
    <xf numFmtId="203" fontId="14" fillId="0" borderId="76" applyNumberFormat="0" applyFill="0" applyAlignment="0" applyProtection="0">
      <alignment vertical="center"/>
    </xf>
    <xf numFmtId="203" fontId="107" fillId="0" borderId="76" applyNumberFormat="0" applyFill="0" applyAlignment="0" applyProtection="0"/>
    <xf numFmtId="203" fontId="14"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4"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07" fillId="0" borderId="76" applyNumberFormat="0" applyFill="0" applyAlignment="0" applyProtection="0"/>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4" fillId="21" borderId="75" applyNumberFormat="0" applyFont="0" applyAlignment="0" applyProtection="0">
      <alignment vertical="center"/>
    </xf>
    <xf numFmtId="203" fontId="3" fillId="21" borderId="75" applyNumberFormat="0" applyFont="0" applyAlignment="0" applyProtection="0">
      <alignment vertical="center"/>
    </xf>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14" fillId="0" borderId="76" applyNumberFormat="0" applyFill="0" applyAlignment="0" applyProtection="0">
      <alignment vertical="center"/>
    </xf>
    <xf numFmtId="203" fontId="118"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07" fillId="0" borderId="76" applyNumberFormat="0" applyFill="0" applyAlignment="0" applyProtection="0"/>
    <xf numFmtId="203" fontId="14" fillId="0" borderId="76" applyNumberFormat="0" applyFill="0" applyAlignment="0" applyProtection="0">
      <alignment vertical="center"/>
    </xf>
    <xf numFmtId="203" fontId="14" fillId="0" borderId="76" applyNumberFormat="0" applyFill="0" applyAlignment="0" applyProtection="0">
      <alignment vertical="center"/>
    </xf>
    <xf numFmtId="203" fontId="14" fillId="0" borderId="76" applyNumberFormat="0" applyFill="0" applyAlignment="0" applyProtection="0">
      <alignment vertical="center"/>
    </xf>
    <xf numFmtId="203" fontId="107" fillId="0" borderId="76" applyNumberFormat="0" applyFill="0" applyAlignment="0" applyProtection="0"/>
    <xf numFmtId="203" fontId="14"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4"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07" fillId="0" borderId="76" applyNumberFormat="0" applyFill="0" applyAlignment="0" applyProtection="0"/>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4" fillId="21" borderId="75" applyNumberFormat="0" applyFont="0" applyAlignment="0" applyProtection="0">
      <alignment vertical="center"/>
    </xf>
    <xf numFmtId="203" fontId="4" fillId="21" borderId="75" applyNumberFormat="0" applyFont="0" applyAlignment="0" applyProtection="0">
      <alignment vertical="center"/>
    </xf>
    <xf numFmtId="203" fontId="3" fillId="21" borderId="75" applyNumberFormat="0" applyFont="0" applyAlignment="0" applyProtection="0">
      <alignment vertical="center"/>
    </xf>
    <xf numFmtId="203" fontId="4" fillId="21" borderId="75" applyNumberFormat="0" applyFont="0" applyAlignment="0" applyProtection="0">
      <alignment vertical="center"/>
    </xf>
    <xf numFmtId="203" fontId="93" fillId="21" borderId="75" applyNumberFormat="0" applyFont="0" applyAlignment="0" applyProtection="0"/>
    <xf numFmtId="203" fontId="93" fillId="21" borderId="75" applyNumberFormat="0" applyFont="0" applyAlignment="0" applyProtection="0"/>
    <xf numFmtId="203" fontId="14" fillId="0" borderId="76" applyNumberFormat="0" applyFill="0" applyAlignment="0" applyProtection="0">
      <alignment vertical="center"/>
    </xf>
    <xf numFmtId="203" fontId="118"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07" fillId="0" borderId="76" applyNumberFormat="0" applyFill="0" applyAlignment="0" applyProtection="0"/>
    <xf numFmtId="203" fontId="14" fillId="0" borderId="76" applyNumberFormat="0" applyFill="0" applyAlignment="0" applyProtection="0">
      <alignment vertical="center"/>
    </xf>
    <xf numFmtId="203" fontId="14" fillId="0" borderId="76" applyNumberFormat="0" applyFill="0" applyAlignment="0" applyProtection="0">
      <alignment vertical="center"/>
    </xf>
    <xf numFmtId="203" fontId="14" fillId="0" borderId="76" applyNumberFormat="0" applyFill="0" applyAlignment="0" applyProtection="0">
      <alignment vertical="center"/>
    </xf>
    <xf numFmtId="203" fontId="107" fillId="0" borderId="76" applyNumberFormat="0" applyFill="0" applyAlignment="0" applyProtection="0"/>
    <xf numFmtId="203" fontId="14"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4" fillId="0" borderId="76" applyNumberFormat="0" applyFill="0" applyAlignment="0" applyProtection="0">
      <alignment vertical="center"/>
    </xf>
    <xf numFmtId="203" fontId="107" fillId="0" borderId="76" applyNumberFormat="0" applyFill="0" applyAlignment="0" applyProtection="0"/>
    <xf numFmtId="203" fontId="107" fillId="0" borderId="76" applyNumberFormat="0" applyFill="0" applyAlignment="0" applyProtection="0"/>
    <xf numFmtId="203" fontId="107" fillId="0" borderId="76" applyNumberFormat="0" applyFill="0" applyAlignment="0" applyProtection="0"/>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184" fontId="37" fillId="0" borderId="79">
      <alignment horizontal="right" vertical="center" shrinkToFit="1"/>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93" fillId="21" borderId="81" applyNumberFormat="0" applyFont="0" applyAlignment="0" applyProtection="0"/>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24" fillId="20" borderId="83"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184" fontId="37" fillId="0" borderId="85">
      <alignment horizontal="right" vertical="center" shrinkToFit="1"/>
    </xf>
    <xf numFmtId="203" fontId="96" fillId="20" borderId="80" applyNumberFormat="0" applyAlignment="0" applyProtection="0"/>
    <xf numFmtId="203" fontId="3" fillId="21" borderId="81" applyNumberFormat="0" applyFont="0" applyAlignment="0" applyProtection="0">
      <alignment vertical="center"/>
    </xf>
    <xf numFmtId="203" fontId="69" fillId="0" borderId="84">
      <alignment horizontal="left" vertical="center"/>
    </xf>
    <xf numFmtId="203" fontId="4" fillId="21" borderId="81" applyNumberFormat="0" applyFont="0" applyAlignment="0" applyProtection="0">
      <alignment vertical="center"/>
    </xf>
    <xf numFmtId="203" fontId="103" fillId="7" borderId="80" applyNumberFormat="0" applyAlignment="0" applyProtection="0"/>
    <xf numFmtId="10" fontId="22" fillId="25" borderId="79" applyNumberFormat="0" applyBorder="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106" fillId="20" borderId="83" applyNumberFormat="0" applyAlignment="0" applyProtection="0"/>
    <xf numFmtId="203" fontId="93" fillId="21" borderId="81" applyNumberFormat="0" applyFont="0" applyAlignment="0" applyProtection="0"/>
    <xf numFmtId="203" fontId="106" fillId="20" borderId="83" applyNumberFormat="0" applyAlignment="0" applyProtection="0"/>
    <xf numFmtId="203" fontId="96" fillId="20"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19" fillId="7"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15" fillId="7" borderId="80" applyNumberFormat="0" applyAlignment="0" applyProtection="0">
      <alignment vertical="center"/>
    </xf>
    <xf numFmtId="10" fontId="22" fillId="25" borderId="79" applyNumberFormat="0" applyBorder="0" applyAlignment="0" applyProtection="0"/>
    <xf numFmtId="203" fontId="21" fillId="20" borderId="83" applyNumberFormat="0" applyAlignment="0" applyProtection="0">
      <alignment vertical="center"/>
    </xf>
    <xf numFmtId="203" fontId="118" fillId="0" borderId="82" applyNumberFormat="0" applyFill="0" applyAlignment="0" applyProtection="0">
      <alignment vertical="center"/>
    </xf>
    <xf numFmtId="203" fontId="96" fillId="20" borderId="80" applyNumberFormat="0" applyAlignment="0" applyProtection="0"/>
    <xf numFmtId="203" fontId="103" fillId="7" borderId="80" applyNumberFormat="0" applyAlignment="0" applyProtection="0"/>
    <xf numFmtId="203" fontId="106" fillId="20" borderId="83" applyNumberFormat="0" applyAlignment="0" applyProtection="0"/>
    <xf numFmtId="203" fontId="124"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96" fillId="20"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96" fillId="20" borderId="80"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7" fillId="20" borderId="80" applyNumberFormat="0" applyAlignment="0" applyProtection="0">
      <alignment vertical="center"/>
    </xf>
    <xf numFmtId="203" fontId="3"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93" fillId="21" borderId="81" applyNumberFormat="0" applyFont="0" applyAlignment="0" applyProtection="0"/>
    <xf numFmtId="203" fontId="112" fillId="20" borderId="80" applyNumberFormat="0" applyAlignment="0" applyProtection="0">
      <alignment vertical="center"/>
    </xf>
    <xf numFmtId="203" fontId="21"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103" fillId="7" borderId="80" applyNumberFormat="0" applyAlignment="0" applyProtection="0"/>
    <xf numFmtId="203" fontId="69" fillId="0" borderId="84">
      <alignment horizontal="lef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118" fillId="0" borderId="82" applyNumberFormat="0" applyFill="0" applyAlignment="0" applyProtection="0">
      <alignment vertical="center"/>
    </xf>
    <xf numFmtId="203" fontId="106" fillId="20" borderId="83" applyNumberFormat="0" applyAlignment="0" applyProtection="0"/>
    <xf numFmtId="203" fontId="103" fillId="7"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96" fillId="20" borderId="80" applyNumberFormat="0" applyAlignment="0" applyProtection="0"/>
    <xf numFmtId="203" fontId="103" fillId="7" borderId="80" applyNumberFormat="0" applyAlignment="0" applyProtection="0"/>
    <xf numFmtId="203" fontId="3" fillId="21" borderId="81" applyNumberFormat="0" applyFont="0" applyAlignment="0" applyProtection="0">
      <alignment vertical="center"/>
    </xf>
    <xf numFmtId="203" fontId="124" fillId="20" borderId="83" applyNumberFormat="0" applyAlignment="0" applyProtection="0">
      <alignment vertical="center"/>
    </xf>
    <xf numFmtId="203" fontId="93" fillId="21" borderId="81" applyNumberFormat="0" applyFont="0" applyAlignment="0" applyProtection="0"/>
    <xf numFmtId="203" fontId="15" fillId="7" borderId="80" applyNumberFormat="0" applyAlignment="0" applyProtection="0">
      <alignment vertical="center"/>
    </xf>
    <xf numFmtId="203" fontId="106" fillId="20" borderId="83"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15" fillId="7"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5" fillId="7" borderId="80" applyNumberFormat="0" applyAlignment="0" applyProtection="0">
      <alignment vertical="center"/>
    </xf>
    <xf numFmtId="203" fontId="96" fillId="20"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5" fillId="7" borderId="80" applyNumberFormat="0" applyAlignment="0" applyProtection="0">
      <alignment vertical="center"/>
    </xf>
    <xf numFmtId="203" fontId="3" fillId="21" borderId="81" applyNumberFormat="0" applyFont="0" applyAlignment="0" applyProtection="0">
      <alignment vertical="center"/>
    </xf>
    <xf numFmtId="203" fontId="7" fillId="20" borderId="80" applyNumberFormat="0" applyAlignment="0" applyProtection="0">
      <alignment vertical="center"/>
    </xf>
    <xf numFmtId="203" fontId="103" fillId="7" borderId="80" applyNumberFormat="0" applyAlignment="0" applyProtection="0"/>
    <xf numFmtId="203" fontId="106" fillId="20" borderId="83" applyNumberFormat="0" applyAlignment="0" applyProtection="0"/>
    <xf numFmtId="203" fontId="7" fillId="20" borderId="80" applyNumberFormat="0" applyAlignment="0" applyProtection="0">
      <alignment vertical="center"/>
    </xf>
    <xf numFmtId="203" fontId="106" fillId="20" borderId="83" applyNumberFormat="0" applyAlignment="0" applyProtection="0"/>
    <xf numFmtId="203" fontId="15" fillId="7" borderId="80" applyNumberFormat="0" applyAlignment="0" applyProtection="0">
      <alignment vertical="center"/>
    </xf>
    <xf numFmtId="203" fontId="4" fillId="21" borderId="81" applyNumberFormat="0" applyFon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106" fillId="20" borderId="83" applyNumberForma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69" fillId="0" borderId="84">
      <alignment horizontal="left" vertical="center"/>
    </xf>
    <xf numFmtId="203" fontId="119"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7" fillId="0" borderId="82" applyNumberFormat="0" applyFill="0" applyAlignment="0" applyProtection="0"/>
    <xf numFmtId="203" fontId="119" fillId="7"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4" fillId="21" borderId="81" applyNumberFormat="0" applyFon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96" fillId="20"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96" fillId="20" borderId="80"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24" fillId="20" borderId="83"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18" fillId="0" borderId="82" applyNumberFormat="0" applyFill="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3" fillId="7" borderId="80" applyNumberFormat="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18" fillId="0" borderId="82" applyNumberFormat="0" applyFill="0" applyAlignment="0" applyProtection="0">
      <alignment vertical="center"/>
    </xf>
    <xf numFmtId="203" fontId="96" fillId="20" borderId="80" applyNumberFormat="0" applyAlignment="0" applyProtection="0"/>
    <xf numFmtId="203" fontId="119" fillId="7" borderId="80" applyNumberForma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6" fillId="20" borderId="83"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06" fillId="20" borderId="83" applyNumberFormat="0" applyAlignment="0" applyProtection="0"/>
    <xf numFmtId="203" fontId="96" fillId="20"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10" fontId="22" fillId="25" borderId="85" applyNumberFormat="0" applyBorder="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06" fillId="20" borderId="83" applyNumberFormat="0" applyAlignment="0" applyProtection="0"/>
    <xf numFmtId="203" fontId="103" fillId="7"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106" fillId="20" borderId="83" applyNumberFormat="0" applyAlignment="0" applyProtection="0"/>
    <xf numFmtId="203" fontId="107" fillId="0" borderId="82" applyNumberFormat="0" applyFill="0" applyAlignment="0" applyProtection="0"/>
    <xf numFmtId="203" fontId="96" fillId="20" borderId="80"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3" fillId="21" borderId="81" applyNumberFormat="0" applyFont="0" applyAlignment="0" applyProtection="0"/>
    <xf numFmtId="203" fontId="15" fillId="7" borderId="80"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107" fillId="0" borderId="82" applyNumberFormat="0" applyFill="0" applyAlignment="0" applyProtection="0"/>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107" fillId="0" borderId="82" applyNumberFormat="0" applyFill="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10" fontId="22" fillId="25" borderId="79"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79">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79"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18"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18" fillId="0" borderId="82" applyNumberFormat="0" applyFill="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19"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03" fillId="7" borderId="80" applyNumberFormat="0" applyAlignment="0" applyProtection="0"/>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18" fillId="0" borderId="82" applyNumberFormat="0" applyFill="0" applyAlignment="0" applyProtection="0">
      <alignment vertical="center"/>
    </xf>
    <xf numFmtId="203" fontId="14" fillId="0" borderId="82" applyNumberFormat="0" applyFill="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103" fillId="7"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5" fillId="7" borderId="80" applyNumberFormat="0" applyAlignment="0" applyProtection="0">
      <alignment vertical="center"/>
    </xf>
    <xf numFmtId="203" fontId="14" fillId="0" borderId="82" applyNumberFormat="0" applyFill="0" applyAlignment="0" applyProtection="0">
      <alignment vertical="center"/>
    </xf>
    <xf numFmtId="203" fontId="106" fillId="20" borderId="83" applyNumberFormat="0" applyAlignment="0" applyProtection="0"/>
    <xf numFmtId="203" fontId="96" fillId="20"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6" fillId="20" borderId="83"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18" fillId="0" borderId="82" applyNumberFormat="0" applyFill="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9"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03" fillId="7" borderId="80" applyNumberFormat="0" applyAlignment="0" applyProtection="0"/>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96" fillId="20" borderId="80" applyNumberFormat="0" applyAlignment="0" applyProtection="0"/>
    <xf numFmtId="203" fontId="124" fillId="20" borderId="83" applyNumberFormat="0" applyAlignment="0" applyProtection="0">
      <alignment vertical="center"/>
    </xf>
    <xf numFmtId="203" fontId="14" fillId="0" borderId="82" applyNumberFormat="0" applyFill="0" applyAlignment="0" applyProtection="0">
      <alignment vertical="center"/>
    </xf>
    <xf numFmtId="203" fontId="3" fillId="21" borderId="81" applyNumberFormat="0" applyFont="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106" fillId="20" borderId="83"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19" fillId="7" borderId="80" applyNumberFormat="0" applyAlignment="0" applyProtection="0">
      <alignment vertical="center"/>
    </xf>
    <xf numFmtId="203" fontId="106" fillId="20" borderId="83" applyNumberFormat="0" applyAlignment="0" applyProtection="0"/>
    <xf numFmtId="203" fontId="4" fillId="21" borderId="81" applyNumberFormat="0" applyFont="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21" fillId="20" borderId="83" applyNumberFormat="0" applyAlignment="0" applyProtection="0">
      <alignment vertical="center"/>
    </xf>
    <xf numFmtId="203" fontId="7" fillId="20" borderId="80" applyNumberFormat="0" applyAlignment="0" applyProtection="0">
      <alignment vertical="center"/>
    </xf>
    <xf numFmtId="203" fontId="14" fillId="0" borderId="82" applyNumberFormat="0" applyFill="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103" fillId="7" borderId="80"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106" fillId="20" borderId="83" applyNumberForma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06" fillId="20" borderId="83" applyNumberFormat="0" applyAlignment="0" applyProtection="0"/>
    <xf numFmtId="203" fontId="107" fillId="0" borderId="82" applyNumberFormat="0" applyFill="0" applyAlignment="0" applyProtection="0"/>
    <xf numFmtId="203" fontId="118" fillId="0" borderId="82" applyNumberFormat="0" applyFill="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118" fillId="0" borderId="82" applyNumberFormat="0" applyFill="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5" fillId="7"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107" fillId="0" borderId="82" applyNumberFormat="0" applyFill="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6" fillId="20" borderId="83" applyNumberFormat="0" applyAlignment="0" applyProtection="0"/>
    <xf numFmtId="203" fontId="106" fillId="20" borderId="83" applyNumberFormat="0" applyAlignment="0" applyProtection="0"/>
    <xf numFmtId="203" fontId="93" fillId="21" borderId="81" applyNumberFormat="0" applyFont="0" applyAlignment="0" applyProtection="0"/>
    <xf numFmtId="203" fontId="106" fillId="20" borderId="83"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18" fillId="0" borderId="82" applyNumberFormat="0" applyFill="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06" fillId="20" borderId="83"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3" fillId="7" borderId="80" applyNumberFormat="0" applyAlignment="0" applyProtection="0"/>
    <xf numFmtId="203" fontId="106" fillId="20" borderId="83" applyNumberFormat="0" applyAlignment="0" applyProtection="0"/>
    <xf numFmtId="203" fontId="93" fillId="21" borderId="81" applyNumberFormat="0" applyFont="0" applyAlignment="0" applyProtection="0"/>
    <xf numFmtId="203" fontId="118"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106" fillId="20" borderId="83"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106" fillId="20" borderId="83" applyNumberFormat="0" applyAlignment="0" applyProtection="0"/>
    <xf numFmtId="203" fontId="93" fillId="21" borderId="81" applyNumberFormat="0" applyFont="0" applyAlignment="0" applyProtection="0"/>
    <xf numFmtId="203" fontId="15" fillId="7" borderId="80" applyNumberForma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107" fillId="0" borderId="82" applyNumberFormat="0" applyFill="0" applyAlignment="0" applyProtection="0"/>
    <xf numFmtId="203" fontId="69" fillId="0" borderId="84">
      <alignment horizontal="left" vertical="center"/>
    </xf>
    <xf numFmtId="203" fontId="106" fillId="20" borderId="83" applyNumberFormat="0" applyAlignment="0" applyProtection="0"/>
    <xf numFmtId="203" fontId="118" fillId="0" borderId="82" applyNumberFormat="0" applyFill="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106" fillId="20" borderId="83" applyNumberFormat="0" applyAlignment="0" applyProtection="0"/>
    <xf numFmtId="203" fontId="7" fillId="20" borderId="80" applyNumberFormat="0" applyAlignment="0" applyProtection="0">
      <alignment vertical="center"/>
    </xf>
    <xf numFmtId="203" fontId="112"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3" fillId="21" borderId="81" applyNumberFormat="0" applyFon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96" fillId="20" borderId="80"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21" fillId="20" borderId="83" applyNumberFormat="0" applyAlignment="0" applyProtection="0">
      <alignment vertical="center"/>
    </xf>
    <xf numFmtId="203" fontId="15" fillId="7" borderId="80" applyNumberFormat="0" applyAlignment="0" applyProtection="0">
      <alignment vertical="center"/>
    </xf>
    <xf numFmtId="203" fontId="4" fillId="21" borderId="81" applyNumberFormat="0" applyFont="0" applyAlignment="0" applyProtection="0">
      <alignment vertical="center"/>
    </xf>
    <xf numFmtId="203" fontId="15" fillId="7"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7" fillId="20" borderId="80" applyNumberForma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7" fillId="0" borderId="82" applyNumberFormat="0" applyFill="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96" fillId="20" borderId="80" applyNumberFormat="0" applyAlignment="0" applyProtection="0"/>
    <xf numFmtId="203" fontId="4" fillId="21" borderId="81" applyNumberFormat="0" applyFont="0" applyAlignment="0" applyProtection="0">
      <alignment vertical="center"/>
    </xf>
    <xf numFmtId="203" fontId="119"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19" fillId="7" borderId="80" applyNumberFormat="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7" fillId="20" borderId="80" applyNumberForma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5" fillId="7" borderId="80" applyNumberFormat="0" applyAlignment="0" applyProtection="0">
      <alignment vertical="center"/>
    </xf>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106" fillId="20" borderId="83"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96" fillId="20"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106" fillId="20" borderId="83"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7" fillId="20" borderId="80" applyNumberFormat="0" applyAlignment="0" applyProtection="0">
      <alignment vertical="center"/>
    </xf>
    <xf numFmtId="203" fontId="14" fillId="0" borderId="82" applyNumberFormat="0" applyFill="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106" fillId="20" borderId="83" applyNumberFormat="0" applyAlignment="0" applyProtection="0"/>
    <xf numFmtId="203" fontId="106" fillId="20" borderId="83"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106" fillId="20" borderId="83"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5" fillId="7" borderId="80"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06" fillId="20" borderId="83" applyNumberFormat="0" applyAlignment="0" applyProtection="0"/>
    <xf numFmtId="203" fontId="103" fillId="7"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103" fillId="7" borderId="80"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06" fillId="20" borderId="83" applyNumberFormat="0" applyAlignment="0" applyProtection="0"/>
    <xf numFmtId="203" fontId="112" fillId="20" borderId="80" applyNumberFormat="0" applyAlignment="0" applyProtection="0">
      <alignment vertical="center"/>
    </xf>
    <xf numFmtId="203" fontId="93" fillId="21" borderId="81" applyNumberFormat="0" applyFont="0" applyAlignment="0" applyProtection="0"/>
    <xf numFmtId="203" fontId="15" fillId="7" borderId="80"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103" fillId="7" borderId="80" applyNumberFormat="0" applyAlignment="0" applyProtection="0"/>
    <xf numFmtId="203" fontId="118" fillId="0" borderId="82" applyNumberFormat="0" applyFill="0" applyAlignment="0" applyProtection="0">
      <alignment vertical="center"/>
    </xf>
    <xf numFmtId="203" fontId="14" fillId="0" borderId="82" applyNumberFormat="0" applyFill="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6" fillId="20" borderId="83"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96" fillId="20" borderId="80" applyNumberFormat="0" applyAlignment="0" applyProtection="0"/>
    <xf numFmtId="203" fontId="106" fillId="20" borderId="83" applyNumberFormat="0" applyAlignment="0" applyProtection="0"/>
    <xf numFmtId="203" fontId="93" fillId="21" borderId="81" applyNumberFormat="0" applyFont="0" applyAlignment="0" applyProtection="0"/>
    <xf numFmtId="203" fontId="3"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106" fillId="20" borderId="83" applyNumberFormat="0" applyAlignment="0" applyProtection="0"/>
    <xf numFmtId="203" fontId="103" fillId="7"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24" fillId="20" borderId="83" applyNumberFormat="0" applyAlignment="0" applyProtection="0">
      <alignment vertical="center"/>
    </xf>
    <xf numFmtId="203" fontId="118" fillId="0" borderId="82" applyNumberFormat="0" applyFill="0" applyAlignment="0" applyProtection="0">
      <alignment vertical="center"/>
    </xf>
    <xf numFmtId="203" fontId="4" fillId="21" borderId="81" applyNumberFormat="0" applyFont="0" applyAlignment="0" applyProtection="0">
      <alignment vertical="center"/>
    </xf>
    <xf numFmtId="203" fontId="118" fillId="0" borderId="82" applyNumberFormat="0" applyFill="0" applyAlignment="0" applyProtection="0">
      <alignment vertical="center"/>
    </xf>
    <xf numFmtId="203" fontId="103" fillId="7" borderId="80" applyNumberFormat="0" applyAlignment="0" applyProtection="0"/>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107" fillId="0" borderId="82" applyNumberFormat="0" applyFill="0" applyAlignment="0" applyProtection="0"/>
    <xf numFmtId="203" fontId="3" fillId="21" borderId="81" applyNumberFormat="0" applyFont="0" applyAlignment="0" applyProtection="0">
      <alignment vertical="center"/>
    </xf>
    <xf numFmtId="203" fontId="15" fillId="7" borderId="80" applyNumberForma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93" fillId="21" borderId="81" applyNumberFormat="0" applyFont="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96" fillId="20"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96" fillId="20" borderId="80" applyNumberForma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107" fillId="0" borderId="82" applyNumberFormat="0" applyFill="0" applyAlignment="0" applyProtection="0"/>
    <xf numFmtId="203" fontId="124" fillId="20" borderId="83" applyNumberFormat="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21" fillId="20" borderId="83" applyNumberFormat="0" applyAlignment="0" applyProtection="0">
      <alignment vertical="center"/>
    </xf>
    <xf numFmtId="203" fontId="106" fillId="20" borderId="83" applyNumberFormat="0" applyAlignment="0" applyProtection="0"/>
    <xf numFmtId="203" fontId="15" fillId="7" borderId="80" applyNumberForma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06" fillId="20" borderId="83"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7" fillId="20" borderId="80"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3" fillId="21" borderId="81" applyNumberFormat="0" applyFont="0" applyAlignment="0" applyProtection="0"/>
    <xf numFmtId="203" fontId="118" fillId="0" borderId="82" applyNumberFormat="0" applyFill="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4" fillId="0" borderId="82" applyNumberFormat="0" applyFill="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3"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5" fillId="7" borderId="80"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96" fillId="20" borderId="80" applyNumberForma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4" fillId="0" borderId="82" applyNumberFormat="0" applyFill="0" applyAlignment="0" applyProtection="0">
      <alignment vertical="center"/>
    </xf>
    <xf numFmtId="203" fontId="69" fillId="0" borderId="84">
      <alignment horizontal="lef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69" fillId="0" borderId="84">
      <alignment horizontal="left" vertical="center"/>
    </xf>
    <xf numFmtId="203" fontId="4" fillId="21" borderId="81" applyNumberFormat="0" applyFon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96" fillId="20"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06" fillId="20" borderId="83" applyNumberFormat="0" applyAlignment="0" applyProtection="0"/>
    <xf numFmtId="203" fontId="103" fillId="7" borderId="80" applyNumberFormat="0" applyAlignment="0" applyProtection="0"/>
    <xf numFmtId="203" fontId="124" fillId="20" borderId="83" applyNumberFormat="0" applyAlignment="0" applyProtection="0">
      <alignment vertical="center"/>
    </xf>
    <xf numFmtId="203" fontId="106" fillId="20" borderId="83"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2" fillId="20" borderId="80" applyNumberFormat="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7" fillId="20" borderId="80" applyNumberFormat="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118"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6" fillId="20" borderId="83"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7" fillId="20" borderId="80" applyNumberFormat="0" applyAlignment="0" applyProtection="0">
      <alignment vertical="center"/>
    </xf>
    <xf numFmtId="203" fontId="21" fillId="20" borderId="83"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106" fillId="20" borderId="83" applyNumberForma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106" fillId="20" borderId="83" applyNumberFormat="0" applyAlignment="0" applyProtection="0"/>
    <xf numFmtId="203" fontId="96" fillId="20" borderId="80" applyNumberForma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93" fillId="21" borderId="81" applyNumberFormat="0" applyFont="0" applyAlignment="0" applyProtection="0"/>
    <xf numFmtId="203" fontId="15" fillId="7" borderId="80"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124" fillId="20" borderId="83" applyNumberForma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103" fillId="7"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3"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96" fillId="20" borderId="80" applyNumberFormat="0" applyAlignment="0" applyProtection="0"/>
    <xf numFmtId="203" fontId="14" fillId="0" borderId="82" applyNumberFormat="0" applyFill="0" applyAlignment="0" applyProtection="0">
      <alignment vertical="center"/>
    </xf>
    <xf numFmtId="203" fontId="3" fillId="21" borderId="81" applyNumberFormat="0" applyFon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3" fillId="21" borderId="81" applyNumberFormat="0" applyFont="0" applyAlignment="0" applyProtection="0">
      <alignment vertical="center"/>
    </xf>
    <xf numFmtId="203" fontId="21" fillId="20" borderId="83"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06" fillId="20" borderId="83" applyNumberFormat="0" applyAlignment="0" applyProtection="0"/>
    <xf numFmtId="203" fontId="15" fillId="7" borderId="80" applyNumberForma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103" fillId="7" borderId="80" applyNumberForma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15" fillId="7" borderId="80" applyNumberForma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06" fillId="20" borderId="83"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6" fillId="20" borderId="83" applyNumberForma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07" fillId="0" borderId="82" applyNumberFormat="0" applyFill="0" applyAlignment="0" applyProtection="0"/>
    <xf numFmtId="203" fontId="3" fillId="21" borderId="81" applyNumberFormat="0" applyFon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15" fillId="7" borderId="80" applyNumberFormat="0" applyAlignment="0" applyProtection="0">
      <alignment vertical="center"/>
    </xf>
    <xf numFmtId="203" fontId="106" fillId="20" borderId="83" applyNumberForma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106" fillId="20" borderId="83" applyNumberFormat="0" applyAlignment="0" applyProtection="0"/>
    <xf numFmtId="203" fontId="93" fillId="21" borderId="81" applyNumberFormat="0" applyFont="0" applyAlignment="0" applyProtection="0"/>
    <xf numFmtId="203" fontId="69" fillId="0" borderId="84">
      <alignment horizontal="left" vertical="center"/>
    </xf>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07" fillId="0" borderId="82" applyNumberFormat="0" applyFill="0" applyAlignment="0" applyProtection="0"/>
    <xf numFmtId="203" fontId="3" fillId="21" borderId="81" applyNumberFormat="0" applyFon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69" fillId="0" borderId="84">
      <alignment horizontal="left" vertical="center"/>
    </xf>
    <xf numFmtId="203" fontId="107" fillId="0" borderId="82" applyNumberFormat="0" applyFill="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18" fillId="0" borderId="82" applyNumberFormat="0" applyFill="0" applyAlignment="0" applyProtection="0">
      <alignment vertical="center"/>
    </xf>
    <xf numFmtId="203" fontId="96" fillId="20" borderId="80" applyNumberFormat="0" applyAlignment="0" applyProtection="0"/>
    <xf numFmtId="203" fontId="103" fillId="7" borderId="80" applyNumberFormat="0" applyAlignment="0" applyProtection="0"/>
    <xf numFmtId="203" fontId="118" fillId="0" borderId="82" applyNumberFormat="0" applyFill="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69" fillId="0" borderId="84">
      <alignment horizontal="left" vertical="center"/>
    </xf>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3" fillId="21" borderId="81" applyNumberFormat="0" applyFont="0" applyAlignment="0" applyProtection="0">
      <alignment vertical="center"/>
    </xf>
    <xf numFmtId="203" fontId="103" fillId="7" borderId="80" applyNumberFormat="0" applyAlignment="0" applyProtection="0"/>
    <xf numFmtId="203" fontId="21" fillId="20" borderId="83" applyNumberFormat="0" applyAlignment="0" applyProtection="0">
      <alignment vertical="center"/>
    </xf>
    <xf numFmtId="203" fontId="96" fillId="20"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21" fillId="20" borderId="83"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6" fillId="20" borderId="83" applyNumberFormat="0" applyAlignment="0" applyProtection="0"/>
    <xf numFmtId="203" fontId="124" fillId="20" borderId="83" applyNumberFormat="0" applyAlignment="0" applyProtection="0">
      <alignment vertical="center"/>
    </xf>
    <xf numFmtId="203" fontId="124" fillId="20" borderId="83" applyNumberForma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106" fillId="20" borderId="83" applyNumberFormat="0" applyAlignment="0" applyProtection="0"/>
    <xf numFmtId="203" fontId="93" fillId="21" borderId="81" applyNumberFormat="0" applyFont="0" applyAlignment="0" applyProtection="0"/>
    <xf numFmtId="203" fontId="107" fillId="0" borderId="82" applyNumberFormat="0" applyFill="0" applyAlignment="0" applyProtection="0"/>
    <xf numFmtId="203" fontId="103" fillId="7" borderId="80" applyNumberFormat="0" applyAlignment="0" applyProtection="0"/>
    <xf numFmtId="203" fontId="106" fillId="20" borderId="83" applyNumberFormat="0" applyAlignment="0" applyProtection="0"/>
    <xf numFmtId="203" fontId="118" fillId="0" borderId="82" applyNumberFormat="0" applyFill="0" applyAlignment="0" applyProtection="0">
      <alignment vertical="center"/>
    </xf>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5" fillId="7" borderId="80"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6" fillId="20" borderId="83" applyNumberFormat="0" applyAlignment="0" applyProtection="0"/>
    <xf numFmtId="203" fontId="3"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12" fillId="20" borderId="80" applyNumberFormat="0" applyAlignment="0" applyProtection="0">
      <alignment vertical="center"/>
    </xf>
    <xf numFmtId="203" fontId="93" fillId="21" borderId="81" applyNumberFormat="0" applyFont="0" applyAlignment="0" applyProtection="0"/>
    <xf numFmtId="203" fontId="106" fillId="20" borderId="83"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112" fillId="20" borderId="80" applyNumberFormat="0" applyAlignment="0" applyProtection="0">
      <alignment vertical="center"/>
    </xf>
    <xf numFmtId="203" fontId="103" fillId="7" borderId="80" applyNumberFormat="0" applyAlignment="0" applyProtection="0"/>
    <xf numFmtId="203" fontId="21" fillId="20" borderId="83" applyNumberForma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96" fillId="20" borderId="80"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6" fillId="20" borderId="83"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18" fillId="0" borderId="82" applyNumberFormat="0" applyFill="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21" fillId="20" borderId="83" applyNumberFormat="0" applyAlignment="0" applyProtection="0">
      <alignment vertical="center"/>
    </xf>
    <xf numFmtId="203" fontId="93" fillId="21" borderId="81" applyNumberFormat="0" applyFon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07" fillId="0" borderId="82" applyNumberFormat="0" applyFill="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106" fillId="20" borderId="83" applyNumberFormat="0" applyAlignment="0" applyProtection="0"/>
    <xf numFmtId="203" fontId="103" fillId="7" borderId="80" applyNumberFormat="0" applyAlignment="0" applyProtection="0"/>
    <xf numFmtId="203" fontId="107" fillId="0" borderId="82" applyNumberFormat="0" applyFill="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5" fillId="7" borderId="80" applyNumberForma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96" fillId="20" borderId="80" applyNumberFormat="0" applyAlignment="0" applyProtection="0"/>
    <xf numFmtId="203" fontId="124" fillId="20" borderId="83" applyNumberFormat="0" applyAlignment="0" applyProtection="0">
      <alignment vertical="center"/>
    </xf>
    <xf numFmtId="203" fontId="103" fillId="7"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93" fillId="21" borderId="81" applyNumberFormat="0" applyFont="0" applyAlignment="0" applyProtection="0"/>
    <xf numFmtId="203" fontId="107" fillId="0" borderId="82" applyNumberFormat="0" applyFill="0" applyAlignment="0" applyProtection="0"/>
    <xf numFmtId="203" fontId="106" fillId="20" borderId="83"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4" fillId="0" borderId="82" applyNumberFormat="0" applyFill="0" applyAlignment="0" applyProtection="0">
      <alignment vertical="center"/>
    </xf>
    <xf numFmtId="203" fontId="96" fillId="20" borderId="80" applyNumberFormat="0" applyAlignment="0" applyProtection="0"/>
    <xf numFmtId="203" fontId="103" fillId="7" borderId="80" applyNumberFormat="0" applyAlignment="0" applyProtection="0"/>
    <xf numFmtId="203" fontId="106" fillId="20" borderId="83"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24"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14" fillId="0" borderId="82" applyNumberFormat="0" applyFill="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6" fillId="20" borderId="83" applyNumberFormat="0" applyAlignment="0" applyProtection="0"/>
    <xf numFmtId="203" fontId="4" fillId="21" borderId="81" applyNumberFormat="0" applyFon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107" fillId="0" borderId="82" applyNumberFormat="0" applyFill="0" applyAlignment="0" applyProtection="0"/>
    <xf numFmtId="203" fontId="93" fillId="21" borderId="81" applyNumberFormat="0" applyFont="0" applyAlignment="0" applyProtection="0"/>
    <xf numFmtId="203" fontId="106" fillId="20" borderId="83" applyNumberFormat="0" applyAlignment="0" applyProtection="0"/>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18" fillId="0" borderId="82" applyNumberFormat="0" applyFill="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24" fillId="20" borderId="83"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3" fillId="21" borderId="81" applyNumberFormat="0" applyFon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69" fillId="0" borderId="84">
      <alignment horizontal="left" vertical="center"/>
    </xf>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06" fillId="20" borderId="83" applyNumberFormat="0" applyAlignment="0" applyProtection="0"/>
    <xf numFmtId="203" fontId="106" fillId="20" borderId="83"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96" fillId="20" borderId="80" applyNumberForma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96" fillId="20"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93" fillId="21" borderId="81" applyNumberFormat="0" applyFont="0" applyAlignment="0" applyProtection="0"/>
    <xf numFmtId="10" fontId="22" fillId="25" borderId="79"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79">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79"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24" fillId="20" borderId="83" applyNumberForma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10" fontId="22" fillId="25" borderId="79"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79">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79"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19" fillId="7"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18"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18" fillId="0" borderId="82" applyNumberFormat="0" applyFill="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06" fillId="20" borderId="83"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18" fillId="0" borderId="82" applyNumberFormat="0" applyFill="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103" fillId="7"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10" fontId="22" fillId="25" borderId="79"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79">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79"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3" fillId="21" borderId="81" applyNumberFormat="0" applyFon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18"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24" fillId="20" borderId="83"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07" fillId="0" borderId="82" applyNumberFormat="0" applyFill="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3" fillId="21" borderId="81" applyNumberFormat="0" applyFont="0" applyAlignment="0" applyProtection="0">
      <alignment vertical="center"/>
    </xf>
    <xf numFmtId="203" fontId="93" fillId="21" borderId="81" applyNumberFormat="0" applyFon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06" fillId="20" borderId="83"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6" fillId="20" borderId="83" applyNumberFormat="0" applyAlignment="0" applyProtection="0"/>
    <xf numFmtId="203" fontId="124" fillId="20" borderId="83" applyNumberForma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103" fillId="7" borderId="80" applyNumberFormat="0" applyAlignment="0" applyProtection="0"/>
    <xf numFmtId="203" fontId="106" fillId="20" borderId="83"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93" fillId="21" borderId="81" applyNumberFormat="0" applyFont="0" applyAlignment="0" applyProtection="0"/>
    <xf numFmtId="10" fontId="22" fillId="25" borderId="79"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79">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79"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69" fillId="0" borderId="84">
      <alignment horizontal="left" vertical="center"/>
    </xf>
    <xf numFmtId="203" fontId="3"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3"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7" fillId="0" borderId="82" applyNumberFormat="0" applyFill="0" applyAlignment="0" applyProtection="0"/>
    <xf numFmtId="203" fontId="93" fillId="21" borderId="81" applyNumberFormat="0" applyFont="0" applyAlignment="0" applyProtection="0"/>
    <xf numFmtId="203" fontId="93" fillId="21" borderId="81" applyNumberFormat="0" applyFon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12" fillId="20"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4" fillId="21" borderId="81" applyNumberFormat="0" applyFon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6" fillId="20" borderId="83" applyNumberForma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6" fillId="20" borderId="83" applyNumberFormat="0" applyAlignment="0" applyProtection="0"/>
    <xf numFmtId="203" fontId="7" fillId="20" borderId="80" applyNumberFormat="0" applyAlignment="0" applyProtection="0">
      <alignment vertical="center"/>
    </xf>
    <xf numFmtId="203" fontId="21" fillId="20" borderId="83"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3" fillId="7" borderId="80" applyNumberFormat="0" applyAlignment="0" applyProtection="0"/>
    <xf numFmtId="203" fontId="119" fillId="7" borderId="80" applyNumberFormat="0" applyAlignment="0" applyProtection="0">
      <alignment vertical="center"/>
    </xf>
    <xf numFmtId="203" fontId="3"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06" fillId="20" borderId="83" applyNumberFormat="0" applyAlignment="0" applyProtection="0"/>
    <xf numFmtId="203" fontId="96" fillId="20"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07" fillId="0" borderId="82" applyNumberFormat="0" applyFill="0" applyAlignment="0" applyProtection="0"/>
    <xf numFmtId="203" fontId="7" fillId="20" borderId="80" applyNumberFormat="0" applyAlignment="0" applyProtection="0">
      <alignment vertical="center"/>
    </xf>
    <xf numFmtId="203" fontId="96" fillId="20"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10" fontId="22" fillId="25" borderId="79"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79">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79"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3" fillId="21" borderId="81" applyNumberFormat="0" applyFon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10" fontId="22" fillId="25" borderId="79"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79">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79"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3"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21" fillId="20" borderId="83" applyNumberFormat="0" applyAlignment="0" applyProtection="0">
      <alignment vertical="center"/>
    </xf>
    <xf numFmtId="10" fontId="22" fillId="25" borderId="79"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79">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79"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06" fillId="20" borderId="83"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06" fillId="20" borderId="83"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4" fillId="0" borderId="82" applyNumberFormat="0" applyFill="0" applyAlignment="0" applyProtection="0">
      <alignment vertical="center"/>
    </xf>
    <xf numFmtId="203" fontId="106" fillId="20" borderId="83" applyNumberFormat="0" applyAlignment="0" applyProtection="0"/>
    <xf numFmtId="203" fontId="103" fillId="7" borderId="80" applyNumberFormat="0" applyAlignment="0" applyProtection="0"/>
    <xf numFmtId="203" fontId="21" fillId="20" borderId="83" applyNumberFormat="0" applyAlignment="0" applyProtection="0">
      <alignment vertical="center"/>
    </xf>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6" fillId="20" borderId="83"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106" fillId="20" borderId="83" applyNumberFormat="0" applyAlignment="0" applyProtection="0"/>
    <xf numFmtId="203" fontId="93" fillId="21" borderId="81" applyNumberFormat="0" applyFont="0" applyAlignment="0" applyProtection="0"/>
    <xf numFmtId="203" fontId="93" fillId="21" borderId="81" applyNumberFormat="0" applyFont="0" applyAlignment="0" applyProtection="0"/>
    <xf numFmtId="203" fontId="3" fillId="21" borderId="81" applyNumberFormat="0" applyFont="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21" fillId="20" borderId="83"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10" fontId="22" fillId="25" borderId="85"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85">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85">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85"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10" fontId="22" fillId="25" borderId="79" applyNumberFormat="0" applyBorder="0" applyAlignment="0" applyProtection="0"/>
    <xf numFmtId="203" fontId="103" fillId="7" borderId="80" applyNumberFormat="0" applyAlignment="0" applyProtection="0"/>
    <xf numFmtId="203" fontId="96" fillId="20" borderId="80" applyNumberFormat="0" applyAlignment="0" applyProtection="0"/>
    <xf numFmtId="203" fontId="112"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184" fontId="37" fillId="0" borderId="79">
      <alignment horizontal="right" vertical="center" shrinkToFit="1"/>
    </xf>
    <xf numFmtId="203" fontId="3"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184" fontId="37" fillId="0" borderId="79">
      <alignment horizontal="right" vertical="center" shrinkToFit="1"/>
    </xf>
    <xf numFmtId="203" fontId="7" fillId="20" borderId="80" applyNumberFormat="0" applyAlignment="0" applyProtection="0">
      <alignment vertical="center"/>
    </xf>
    <xf numFmtId="203" fontId="7" fillId="20"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19"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24"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106" fillId="20" borderId="83" applyNumberFormat="0" applyAlignment="0" applyProtection="0"/>
    <xf numFmtId="203" fontId="21" fillId="20" borderId="83"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21" fillId="20" borderId="83" applyNumberFormat="0" applyAlignment="0" applyProtection="0">
      <alignment vertical="center"/>
    </xf>
    <xf numFmtId="203" fontId="21" fillId="20" borderId="83"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69" fillId="0" borderId="84">
      <alignment horizontal="left" vertical="center"/>
    </xf>
    <xf numFmtId="203" fontId="103" fillId="7" borderId="80" applyNumberFormat="0" applyAlignment="0" applyProtection="0"/>
    <xf numFmtId="10" fontId="22" fillId="25" borderId="79" applyNumberFormat="0" applyBorder="0" applyAlignment="0" applyProtection="0"/>
    <xf numFmtId="203" fontId="93" fillId="21" borderId="81" applyNumberFormat="0" applyFont="0" applyAlignment="0" applyProtection="0"/>
    <xf numFmtId="203" fontId="106" fillId="20" borderId="83" applyNumberFormat="0" applyAlignment="0" applyProtection="0"/>
    <xf numFmtId="203" fontId="15" fillId="7"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119" fillId="7" borderId="80" applyNumberFormat="0" applyAlignment="0" applyProtection="0">
      <alignment vertical="center"/>
    </xf>
    <xf numFmtId="203" fontId="107" fillId="0" borderId="82" applyNumberFormat="0" applyFill="0" applyAlignment="0" applyProtection="0"/>
    <xf numFmtId="203" fontId="96" fillId="20" borderId="80" applyNumberFormat="0" applyAlignment="0" applyProtection="0"/>
    <xf numFmtId="203" fontId="112" fillId="20" borderId="80" applyNumberFormat="0" applyAlignment="0" applyProtection="0">
      <alignment vertical="center"/>
    </xf>
    <xf numFmtId="203" fontId="7" fillId="20" borderId="80" applyNumberFormat="0" applyAlignment="0" applyProtection="0">
      <alignment vertical="center"/>
    </xf>
    <xf numFmtId="203" fontId="112"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21" fillId="20" borderId="83" applyNumberFormat="0" applyAlignment="0" applyProtection="0">
      <alignment vertical="center"/>
    </xf>
    <xf numFmtId="203" fontId="124" fillId="20" borderId="83"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106" fillId="20" borderId="83" applyNumberFormat="0" applyAlignment="0" applyProtection="0"/>
    <xf numFmtId="203" fontId="107" fillId="0" borderId="82" applyNumberFormat="0" applyFill="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4" fillId="0" borderId="82" applyNumberFormat="0" applyFill="0" applyAlignment="0" applyProtection="0">
      <alignment vertical="center"/>
    </xf>
    <xf numFmtId="203" fontId="21" fillId="20" borderId="83" applyNumberFormat="0" applyAlignment="0" applyProtection="0">
      <alignment vertical="center"/>
    </xf>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106" fillId="20" borderId="83" applyNumberFormat="0" applyAlignment="0" applyProtection="0"/>
    <xf numFmtId="203" fontId="21" fillId="20" borderId="83" applyNumberFormat="0" applyAlignment="0" applyProtection="0">
      <alignment vertical="center"/>
    </xf>
    <xf numFmtId="203" fontId="14" fillId="0" borderId="82" applyNumberFormat="0" applyFill="0" applyAlignment="0" applyProtection="0">
      <alignment vertical="center"/>
    </xf>
    <xf numFmtId="203" fontId="4" fillId="21" borderId="81" applyNumberFormat="0" applyFont="0" applyAlignment="0" applyProtection="0">
      <alignment vertical="center"/>
    </xf>
    <xf numFmtId="203" fontId="96" fillId="20"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3" fillId="7" borderId="80" applyNumberFormat="0" applyAlignment="0" applyProtection="0"/>
    <xf numFmtId="203" fontId="96" fillId="20" borderId="80" applyNumberFormat="0" applyAlignment="0" applyProtection="0"/>
    <xf numFmtId="203" fontId="106" fillId="20" borderId="83" applyNumberFormat="0" applyAlignment="0" applyProtection="0"/>
    <xf numFmtId="203" fontId="14" fillId="0" borderId="82" applyNumberFormat="0" applyFill="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4" fillId="21" borderId="81" applyNumberFormat="0" applyFont="0" applyAlignment="0" applyProtection="0">
      <alignment vertical="center"/>
    </xf>
    <xf numFmtId="203" fontId="107" fillId="0" borderId="82" applyNumberFormat="0" applyFill="0" applyAlignment="0" applyProtection="0"/>
    <xf numFmtId="203" fontId="21" fillId="20" borderId="83" applyNumberFormat="0" applyAlignment="0" applyProtection="0">
      <alignment vertical="center"/>
    </xf>
    <xf numFmtId="203" fontId="93" fillId="21" borderId="81" applyNumberFormat="0" applyFont="0" applyAlignment="0" applyProtection="0"/>
    <xf numFmtId="203" fontId="7" fillId="20" borderId="80" applyNumberFormat="0" applyAlignment="0" applyProtection="0">
      <alignment vertical="center"/>
    </xf>
    <xf numFmtId="203" fontId="96" fillId="20" borderId="80" applyNumberFormat="0" applyAlignment="0" applyProtection="0"/>
    <xf numFmtId="203" fontId="106" fillId="20" borderId="83" applyNumberFormat="0" applyAlignment="0" applyProtection="0"/>
    <xf numFmtId="203" fontId="107" fillId="0" borderId="82" applyNumberFormat="0" applyFill="0" applyAlignment="0" applyProtection="0"/>
    <xf numFmtId="203" fontId="7" fillId="20" borderId="80" applyNumberFormat="0" applyAlignment="0" applyProtection="0">
      <alignment vertical="center"/>
    </xf>
    <xf numFmtId="203" fontId="93" fillId="21" borderId="81" applyNumberFormat="0" applyFont="0" applyAlignment="0" applyProtection="0"/>
    <xf numFmtId="203" fontId="103" fillId="7" borderId="80" applyNumberFormat="0" applyAlignment="0" applyProtection="0"/>
    <xf numFmtId="203" fontId="107" fillId="0" borderId="82" applyNumberFormat="0" applyFill="0" applyAlignment="0" applyProtection="0"/>
    <xf numFmtId="203" fontId="106" fillId="20" borderId="83" applyNumberForma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103" fillId="7"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103" fillId="7" borderId="80" applyNumberForma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3" fillId="21" borderId="81" applyNumberFormat="0" applyFont="0" applyAlignment="0" applyProtection="0"/>
    <xf numFmtId="203" fontId="93" fillId="21" borderId="81" applyNumberFormat="0" applyFont="0" applyAlignment="0" applyProtection="0"/>
    <xf numFmtId="203" fontId="96" fillId="20" borderId="80" applyNumberFormat="0" applyAlignment="0" applyProtection="0"/>
    <xf numFmtId="203" fontId="4" fillId="21" borderId="81" applyNumberFormat="0" applyFont="0" applyAlignment="0" applyProtection="0">
      <alignment vertical="center"/>
    </xf>
    <xf numFmtId="203" fontId="7" fillId="20" borderId="80" applyNumberFormat="0" applyAlignment="0" applyProtection="0">
      <alignment vertical="center"/>
    </xf>
    <xf numFmtId="203" fontId="4" fillId="21" borderId="81" applyNumberFormat="0" applyFont="0" applyAlignment="0" applyProtection="0">
      <alignment vertical="center"/>
    </xf>
    <xf numFmtId="203" fontId="3" fillId="21" borderId="81" applyNumberFormat="0" applyFon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4" fillId="21" borderId="81" applyNumberFormat="0" applyFont="0" applyAlignment="0" applyProtection="0">
      <alignment vertical="center"/>
    </xf>
    <xf numFmtId="203" fontId="93" fillId="21" borderId="81" applyNumberFormat="0" applyFont="0" applyAlignment="0" applyProtection="0"/>
    <xf numFmtId="203" fontId="96" fillId="20" borderId="80" applyNumberFormat="0" applyAlignment="0" applyProtection="0"/>
    <xf numFmtId="203" fontId="93" fillId="21" borderId="81" applyNumberFormat="0" applyFon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4" fillId="0" borderId="82" applyNumberFormat="0" applyFill="0" applyAlignment="0" applyProtection="0">
      <alignment vertical="center"/>
    </xf>
    <xf numFmtId="203" fontId="118"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4" fillId="0" borderId="82" applyNumberFormat="0" applyFill="0" applyAlignment="0" applyProtection="0">
      <alignment vertical="center"/>
    </xf>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4" fillId="0" borderId="82" applyNumberFormat="0" applyFill="0" applyAlignment="0" applyProtection="0">
      <alignment vertical="center"/>
    </xf>
    <xf numFmtId="203" fontId="107" fillId="0" borderId="82" applyNumberFormat="0" applyFill="0" applyAlignment="0" applyProtection="0"/>
    <xf numFmtId="203" fontId="107" fillId="0" borderId="82" applyNumberFormat="0" applyFill="0" applyAlignment="0" applyProtection="0"/>
    <xf numFmtId="203" fontId="107" fillId="0" borderId="82" applyNumberFormat="0" applyFill="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12"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5" fillId="7" borderId="80" applyNumberFormat="0" applyAlignment="0" applyProtection="0">
      <alignment vertical="center"/>
    </xf>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5"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103" fillId="7" borderId="80" applyNumberFormat="0" applyAlignment="0" applyProtection="0"/>
    <xf numFmtId="203" fontId="7" fillId="20" borderId="80" applyNumberFormat="0" applyAlignment="0" applyProtection="0">
      <alignment vertical="center"/>
    </xf>
    <xf numFmtId="203" fontId="15" fillId="7" borderId="80" applyNumberFormat="0" applyAlignment="0" applyProtection="0">
      <alignment vertical="center"/>
    </xf>
    <xf numFmtId="203" fontId="119" fillId="7" borderId="80" applyNumberFormat="0" applyAlignment="0" applyProtection="0">
      <alignment vertical="center"/>
    </xf>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7"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5" fillId="7" borderId="80" applyNumberFormat="0" applyAlignment="0" applyProtection="0">
      <alignment vertical="center"/>
    </xf>
    <xf numFmtId="203" fontId="96" fillId="20" borderId="80" applyNumberFormat="0" applyAlignment="0" applyProtection="0"/>
    <xf numFmtId="203" fontId="15" fillId="7" borderId="80" applyNumberFormat="0" applyAlignment="0" applyProtection="0">
      <alignment vertical="center"/>
    </xf>
    <xf numFmtId="203" fontId="112" fillId="20" borderId="80" applyNumberFormat="0" applyAlignment="0" applyProtection="0">
      <alignment vertical="center"/>
    </xf>
    <xf numFmtId="203" fontId="96" fillId="20"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203" fontId="103" fillId="7" borderId="80" applyNumberFormat="0" applyAlignment="0" applyProtection="0"/>
    <xf numFmtId="41" fontId="2" fillId="0" borderId="0" applyFont="0" applyFill="0" applyBorder="0" applyAlignment="0" applyProtection="0">
      <alignment vertical="center"/>
    </xf>
    <xf numFmtId="0" fontId="3" fillId="0" borderId="0">
      <alignment vertical="center"/>
    </xf>
    <xf numFmtId="0" fontId="154" fillId="0" borderId="0"/>
    <xf numFmtId="0" fontId="155" fillId="0" borderId="0"/>
    <xf numFmtId="0" fontId="9" fillId="0" borderId="0"/>
    <xf numFmtId="0" fontId="26" fillId="0" borderId="0"/>
    <xf numFmtId="0" fontId="26" fillId="0" borderId="0"/>
    <xf numFmtId="180" fontId="32" fillId="0" borderId="0"/>
    <xf numFmtId="180" fontId="32" fillId="0" borderId="0"/>
    <xf numFmtId="180" fontId="32" fillId="0" borderId="0"/>
    <xf numFmtId="181" fontId="32" fillId="0" borderId="0"/>
    <xf numFmtId="181" fontId="32" fillId="0" borderId="0"/>
    <xf numFmtId="181" fontId="32" fillId="0" borderId="0"/>
    <xf numFmtId="0" fontId="156" fillId="0" borderId="19" applyNumberFormat="0" applyFont="0" applyFill="0" applyBorder="0" applyAlignment="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188" fontId="32" fillId="0" borderId="0" applyFont="0" applyFill="0" applyBorder="0" applyAlignment="0" applyProtection="0"/>
    <xf numFmtId="0" fontId="158" fillId="0" borderId="0" applyFont="0" applyFill="0" applyBorder="0" applyAlignment="0" applyProtection="0"/>
    <xf numFmtId="188" fontId="32" fillId="0" borderId="0" applyFont="0" applyFill="0" applyBorder="0" applyAlignment="0" applyProtection="0"/>
    <xf numFmtId="0" fontId="158" fillId="0" borderId="0" applyFont="0" applyFill="0" applyBorder="0" applyAlignment="0" applyProtection="0"/>
    <xf numFmtId="228" fontId="53" fillId="0" borderId="0" applyFont="0" applyFill="0" applyBorder="0" applyAlignment="0" applyProtection="0"/>
    <xf numFmtId="0" fontId="158" fillId="0" borderId="0" applyFont="0" applyFill="0" applyBorder="0" applyAlignment="0" applyProtection="0"/>
    <xf numFmtId="229" fontId="32" fillId="0" borderId="0" applyFont="0" applyFill="0" applyBorder="0" applyAlignment="0" applyProtection="0"/>
    <xf numFmtId="0" fontId="158" fillId="0" borderId="0" applyFont="0" applyFill="0" applyBorder="0" applyAlignment="0" applyProtection="0"/>
    <xf numFmtId="252" fontId="174" fillId="0" borderId="0" applyFont="0" applyFill="0" applyBorder="0" applyAlignment="0" applyProtection="0"/>
    <xf numFmtId="189" fontId="32" fillId="0" borderId="0" applyFont="0" applyFill="0" applyBorder="0" applyAlignment="0" applyProtection="0"/>
    <xf numFmtId="0" fontId="158" fillId="0" borderId="0" applyFont="0" applyFill="0" applyBorder="0" applyAlignment="0" applyProtection="0"/>
    <xf numFmtId="189" fontId="32" fillId="0" borderId="0" applyFont="0" applyFill="0" applyBorder="0" applyAlignment="0" applyProtection="0"/>
    <xf numFmtId="0" fontId="158" fillId="0" borderId="0" applyFont="0" applyFill="0" applyBorder="0" applyAlignment="0" applyProtection="0"/>
    <xf numFmtId="230" fontId="53" fillId="0" borderId="0" applyFont="0" applyFill="0" applyBorder="0" applyAlignment="0" applyProtection="0"/>
    <xf numFmtId="0" fontId="158" fillId="0" borderId="0" applyFont="0" applyFill="0" applyBorder="0" applyAlignment="0" applyProtection="0"/>
    <xf numFmtId="231" fontId="32" fillId="0" borderId="0" applyFont="0" applyFill="0" applyBorder="0" applyAlignment="0" applyProtection="0"/>
    <xf numFmtId="0" fontId="158" fillId="0" borderId="0" applyFont="0" applyFill="0" applyBorder="0" applyAlignment="0" applyProtection="0"/>
    <xf numFmtId="253" fontId="174" fillId="0" borderId="0" applyFont="0" applyFill="0" applyBorder="0" applyAlignment="0" applyProtection="0"/>
    <xf numFmtId="0" fontId="30" fillId="0" borderId="0"/>
    <xf numFmtId="0" fontId="159" fillId="0" borderId="0" applyNumberFormat="0" applyFill="0" applyBorder="0" applyAlignment="0" applyProtection="0"/>
    <xf numFmtId="189" fontId="48" fillId="0" borderId="0" applyFont="0" applyFill="0" applyBorder="0" applyAlignment="0" applyProtection="0"/>
    <xf numFmtId="0" fontId="158" fillId="0" borderId="0" applyFont="0" applyFill="0" applyBorder="0" applyAlignment="0" applyProtection="0"/>
    <xf numFmtId="189" fontId="48" fillId="0" borderId="0" applyFont="0" applyFill="0" applyBorder="0" applyAlignment="0" applyProtection="0"/>
    <xf numFmtId="0" fontId="3" fillId="0" borderId="0" applyFont="0" applyFill="0" applyBorder="0" applyAlignment="0" applyProtection="0"/>
    <xf numFmtId="232" fontId="32" fillId="0" borderId="0" applyFont="0" applyFill="0" applyBorder="0" applyAlignment="0" applyProtection="0"/>
    <xf numFmtId="0" fontId="158" fillId="0" borderId="0" applyFont="0" applyFill="0" applyBorder="0" applyAlignment="0" applyProtection="0"/>
    <xf numFmtId="192" fontId="32" fillId="0" borderId="0" applyFont="0" applyFill="0" applyBorder="0" applyAlignment="0" applyProtection="0"/>
    <xf numFmtId="0" fontId="158" fillId="0" borderId="0" applyFont="0" applyFill="0" applyBorder="0" applyAlignment="0" applyProtection="0"/>
    <xf numFmtId="192" fontId="32" fillId="0" borderId="0" applyFont="0" applyFill="0" applyBorder="0" applyAlignment="0" applyProtection="0"/>
    <xf numFmtId="0" fontId="160" fillId="0" borderId="0" applyFont="0" applyFill="0" applyBorder="0" applyAlignment="0" applyProtection="0"/>
    <xf numFmtId="0" fontId="53" fillId="0" borderId="0" applyFont="0" applyFill="0" applyBorder="0" applyAlignment="0" applyProtection="0"/>
    <xf numFmtId="0" fontId="158" fillId="0" borderId="0" applyFont="0" applyFill="0" applyBorder="0" applyAlignment="0" applyProtection="0"/>
    <xf numFmtId="0" fontId="50" fillId="0" borderId="0" applyNumberFormat="0" applyFill="0" applyBorder="0" applyAlignment="0" applyProtection="0"/>
    <xf numFmtId="0" fontId="32" fillId="0" borderId="0"/>
    <xf numFmtId="0" fontId="158" fillId="0" borderId="0"/>
    <xf numFmtId="0" fontId="32" fillId="0" borderId="0"/>
    <xf numFmtId="0" fontId="161" fillId="0" borderId="0"/>
    <xf numFmtId="0" fontId="161" fillId="0" borderId="0"/>
    <xf numFmtId="0" fontId="161" fillId="0" borderId="0" applyNumberFormat="0"/>
    <xf numFmtId="0" fontId="161" fillId="0" borderId="0" applyNumberFormat="0"/>
    <xf numFmtId="0" fontId="158" fillId="0" borderId="0"/>
    <xf numFmtId="0" fontId="32" fillId="0" borderId="0"/>
    <xf numFmtId="0" fontId="158" fillId="0" borderId="0"/>
    <xf numFmtId="0" fontId="162" fillId="0" borderId="0"/>
    <xf numFmtId="0" fontId="158" fillId="0" borderId="0"/>
    <xf numFmtId="0" fontId="32" fillId="0" borderId="0"/>
    <xf numFmtId="3" fontId="69" fillId="0" borderId="84"/>
    <xf numFmtId="0" fontId="163" fillId="0" borderId="0"/>
    <xf numFmtId="43" fontId="3" fillId="0" borderId="0" applyFont="0" applyFill="0" applyBorder="0" applyAlignment="0" applyProtection="0">
      <alignment vertical="center"/>
    </xf>
    <xf numFmtId="41" fontId="3" fillId="0" borderId="0" applyFont="0" applyFill="0" applyBorder="0" applyAlignment="0" applyProtection="0">
      <alignment vertical="center"/>
    </xf>
    <xf numFmtId="41" fontId="4" fillId="0" borderId="0" applyFont="0" applyFill="0" applyBorder="0" applyAlignment="0" applyProtection="0">
      <alignment vertical="center"/>
    </xf>
    <xf numFmtId="41"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43" fontId="3" fillId="0" borderId="0" applyFont="0" applyFill="0" applyBorder="0" applyAlignment="0" applyProtection="0">
      <alignment vertical="center"/>
    </xf>
    <xf numFmtId="0" fontId="26" fillId="0" borderId="0" applyFont="0" applyFill="0" applyBorder="0" applyAlignment="0" applyProtection="0"/>
    <xf numFmtId="233" fontId="164" fillId="0" borderId="0" applyFont="0" applyFill="0" applyBorder="0" applyAlignment="0" applyProtection="0"/>
    <xf numFmtId="234" fontId="22" fillId="0" borderId="0"/>
    <xf numFmtId="14" fontId="29" fillId="0" borderId="0" applyFont="0" applyFill="0" applyBorder="0" applyAlignment="0" applyProtection="0"/>
    <xf numFmtId="235" fontId="56" fillId="25" borderId="0" applyFont="0" applyFill="0" applyBorder="0" applyAlignment="0" applyProtection="0"/>
    <xf numFmtId="235" fontId="22" fillId="25" borderId="0" applyFont="0" applyFill="0" applyBorder="0" applyAlignment="0" applyProtection="0"/>
    <xf numFmtId="0" fontId="9" fillId="0" borderId="0"/>
    <xf numFmtId="38" fontId="22" fillId="26" borderId="0" applyNumberFormat="0" applyFont="0" applyBorder="0" applyAlignment="0">
      <protection hidden="1"/>
    </xf>
    <xf numFmtId="38" fontId="22" fillId="26" borderId="0" applyNumberFormat="0" applyBorder="0" applyAlignment="0" applyProtection="0"/>
    <xf numFmtId="0" fontId="68" fillId="0" borderId="0">
      <alignment horizontal="left"/>
    </xf>
    <xf numFmtId="0" fontId="69" fillId="0" borderId="15" applyNumberFormat="0" applyAlignment="0" applyProtection="0">
      <alignment horizontal="left" vertical="center"/>
    </xf>
    <xf numFmtId="0" fontId="69" fillId="0" borderId="84">
      <alignment horizontal="left" vertical="center"/>
    </xf>
    <xf numFmtId="0" fontId="165" fillId="0" borderId="0" applyNumberFormat="0" applyFill="0" applyBorder="0" applyAlignment="0" applyProtection="0">
      <alignment vertical="top"/>
      <protection locked="0"/>
    </xf>
    <xf numFmtId="10" fontId="22" fillId="35" borderId="88" applyNumberFormat="0" applyBorder="0" applyAlignment="0" applyProtection="0"/>
    <xf numFmtId="10" fontId="22" fillId="25" borderId="88" applyNumberFormat="0" applyBorder="0" applyAlignment="0" applyProtection="0"/>
    <xf numFmtId="234" fontId="22" fillId="25" borderId="0" applyFont="0" applyBorder="0" applyAlignment="0" applyProtection="0">
      <protection locked="0"/>
    </xf>
    <xf numFmtId="236" fontId="166" fillId="0" borderId="0" applyFont="0" applyFill="0" applyBorder="0" applyProtection="0"/>
    <xf numFmtId="0" fontId="71" fillId="0" borderId="0">
      <alignment horizontal="left" vertical="top"/>
    </xf>
    <xf numFmtId="237" fontId="164" fillId="0" borderId="0" applyFont="0" applyFill="0" applyBorder="0" applyAlignment="0" applyProtection="0"/>
    <xf numFmtId="238" fontId="164" fillId="0" borderId="0" applyFont="0" applyFill="0" applyBorder="0" applyAlignment="0" applyProtection="0"/>
    <xf numFmtId="0" fontId="74" fillId="0" borderId="72"/>
    <xf numFmtId="239" fontId="9" fillId="0" borderId="0" applyFont="0" applyFill="0" applyBorder="0" applyAlignment="0" applyProtection="0"/>
    <xf numFmtId="240" fontId="9" fillId="0" borderId="0" applyFont="0" applyFill="0" applyBorder="0" applyAlignment="0" applyProtection="0"/>
    <xf numFmtId="241" fontId="164" fillId="0" borderId="0" applyFont="0" applyFill="0" applyBorder="0" applyAlignment="0" applyProtection="0"/>
    <xf numFmtId="242" fontId="164" fillId="0" borderId="0" applyFont="0" applyFill="0" applyBorder="0" applyAlignment="0" applyProtection="0"/>
    <xf numFmtId="0" fontId="76" fillId="0" borderId="19" applyNumberFormat="0" applyFont="0" applyBorder="0" applyProtection="0">
      <alignment horizontal="center" vertical="center"/>
    </xf>
    <xf numFmtId="243" fontId="9" fillId="0" borderId="0"/>
    <xf numFmtId="255" fontId="174"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3" fillId="0" borderId="0"/>
    <xf numFmtId="0" fontId="4" fillId="0" borderId="0">
      <alignment vertical="center"/>
    </xf>
    <xf numFmtId="0" fontId="167" fillId="0" borderId="0" applyFont="0" applyFill="0" applyBorder="0" applyAlignment="0" applyProtection="0">
      <alignment horizontal="centerContinuous"/>
    </xf>
    <xf numFmtId="0" fontId="29" fillId="0" borderId="62" applyFont="0" applyFill="0" applyBorder="0" applyAlignment="0" applyProtection="0">
      <alignment horizontal="right"/>
    </xf>
    <xf numFmtId="0" fontId="168" fillId="0" borderId="0" applyFont="0" applyFill="0" applyBorder="0" applyAlignment="0" applyProtection="0">
      <alignment horizontal="centerContinuous"/>
    </xf>
    <xf numFmtId="0" fontId="168" fillId="0" borderId="0" applyFont="0" applyFill="0" applyBorder="0" applyAlignment="0" applyProtection="0">
      <alignment horizontal="centerContinuous"/>
    </xf>
    <xf numFmtId="0" fontId="28" fillId="0" borderId="0"/>
    <xf numFmtId="244" fontId="22" fillId="0" borderId="0" applyFont="0" applyFill="0" applyBorder="0" applyAlignment="0" applyProtection="0"/>
    <xf numFmtId="40" fontId="169" fillId="35" borderId="0">
      <alignment horizontal="right"/>
    </xf>
    <xf numFmtId="0" fontId="170" fillId="35" borderId="0">
      <alignment horizontal="right"/>
    </xf>
    <xf numFmtId="0" fontId="171" fillId="35" borderId="62"/>
    <xf numFmtId="0" fontId="171" fillId="0" borderId="0" applyBorder="0">
      <alignment horizontal="centerContinuous"/>
    </xf>
    <xf numFmtId="0" fontId="172" fillId="0" borderId="0" applyBorder="0">
      <alignment horizontal="centerContinuous"/>
    </xf>
    <xf numFmtId="245" fontId="22" fillId="0" borderId="0"/>
    <xf numFmtId="246" fontId="9" fillId="0" borderId="0" applyFont="0" applyFill="0" applyBorder="0" applyAlignment="0"/>
    <xf numFmtId="247" fontId="9" fillId="0" borderId="0" applyFont="0" applyFill="0" applyBorder="0" applyAlignment="0"/>
    <xf numFmtId="10" fontId="9" fillId="0" borderId="0" applyFont="0" applyFill="0" applyBorder="0" applyAlignment="0" applyProtection="0"/>
    <xf numFmtId="254" fontId="30" fillId="0" borderId="0" applyFont="0" applyFill="0" applyBorder="0" applyAlignment="0" applyProtection="0"/>
    <xf numFmtId="248" fontId="22" fillId="0" borderId="0" applyFont="0" applyFill="0" applyBorder="0" applyAlignment="0" applyProtection="0"/>
    <xf numFmtId="249" fontId="28" fillId="0" borderId="0" applyFont="0" applyFill="0" applyBorder="0" applyAlignment="0" applyProtection="0"/>
    <xf numFmtId="0" fontId="80" fillId="0" borderId="0">
      <alignment horizontal="center" vertical="center"/>
    </xf>
    <xf numFmtId="0" fontId="9" fillId="0" borderId="0"/>
    <xf numFmtId="0" fontId="74" fillId="0" borderId="0"/>
    <xf numFmtId="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0" fontId="163" fillId="0" borderId="0"/>
    <xf numFmtId="0" fontId="163" fillId="0" borderId="0"/>
    <xf numFmtId="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0" fontId="163" fillId="0" borderId="0"/>
    <xf numFmtId="251" fontId="82" fillId="0" borderId="0" applyFill="0" applyBorder="0" applyAlignment="0" applyProtection="0">
      <alignment horizontal="right"/>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6" fillId="0" borderId="0" applyNumberFormat="0" applyFill="0" applyBorder="0" applyAlignment="0" applyProtection="0">
      <alignment vertical="center"/>
    </xf>
    <xf numFmtId="0" fontId="7" fillId="20" borderId="94" applyNumberFormat="0" applyAlignment="0" applyProtection="0">
      <alignment vertical="center"/>
    </xf>
    <xf numFmtId="0" fontId="8" fillId="3" borderId="0" applyNumberFormat="0" applyBorder="0" applyAlignment="0" applyProtection="0">
      <alignment vertical="center"/>
    </xf>
    <xf numFmtId="40" fontId="157" fillId="0" borderId="0" applyFont="0" applyFill="0" applyBorder="0" applyAlignment="0" applyProtection="0"/>
    <xf numFmtId="38" fontId="157" fillId="0" borderId="0" applyFont="0" applyFill="0" applyBorder="0" applyAlignment="0" applyProtection="0"/>
    <xf numFmtId="0" fontId="173" fillId="21" borderId="95" applyNumberFormat="0" applyFont="0" applyAlignment="0" applyProtection="0">
      <alignment vertical="center"/>
    </xf>
    <xf numFmtId="0" fontId="157" fillId="0" borderId="0" applyFont="0" applyFill="0" applyBorder="0" applyAlignment="0" applyProtection="0"/>
    <xf numFmtId="0" fontId="157"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188" fontId="26" fillId="0" borderId="0" applyFont="0" applyFill="0" applyBorder="0" applyAlignment="0" applyProtection="0"/>
    <xf numFmtId="9" fontId="9" fillId="0" borderId="0" applyFont="0" applyFill="0" applyBorder="0" applyAlignment="0" applyProtection="0"/>
    <xf numFmtId="9" fontId="139" fillId="0" borderId="0" applyFont="0" applyFill="0" applyBorder="0" applyAlignment="0" applyProtection="0">
      <alignment vertical="center"/>
    </xf>
    <xf numFmtId="9" fontId="3" fillId="0" borderId="0" applyFont="0" applyFill="0" applyBorder="0" applyAlignment="0" applyProtection="0"/>
    <xf numFmtId="9" fontId="129" fillId="0" borderId="0" applyFont="0" applyFill="0" applyBorder="0" applyAlignment="0" applyProtection="0">
      <alignment vertical="center"/>
    </xf>
    <xf numFmtId="9" fontId="129" fillId="0" borderId="0" applyFont="0" applyFill="0" applyBorder="0" applyAlignment="0" applyProtection="0">
      <alignment vertical="center"/>
    </xf>
    <xf numFmtId="0" fontId="10" fillId="22" borderId="0" applyNumberFormat="0" applyBorder="0" applyAlignment="0" applyProtection="0">
      <alignment vertical="center"/>
    </xf>
    <xf numFmtId="0" fontId="11" fillId="0" borderId="0" applyNumberFormat="0" applyFill="0" applyBorder="0" applyAlignment="0" applyProtection="0">
      <alignment vertical="center"/>
    </xf>
    <xf numFmtId="0" fontId="12" fillId="23" borderId="4" applyNumberFormat="0" applyAlignment="0" applyProtection="0">
      <alignment vertical="center"/>
    </xf>
    <xf numFmtId="41" fontId="154" fillId="0" borderId="0" applyFont="0" applyFill="0" applyBorder="0" applyAlignment="0" applyProtection="0"/>
    <xf numFmtId="41" fontId="154" fillId="0" borderId="0" applyFont="0" applyFill="0" applyBorder="0" applyAlignment="0" applyProtection="0"/>
    <xf numFmtId="41" fontId="4"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129" fillId="0" borderId="0" applyFont="0" applyFill="0" applyBorder="0" applyAlignment="0" applyProtection="0">
      <alignment vertical="center"/>
    </xf>
    <xf numFmtId="41" fontId="129" fillId="0" borderId="0" applyFont="0" applyFill="0" applyBorder="0" applyAlignment="0" applyProtection="0">
      <alignment vertical="center"/>
    </xf>
    <xf numFmtId="41" fontId="9" fillId="0" borderId="0" applyFont="0" applyFill="0" applyBorder="0" applyAlignment="0" applyProtection="0"/>
    <xf numFmtId="41" fontId="3"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4"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139" fillId="0" borderId="0" applyFont="0" applyFill="0" applyBorder="0" applyAlignment="0" applyProtection="0">
      <alignment vertical="center"/>
    </xf>
    <xf numFmtId="43" fontId="3" fillId="0" borderId="0" applyFont="0" applyFill="0" applyBorder="0" applyAlignment="0" applyProtection="0">
      <alignment vertical="center"/>
    </xf>
    <xf numFmtId="0" fontId="9" fillId="0" borderId="0"/>
    <xf numFmtId="0" fontId="13" fillId="0" borderId="6" applyNumberFormat="0" applyFill="0" applyAlignment="0" applyProtection="0">
      <alignment vertical="center"/>
    </xf>
    <xf numFmtId="0" fontId="14" fillId="0" borderId="97" applyNumberFormat="0" applyFill="0" applyAlignment="0" applyProtection="0">
      <alignment vertical="center"/>
    </xf>
    <xf numFmtId="0" fontId="15" fillId="7" borderId="94" applyNumberFormat="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0" borderId="69" applyNumberFormat="0" applyFill="0" applyAlignment="0" applyProtection="0">
      <alignment vertical="center"/>
    </xf>
    <xf numFmtId="0" fontId="19" fillId="0" borderId="0" applyNumberFormat="0" applyFill="0" applyBorder="0" applyAlignment="0" applyProtection="0">
      <alignment vertical="center"/>
    </xf>
    <xf numFmtId="0" fontId="20" fillId="4" borderId="0" applyNumberFormat="0" applyBorder="0" applyAlignment="0" applyProtection="0">
      <alignment vertical="center"/>
    </xf>
    <xf numFmtId="0" fontId="26" fillId="0" borderId="0"/>
    <xf numFmtId="0" fontId="21" fillId="20" borderId="96" applyNumberFormat="0" applyAlignment="0" applyProtection="0">
      <alignment vertical="center"/>
    </xf>
    <xf numFmtId="0" fontId="26" fillId="0" borderId="0" applyFont="0" applyFill="0" applyBorder="0" applyAlignment="0" applyProtection="0"/>
    <xf numFmtId="0" fontId="26" fillId="0" borderId="0" applyFont="0" applyFill="0" applyBorder="0" applyAlignment="0" applyProtection="0"/>
    <xf numFmtId="0" fontId="3" fillId="0" borderId="0">
      <alignment vertical="center"/>
    </xf>
    <xf numFmtId="0" fontId="3" fillId="0" borderId="0">
      <alignment vertical="center"/>
    </xf>
    <xf numFmtId="0" fontId="129" fillId="0" borderId="0">
      <alignment vertical="center"/>
    </xf>
    <xf numFmtId="0" fontId="129" fillId="0" borderId="0">
      <alignment vertical="center"/>
    </xf>
    <xf numFmtId="0" fontId="4" fillId="0" borderId="0">
      <alignment vertical="center"/>
    </xf>
    <xf numFmtId="0" fontId="4" fillId="0" borderId="0">
      <alignment vertical="center"/>
    </xf>
    <xf numFmtId="0" fontId="4" fillId="0" borderId="0">
      <alignment vertical="center"/>
    </xf>
    <xf numFmtId="0" fontId="139" fillId="0" borderId="0">
      <alignment vertical="center"/>
    </xf>
    <xf numFmtId="0" fontId="9" fillId="0" borderId="0" applyNumberFormat="0" applyFont="0" applyFill="0" applyBorder="0" applyAlignment="0" applyProtection="0"/>
    <xf numFmtId="0" fontId="9" fillId="0" borderId="0"/>
    <xf numFmtId="0" fontId="3" fillId="0" borderId="0">
      <alignment vertical="center"/>
    </xf>
    <xf numFmtId="0" fontId="3" fillId="0" borderId="0">
      <alignment vertical="center"/>
    </xf>
    <xf numFmtId="0" fontId="3" fillId="0" borderId="0"/>
    <xf numFmtId="0" fontId="175" fillId="0" borderId="0"/>
    <xf numFmtId="0" fontId="139" fillId="0" borderId="0">
      <alignment vertical="center"/>
    </xf>
    <xf numFmtId="0" fontId="176" fillId="0" borderId="0">
      <alignment vertical="center"/>
    </xf>
    <xf numFmtId="0" fontId="175" fillId="0" borderId="0"/>
    <xf numFmtId="0" fontId="3" fillId="0" borderId="0"/>
    <xf numFmtId="0" fontId="175" fillId="0" borderId="0"/>
    <xf numFmtId="0" fontId="3" fillId="0" borderId="0"/>
    <xf numFmtId="0" fontId="3" fillId="0" borderId="0"/>
    <xf numFmtId="0" fontId="9" fillId="0" borderId="0"/>
    <xf numFmtId="0" fontId="26" fillId="0" borderId="0"/>
    <xf numFmtId="0" fontId="139" fillId="0" borderId="0">
      <alignment vertical="center"/>
    </xf>
    <xf numFmtId="0" fontId="3" fillId="0" borderId="0">
      <alignment vertical="center"/>
    </xf>
    <xf numFmtId="0" fontId="3" fillId="0" borderId="0">
      <alignment vertical="center"/>
    </xf>
    <xf numFmtId="0" fontId="3" fillId="0" borderId="0"/>
    <xf numFmtId="0" fontId="4" fillId="0" borderId="0">
      <alignment vertical="center"/>
    </xf>
    <xf numFmtId="0" fontId="9" fillId="0" borderId="0"/>
    <xf numFmtId="0" fontId="3" fillId="0" borderId="0"/>
    <xf numFmtId="0" fontId="3" fillId="0" borderId="0"/>
    <xf numFmtId="0" fontId="3" fillId="0" borderId="0">
      <alignment vertical="center"/>
    </xf>
    <xf numFmtId="0" fontId="3" fillId="0" borderId="0">
      <alignment vertical="center"/>
    </xf>
    <xf numFmtId="0" fontId="3" fillId="0" borderId="0"/>
    <xf numFmtId="14" fontId="29" fillId="0" borderId="0" applyFont="0" applyFill="0" applyBorder="0" applyAlignment="0" applyProtection="0"/>
    <xf numFmtId="14" fontId="29" fillId="0" borderId="0" applyFont="0" applyFill="0" applyBorder="0" applyAlignment="0" applyProtection="0"/>
    <xf numFmtId="0" fontId="19" fillId="0" borderId="10" applyNumberFormat="0" applyFill="0" applyAlignment="0" applyProtection="0">
      <alignment vertical="center"/>
    </xf>
    <xf numFmtId="0" fontId="15" fillId="7" borderId="102" applyNumberFormat="0" applyAlignment="0" applyProtection="0">
      <alignment vertical="center"/>
    </xf>
    <xf numFmtId="0" fontId="7" fillId="20" borderId="102" applyNumberFormat="0" applyAlignment="0" applyProtection="0">
      <alignment vertical="center"/>
    </xf>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0" fontId="22" fillId="25" borderId="104" applyNumberFormat="0" applyBorder="0" applyAlignment="0" applyProtection="0"/>
    <xf numFmtId="10" fontId="22" fillId="35" borderId="104" applyNumberFormat="0" applyBorder="0" applyAlignment="0" applyProtection="0"/>
    <xf numFmtId="0" fontId="69" fillId="0" borderId="103">
      <alignment horizontal="left" vertical="center"/>
    </xf>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0" fontId="173" fillId="21" borderId="98" applyNumberFormat="0" applyFont="0" applyAlignment="0" applyProtection="0">
      <alignment vertical="center"/>
    </xf>
    <xf numFmtId="3" fontId="69" fillId="0" borderId="103"/>
    <xf numFmtId="9" fontId="154" fillId="0" borderId="0" applyFont="0" applyFill="0" applyBorder="0" applyAlignment="0" applyProtection="0"/>
    <xf numFmtId="177" fontId="9" fillId="0" borderId="0" applyFont="0" applyFill="0" applyBorder="0" applyAlignment="0" applyProtection="0"/>
    <xf numFmtId="0" fontId="14" fillId="0" borderId="100" applyNumberFormat="0" applyFill="0" applyAlignment="0" applyProtection="0">
      <alignment vertical="center"/>
    </xf>
    <xf numFmtId="0" fontId="21" fillId="20" borderId="99" applyNumberFormat="0" applyAlignment="0" applyProtection="0">
      <alignment vertical="center"/>
    </xf>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xf numFmtId="14" fontId="29" fillId="0" borderId="0" applyFont="0" applyFill="0" applyBorder="0" applyAlignment="0" applyProtection="0"/>
  </cellStyleXfs>
  <cellXfs count="411">
    <xf numFmtId="203" fontId="0" fillId="0" borderId="0" xfId="0">
      <alignment vertical="center"/>
    </xf>
    <xf numFmtId="203" fontId="129" fillId="0" borderId="0" xfId="0" applyFont="1">
      <alignment vertical="center"/>
    </xf>
    <xf numFmtId="203" fontId="131" fillId="0" borderId="0" xfId="0" applyFont="1">
      <alignment vertical="center"/>
    </xf>
    <xf numFmtId="49" fontId="131" fillId="0" borderId="0" xfId="0" applyNumberFormat="1" applyFont="1">
      <alignment vertical="center"/>
    </xf>
    <xf numFmtId="49" fontId="0" fillId="0" borderId="0" xfId="0" applyNumberFormat="1" applyAlignment="1">
      <alignment horizontal="right" vertical="center"/>
    </xf>
    <xf numFmtId="49" fontId="131" fillId="0" borderId="0" xfId="0" applyNumberFormat="1" applyFont="1" applyAlignment="1">
      <alignment horizontal="right" vertical="center"/>
    </xf>
    <xf numFmtId="203" fontId="130" fillId="0" borderId="0" xfId="0" applyFont="1">
      <alignment vertical="center"/>
    </xf>
    <xf numFmtId="3" fontId="0" fillId="0" borderId="0" xfId="0" applyNumberFormat="1">
      <alignment vertical="center"/>
    </xf>
    <xf numFmtId="41" fontId="0" fillId="0" borderId="0" xfId="51183" applyFont="1">
      <alignment vertical="center"/>
    </xf>
    <xf numFmtId="41" fontId="131" fillId="0" borderId="0" xfId="51183" applyFont="1">
      <alignment vertical="center"/>
    </xf>
    <xf numFmtId="203" fontId="134" fillId="0" borderId="0" xfId="0" applyFont="1" applyAlignment="1">
      <alignment horizontal="center" vertical="center"/>
    </xf>
    <xf numFmtId="203" fontId="134" fillId="0" borderId="0" xfId="0" applyFont="1">
      <alignment vertical="center"/>
    </xf>
    <xf numFmtId="41" fontId="134" fillId="0" borderId="0" xfId="0" applyNumberFormat="1" applyFont="1">
      <alignment vertical="center"/>
    </xf>
    <xf numFmtId="203" fontId="134" fillId="0" borderId="61" xfId="0" applyFont="1" applyBorder="1" applyAlignment="1">
      <alignment horizontal="center" vertical="center"/>
    </xf>
    <xf numFmtId="41" fontId="134" fillId="0" borderId="61" xfId="0" applyNumberFormat="1" applyFont="1" applyBorder="1" applyAlignment="1">
      <alignment horizontal="center" vertical="center"/>
    </xf>
    <xf numFmtId="203" fontId="134" fillId="0" borderId="65" xfId="0" applyFont="1" applyBorder="1" applyAlignment="1">
      <alignment horizontal="center" vertical="center"/>
    </xf>
    <xf numFmtId="203" fontId="134" fillId="0" borderId="62" xfId="0" applyFont="1" applyBorder="1">
      <alignment vertical="center"/>
    </xf>
    <xf numFmtId="203" fontId="134" fillId="0" borderId="64" xfId="0" applyFont="1" applyBorder="1">
      <alignment vertical="center"/>
    </xf>
    <xf numFmtId="41" fontId="136" fillId="0" borderId="63" xfId="51183" applyFont="1" applyBorder="1">
      <alignment vertical="center"/>
    </xf>
    <xf numFmtId="41" fontId="136" fillId="32" borderId="13" xfId="51183" applyFont="1" applyFill="1" applyBorder="1">
      <alignment vertical="center"/>
    </xf>
    <xf numFmtId="203" fontId="134" fillId="33" borderId="62" xfId="0" applyFont="1" applyFill="1" applyBorder="1">
      <alignment vertical="center"/>
    </xf>
    <xf numFmtId="203" fontId="134" fillId="34" borderId="62" xfId="0" applyFont="1" applyFill="1" applyBorder="1">
      <alignment vertical="center"/>
    </xf>
    <xf numFmtId="203" fontId="129" fillId="30" borderId="0" xfId="0" applyFont="1" applyFill="1" applyAlignment="1">
      <alignment horizontal="left" vertical="center"/>
    </xf>
    <xf numFmtId="203" fontId="134" fillId="32" borderId="62" xfId="0" applyFont="1" applyFill="1" applyBorder="1">
      <alignment vertical="center"/>
    </xf>
    <xf numFmtId="49" fontId="131" fillId="0" borderId="64" xfId="0" applyNumberFormat="1" applyFont="1" applyBorder="1" applyAlignment="1">
      <alignment horizontal="right" vertical="center"/>
    </xf>
    <xf numFmtId="49" fontId="129" fillId="0" borderId="64" xfId="0" applyNumberFormat="1" applyFont="1" applyBorder="1" applyAlignment="1">
      <alignment horizontal="right" vertical="center"/>
    </xf>
    <xf numFmtId="203" fontId="129" fillId="0" borderId="61" xfId="0" applyFont="1" applyBorder="1">
      <alignment vertical="center"/>
    </xf>
    <xf numFmtId="49" fontId="129" fillId="0" borderId="66" xfId="0" applyNumberFormat="1" applyFont="1" applyBorder="1" applyAlignment="1">
      <alignment horizontal="right" vertical="center"/>
    </xf>
    <xf numFmtId="49" fontId="128" fillId="31" borderId="0" xfId="0" applyNumberFormat="1" applyFont="1" applyFill="1">
      <alignment vertical="center"/>
    </xf>
    <xf numFmtId="49" fontId="128" fillId="31" borderId="0" xfId="0" applyNumberFormat="1" applyFont="1" applyFill="1" applyAlignment="1">
      <alignment horizontal="center" vertical="center"/>
    </xf>
    <xf numFmtId="41" fontId="130" fillId="32" borderId="88" xfId="51183" applyFont="1" applyFill="1" applyBorder="1">
      <alignment vertical="center"/>
    </xf>
    <xf numFmtId="41" fontId="130" fillId="32" borderId="66" xfId="51183" applyFont="1" applyFill="1" applyBorder="1">
      <alignment vertical="center"/>
    </xf>
    <xf numFmtId="41" fontId="130" fillId="32" borderId="13" xfId="51183" applyFont="1" applyFill="1" applyBorder="1">
      <alignment vertical="center"/>
    </xf>
    <xf numFmtId="41" fontId="129" fillId="0" borderId="64" xfId="51183" applyFont="1" applyBorder="1">
      <alignment vertical="center"/>
    </xf>
    <xf numFmtId="41" fontId="129" fillId="0" borderId="63" xfId="51183" applyFont="1" applyBorder="1">
      <alignment vertical="center"/>
    </xf>
    <xf numFmtId="41" fontId="129" fillId="0" borderId="62" xfId="51183" applyFont="1" applyBorder="1">
      <alignment vertical="center"/>
    </xf>
    <xf numFmtId="41" fontId="129" fillId="0" borderId="13" xfId="51183" applyFont="1" applyBorder="1">
      <alignment vertical="center"/>
    </xf>
    <xf numFmtId="41" fontId="129" fillId="0" borderId="65" xfId="51183" applyFont="1" applyBorder="1">
      <alignment vertical="center"/>
    </xf>
    <xf numFmtId="41" fontId="129" fillId="0" borderId="0" xfId="51183" applyFont="1">
      <alignment vertical="center"/>
    </xf>
    <xf numFmtId="203" fontId="129" fillId="0" borderId="0" xfId="0" applyFont="1" applyAlignment="1">
      <alignment horizontal="left" vertical="center"/>
    </xf>
    <xf numFmtId="49" fontId="131" fillId="0" borderId="64" xfId="0" quotePrefix="1" applyNumberFormat="1" applyFont="1" applyBorder="1" applyAlignment="1">
      <alignment horizontal="right" vertical="center"/>
    </xf>
    <xf numFmtId="203" fontId="129" fillId="0" borderId="62" xfId="0" applyFont="1" applyBorder="1" applyAlignment="1">
      <alignment horizontal="left" vertical="center"/>
    </xf>
    <xf numFmtId="203" fontId="131" fillId="0" borderId="62" xfId="0" applyFont="1" applyBorder="1">
      <alignment vertical="center"/>
    </xf>
    <xf numFmtId="49" fontId="131" fillId="31" borderId="89" xfId="0" applyNumberFormat="1" applyFont="1" applyFill="1" applyBorder="1">
      <alignment vertical="center"/>
    </xf>
    <xf numFmtId="49" fontId="131" fillId="31" borderId="90" xfId="0" applyNumberFormat="1" applyFont="1" applyFill="1" applyBorder="1">
      <alignment vertical="center"/>
    </xf>
    <xf numFmtId="227" fontId="128" fillId="31" borderId="91" xfId="0" applyNumberFormat="1" applyFont="1" applyFill="1" applyBorder="1" applyAlignment="1">
      <alignment horizontal="center" vertical="center"/>
    </xf>
    <xf numFmtId="41" fontId="134" fillId="0" borderId="63" xfId="51183" applyFont="1" applyBorder="1">
      <alignment vertical="center"/>
    </xf>
    <xf numFmtId="226" fontId="134" fillId="0" borderId="63" xfId="51183" applyNumberFormat="1" applyFont="1" applyBorder="1">
      <alignment vertical="center"/>
    </xf>
    <xf numFmtId="203" fontId="138" fillId="33" borderId="62" xfId="0" applyFont="1" applyFill="1" applyBorder="1">
      <alignment vertical="center"/>
    </xf>
    <xf numFmtId="203" fontId="134" fillId="33" borderId="64" xfId="0" applyFont="1" applyFill="1" applyBorder="1">
      <alignment vertical="center"/>
    </xf>
    <xf numFmtId="41" fontId="134" fillId="33" borderId="63" xfId="51183" applyFont="1" applyFill="1" applyBorder="1">
      <alignment vertical="center"/>
    </xf>
    <xf numFmtId="0" fontId="131" fillId="0" borderId="64" xfId="0" quotePrefix="1" applyNumberFormat="1" applyFont="1" applyBorder="1" applyAlignment="1">
      <alignment horizontal="right" vertical="center"/>
    </xf>
    <xf numFmtId="41" fontId="134" fillId="0" borderId="91" xfId="51183" applyFont="1" applyBorder="1">
      <alignment vertical="center"/>
    </xf>
    <xf numFmtId="203" fontId="139" fillId="0" borderId="0" xfId="0" applyFont="1">
      <alignment vertical="center"/>
    </xf>
    <xf numFmtId="41" fontId="136" fillId="0" borderId="91" xfId="51183" applyFont="1" applyBorder="1">
      <alignment vertical="center"/>
    </xf>
    <xf numFmtId="41" fontId="131" fillId="0" borderId="63" xfId="51183" applyFont="1" applyBorder="1">
      <alignment vertical="center"/>
    </xf>
    <xf numFmtId="41" fontId="134" fillId="0" borderId="0" xfId="51183" applyFont="1">
      <alignment vertical="center"/>
    </xf>
    <xf numFmtId="226" fontId="134" fillId="33" borderId="0" xfId="0" applyNumberFormat="1" applyFont="1" applyFill="1">
      <alignment vertical="center"/>
    </xf>
    <xf numFmtId="14" fontId="140" fillId="0" borderId="61" xfId="0" applyNumberFormat="1" applyFont="1" applyBorder="1" applyAlignment="1">
      <alignment horizontal="center" vertical="center"/>
    </xf>
    <xf numFmtId="41" fontId="140" fillId="0" borderId="61" xfId="51183" applyFont="1" applyBorder="1">
      <alignment vertical="center"/>
    </xf>
    <xf numFmtId="203" fontId="140" fillId="0" borderId="61" xfId="0" applyFont="1" applyBorder="1">
      <alignment vertical="center"/>
    </xf>
    <xf numFmtId="203" fontId="140" fillId="0" borderId="0" xfId="0" applyFont="1">
      <alignment vertical="center"/>
    </xf>
    <xf numFmtId="14" fontId="140" fillId="0" borderId="0" xfId="0" applyNumberFormat="1" applyFont="1" applyAlignment="1">
      <alignment horizontal="center" vertical="center"/>
    </xf>
    <xf numFmtId="41" fontId="140" fillId="0" borderId="0" xfId="51183" applyFont="1">
      <alignment vertical="center"/>
    </xf>
    <xf numFmtId="41" fontId="129" fillId="33" borderId="61" xfId="51183" applyFont="1" applyFill="1" applyBorder="1">
      <alignment vertical="center"/>
    </xf>
    <xf numFmtId="226" fontId="130" fillId="32" borderId="87" xfId="51183" applyNumberFormat="1" applyFont="1" applyFill="1" applyBorder="1">
      <alignment vertical="center"/>
    </xf>
    <xf numFmtId="226" fontId="130" fillId="32" borderId="61" xfId="51183" applyNumberFormat="1" applyFont="1" applyFill="1" applyBorder="1">
      <alignment vertical="center"/>
    </xf>
    <xf numFmtId="49" fontId="141" fillId="31" borderId="90" xfId="0" applyNumberFormat="1" applyFont="1" applyFill="1" applyBorder="1" applyAlignment="1">
      <alignment horizontal="center" vertical="center"/>
    </xf>
    <xf numFmtId="41" fontId="129" fillId="33" borderId="66" xfId="51183" applyFont="1" applyFill="1" applyBorder="1">
      <alignment vertical="center"/>
    </xf>
    <xf numFmtId="41" fontId="129" fillId="33" borderId="13" xfId="51183" applyFont="1" applyFill="1" applyBorder="1">
      <alignment vertical="center"/>
    </xf>
    <xf numFmtId="41" fontId="130" fillId="32" borderId="84" xfId="51183" applyFont="1" applyFill="1" applyBorder="1">
      <alignment vertical="center"/>
    </xf>
    <xf numFmtId="41" fontId="130" fillId="32" borderId="86" xfId="51183" applyFont="1" applyFill="1" applyBorder="1">
      <alignment vertical="center"/>
    </xf>
    <xf numFmtId="41" fontId="130" fillId="32" borderId="87" xfId="51183" applyFont="1" applyFill="1" applyBorder="1">
      <alignment vertical="center"/>
    </xf>
    <xf numFmtId="41" fontId="129" fillId="33" borderId="84" xfId="51183" applyFont="1" applyFill="1" applyBorder="1">
      <alignment vertical="center"/>
    </xf>
    <xf numFmtId="41" fontId="129" fillId="33" borderId="86" xfId="51183" applyFont="1" applyFill="1" applyBorder="1">
      <alignment vertical="center"/>
    </xf>
    <xf numFmtId="41" fontId="129" fillId="33" borderId="88" xfId="51183" applyFont="1" applyFill="1" applyBorder="1">
      <alignment vertical="center"/>
    </xf>
    <xf numFmtId="41" fontId="142" fillId="0" borderId="0" xfId="51183" applyFont="1">
      <alignment vertical="center"/>
    </xf>
    <xf numFmtId="226" fontId="130" fillId="32" borderId="88" xfId="51183" applyNumberFormat="1" applyFont="1" applyFill="1" applyBorder="1">
      <alignment vertical="center"/>
    </xf>
    <xf numFmtId="41" fontId="129" fillId="33" borderId="65" xfId="51183" applyFont="1" applyFill="1" applyBorder="1">
      <alignment vertical="center"/>
    </xf>
    <xf numFmtId="41" fontId="129" fillId="33" borderId="87" xfId="51183" applyFont="1" applyFill="1" applyBorder="1">
      <alignment vertical="center"/>
    </xf>
    <xf numFmtId="226" fontId="134" fillId="32" borderId="0" xfId="0" applyNumberFormat="1" applyFont="1" applyFill="1">
      <alignment vertical="center"/>
    </xf>
    <xf numFmtId="226" fontId="134" fillId="34" borderId="0" xfId="0" applyNumberFormat="1" applyFont="1" applyFill="1">
      <alignment vertical="center"/>
    </xf>
    <xf numFmtId="226" fontId="129" fillId="30" borderId="0" xfId="51183" applyNumberFormat="1" applyFont="1" applyFill="1">
      <alignment vertical="center"/>
    </xf>
    <xf numFmtId="226" fontId="134" fillId="0" borderId="0" xfId="0" applyNumberFormat="1" applyFont="1">
      <alignment vertical="center"/>
    </xf>
    <xf numFmtId="0" fontId="128" fillId="31" borderId="90" xfId="0" quotePrefix="1" applyNumberFormat="1" applyFont="1" applyFill="1" applyBorder="1" applyAlignment="1">
      <alignment horizontal="center" vertical="center"/>
    </xf>
    <xf numFmtId="0" fontId="128" fillId="31" borderId="91" xfId="0" applyNumberFormat="1" applyFont="1" applyFill="1" applyBorder="1" applyAlignment="1">
      <alignment horizontal="center" vertical="center"/>
    </xf>
    <xf numFmtId="0" fontId="128" fillId="31" borderId="0" xfId="0" applyNumberFormat="1" applyFont="1" applyFill="1" applyAlignment="1">
      <alignment horizontal="center" vertical="center"/>
    </xf>
    <xf numFmtId="41" fontId="130" fillId="0" borderId="0" xfId="51183" applyFont="1">
      <alignment vertical="center"/>
    </xf>
    <xf numFmtId="41" fontId="146" fillId="0" borderId="0" xfId="51183" applyFont="1">
      <alignment vertical="center"/>
    </xf>
    <xf numFmtId="226" fontId="129" fillId="0" borderId="62" xfId="51183" applyNumberFormat="1" applyFont="1" applyBorder="1">
      <alignment vertical="center"/>
    </xf>
    <xf numFmtId="49" fontId="128" fillId="31" borderId="91" xfId="0" applyNumberFormat="1" applyFont="1" applyFill="1" applyBorder="1" applyAlignment="1">
      <alignment horizontal="center" vertical="center"/>
    </xf>
    <xf numFmtId="41" fontId="129" fillId="33" borderId="63" xfId="51183" applyFont="1" applyFill="1" applyBorder="1">
      <alignment vertical="center"/>
    </xf>
    <xf numFmtId="49" fontId="147" fillId="31" borderId="91" xfId="0" applyNumberFormat="1" applyFont="1" applyFill="1" applyBorder="1" applyAlignment="1">
      <alignment horizontal="center" vertical="center"/>
    </xf>
    <xf numFmtId="0" fontId="128" fillId="31" borderId="0" xfId="0" quotePrefix="1" applyNumberFormat="1" applyFont="1" applyFill="1" applyAlignment="1">
      <alignment horizontal="center" vertical="center"/>
    </xf>
    <xf numFmtId="203" fontId="149" fillId="0" borderId="0" xfId="0" applyFont="1">
      <alignment vertical="center"/>
    </xf>
    <xf numFmtId="41" fontId="148" fillId="0" borderId="0" xfId="51183" applyFont="1">
      <alignment vertical="center"/>
    </xf>
    <xf numFmtId="203" fontId="148" fillId="0" borderId="0" xfId="0" applyFont="1">
      <alignment vertical="center"/>
    </xf>
    <xf numFmtId="41" fontId="129" fillId="33" borderId="62" xfId="51183" applyFont="1" applyFill="1" applyBorder="1">
      <alignment vertical="center"/>
    </xf>
    <xf numFmtId="14" fontId="128" fillId="29" borderId="0" xfId="5728" applyNumberFormat="1" applyFont="1" applyFill="1" applyAlignment="1">
      <alignment horizontal="center" vertical="center"/>
    </xf>
    <xf numFmtId="203" fontId="128" fillId="29" borderId="0" xfId="5728" applyFont="1" applyFill="1" applyAlignment="1">
      <alignment horizontal="center" vertical="center"/>
    </xf>
    <xf numFmtId="41" fontId="128" fillId="29" borderId="0" xfId="51183" applyFont="1" applyFill="1" applyAlignment="1">
      <alignment horizontal="center" vertical="center"/>
    </xf>
    <xf numFmtId="203" fontId="129" fillId="32" borderId="84" xfId="0" applyFont="1" applyFill="1" applyBorder="1">
      <alignment vertical="center"/>
    </xf>
    <xf numFmtId="41" fontId="129" fillId="32" borderId="84" xfId="51183" applyFont="1" applyFill="1" applyBorder="1">
      <alignment vertical="center"/>
    </xf>
    <xf numFmtId="203" fontId="129" fillId="32" borderId="84" xfId="0" applyFont="1" applyFill="1" applyBorder="1" applyAlignment="1">
      <alignment horizontal="left" vertical="center"/>
    </xf>
    <xf numFmtId="41" fontId="140" fillId="0" borderId="0" xfId="51183" applyFont="1" applyAlignment="1">
      <alignment horizontal="center" vertical="center"/>
    </xf>
    <xf numFmtId="49" fontId="140" fillId="0" borderId="64" xfId="0" applyNumberFormat="1" applyFont="1" applyBorder="1" applyAlignment="1">
      <alignment horizontal="right" vertical="center"/>
    </xf>
    <xf numFmtId="41" fontId="140" fillId="33" borderId="63" xfId="51183" applyFont="1" applyFill="1" applyBorder="1">
      <alignment vertical="center"/>
    </xf>
    <xf numFmtId="41" fontId="140" fillId="0" borderId="63" xfId="51183" applyFont="1" applyBorder="1">
      <alignment vertical="center"/>
    </xf>
    <xf numFmtId="41" fontId="140" fillId="0" borderId="62" xfId="51183" applyFont="1" applyBorder="1">
      <alignment vertical="center"/>
    </xf>
    <xf numFmtId="41" fontId="140" fillId="0" borderId="64" xfId="51183" applyFont="1" applyBorder="1">
      <alignment vertical="center"/>
    </xf>
    <xf numFmtId="3" fontId="150" fillId="0" borderId="0" xfId="0" applyNumberFormat="1" applyFont="1">
      <alignment vertical="center"/>
    </xf>
    <xf numFmtId="41" fontId="151" fillId="0" borderId="0" xfId="51183" applyFont="1">
      <alignment vertical="center"/>
    </xf>
    <xf numFmtId="49" fontId="140" fillId="0" borderId="66" xfId="0" applyNumberFormat="1" applyFont="1" applyBorder="1" applyAlignment="1">
      <alignment horizontal="right" vertical="center"/>
    </xf>
    <xf numFmtId="41" fontId="140" fillId="33" borderId="13" xfId="51183" applyFont="1" applyFill="1" applyBorder="1">
      <alignment vertical="center"/>
    </xf>
    <xf numFmtId="41" fontId="140" fillId="0" borderId="13" xfId="51183" applyFont="1" applyBorder="1">
      <alignment vertical="center"/>
    </xf>
    <xf numFmtId="41" fontId="140" fillId="0" borderId="65" xfId="51183" applyFont="1" applyBorder="1">
      <alignment vertical="center"/>
    </xf>
    <xf numFmtId="14" fontId="140" fillId="0" borderId="93" xfId="0" applyNumberFormat="1" applyFont="1" applyBorder="1" applyAlignment="1">
      <alignment horizontal="center" vertical="center"/>
    </xf>
    <xf numFmtId="41" fontId="140" fillId="0" borderId="93" xfId="51183" applyFont="1" applyBorder="1">
      <alignment vertical="center"/>
    </xf>
    <xf numFmtId="203" fontId="140" fillId="0" borderId="93" xfId="0" applyFont="1" applyBorder="1">
      <alignment vertical="center"/>
    </xf>
    <xf numFmtId="14" fontId="140" fillId="0" borderId="93" xfId="0" applyNumberFormat="1" applyFont="1" applyBorder="1" applyAlignment="1">
      <alignment horizontal="center" vertical="center" wrapText="1"/>
    </xf>
    <xf numFmtId="41" fontId="140" fillId="0" borderId="93" xfId="51183" applyFont="1" applyBorder="1" applyAlignment="1">
      <alignment horizontal="right" vertical="center" wrapText="1"/>
    </xf>
    <xf numFmtId="203" fontId="140" fillId="0" borderId="93" xfId="0" applyFont="1" applyBorder="1" applyAlignment="1">
      <alignment horizontal="center" vertical="center" wrapText="1"/>
    </xf>
    <xf numFmtId="14" fontId="140" fillId="0" borderId="61" xfId="0" applyNumberFormat="1" applyFont="1" applyBorder="1" applyAlignment="1">
      <alignment horizontal="center" vertical="center" wrapText="1"/>
    </xf>
    <xf numFmtId="41" fontId="140" fillId="0" borderId="61" xfId="51183" applyFont="1" applyBorder="1" applyAlignment="1">
      <alignment horizontal="right" vertical="center" wrapText="1"/>
    </xf>
    <xf numFmtId="203" fontId="140" fillId="0" borderId="61" xfId="0" applyFont="1" applyBorder="1" applyAlignment="1">
      <alignment horizontal="center" vertical="center" wrapText="1"/>
    </xf>
    <xf numFmtId="41" fontId="153" fillId="0" borderId="0" xfId="51183" applyFont="1">
      <alignment vertical="center"/>
    </xf>
    <xf numFmtId="203" fontId="153" fillId="0" borderId="0" xfId="0" applyFont="1">
      <alignment vertical="center"/>
    </xf>
    <xf numFmtId="14" fontId="140" fillId="0" borderId="0" xfId="51184" applyNumberFormat="1" applyFont="1" applyAlignment="1">
      <alignment horizontal="center" vertical="center"/>
    </xf>
    <xf numFmtId="14" fontId="128" fillId="0" borderId="0" xfId="5728" applyNumberFormat="1" applyFont="1" applyAlignment="1">
      <alignment horizontal="center" vertical="center"/>
    </xf>
    <xf numFmtId="0" fontId="140" fillId="0" borderId="0" xfId="51184" applyFont="1" applyAlignment="1">
      <alignment horizontal="center" vertical="center"/>
    </xf>
    <xf numFmtId="203" fontId="128" fillId="29" borderId="0" xfId="5728" applyFont="1" applyFill="1">
      <alignment vertical="center"/>
    </xf>
    <xf numFmtId="226" fontId="136" fillId="0" borderId="63" xfId="51183" applyNumberFormat="1" applyFont="1" applyBorder="1">
      <alignment vertical="center"/>
    </xf>
    <xf numFmtId="0" fontId="128" fillId="31" borderId="91" xfId="0" quotePrefix="1" applyNumberFormat="1" applyFont="1" applyFill="1" applyBorder="1" applyAlignment="1">
      <alignment horizontal="center" vertical="center"/>
    </xf>
    <xf numFmtId="203" fontId="140" fillId="0" borderId="61" xfId="0" applyFont="1" applyFill="1" applyBorder="1">
      <alignment vertical="center"/>
    </xf>
    <xf numFmtId="203" fontId="140" fillId="0" borderId="61" xfId="0" applyFont="1" applyFill="1" applyBorder="1" applyAlignment="1">
      <alignment horizontal="left" vertical="center"/>
    </xf>
    <xf numFmtId="203" fontId="129" fillId="0" borderId="0" xfId="0" applyFont="1" applyBorder="1">
      <alignment vertical="center"/>
    </xf>
    <xf numFmtId="0" fontId="140" fillId="0" borderId="61" xfId="0" applyNumberFormat="1" applyFont="1" applyFill="1" applyBorder="1" applyAlignment="1">
      <alignment horizontal="left" vertical="center"/>
    </xf>
    <xf numFmtId="0" fontId="140" fillId="0" borderId="0" xfId="0" applyNumberFormat="1" applyFont="1" applyFill="1" applyBorder="1" applyAlignment="1">
      <alignment horizontal="left" vertical="center"/>
    </xf>
    <xf numFmtId="203" fontId="140" fillId="0" borderId="0" xfId="0" applyFont="1" applyFill="1" applyBorder="1">
      <alignment vertical="center"/>
    </xf>
    <xf numFmtId="203" fontId="140" fillId="0" borderId="0" xfId="0" applyFont="1" applyFill="1" applyBorder="1" applyAlignment="1">
      <alignment horizontal="left" vertical="center"/>
    </xf>
    <xf numFmtId="43" fontId="131" fillId="0" borderId="0" xfId="51183" applyNumberFormat="1" applyFont="1">
      <alignment vertical="center"/>
    </xf>
    <xf numFmtId="41" fontId="129" fillId="0" borderId="0" xfId="51183" applyNumberFormat="1" applyFont="1">
      <alignment vertical="center"/>
    </xf>
    <xf numFmtId="203" fontId="129" fillId="0" borderId="0" xfId="0" applyFont="1" applyFill="1" applyBorder="1">
      <alignment vertical="center"/>
    </xf>
    <xf numFmtId="3" fontId="131" fillId="0" borderId="0" xfId="0" applyNumberFormat="1" applyFont="1">
      <alignment vertical="center"/>
    </xf>
    <xf numFmtId="3" fontId="129" fillId="0" borderId="0" xfId="0" applyNumberFormat="1" applyFont="1">
      <alignment vertical="center"/>
    </xf>
    <xf numFmtId="41" fontId="134" fillId="0" borderId="63" xfId="51183" applyFont="1" applyFill="1" applyBorder="1">
      <alignment vertical="center"/>
    </xf>
    <xf numFmtId="203" fontId="140" fillId="36" borderId="0" xfId="0" applyFont="1" applyFill="1" applyBorder="1" applyAlignment="1">
      <alignment horizontal="left" vertical="center"/>
    </xf>
    <xf numFmtId="203" fontId="140" fillId="36" borderId="0" xfId="0" applyFont="1" applyFill="1" applyBorder="1">
      <alignment vertical="center"/>
    </xf>
    <xf numFmtId="203" fontId="140" fillId="36" borderId="92" xfId="0" applyFont="1" applyFill="1" applyBorder="1">
      <alignment vertical="center"/>
    </xf>
    <xf numFmtId="0" fontId="140" fillId="36" borderId="92" xfId="0" applyNumberFormat="1" applyFont="1" applyFill="1" applyBorder="1" applyAlignment="1">
      <alignment horizontal="left" vertical="center"/>
    </xf>
    <xf numFmtId="203" fontId="140" fillId="36" borderId="61" xfId="0" applyFont="1" applyFill="1" applyBorder="1">
      <alignment vertical="center"/>
    </xf>
    <xf numFmtId="0" fontId="140" fillId="36" borderId="61" xfId="0" applyNumberFormat="1" applyFont="1" applyFill="1" applyBorder="1" applyAlignment="1">
      <alignment horizontal="left" vertical="center"/>
    </xf>
    <xf numFmtId="203" fontId="140" fillId="36" borderId="0" xfId="0" applyFont="1" applyFill="1">
      <alignment vertical="center"/>
    </xf>
    <xf numFmtId="0" fontId="140" fillId="36" borderId="0" xfId="0" applyNumberFormat="1" applyFont="1" applyFill="1" applyAlignment="1">
      <alignment horizontal="left" vertical="center"/>
    </xf>
    <xf numFmtId="203" fontId="140" fillId="36" borderId="61" xfId="0" applyFont="1" applyFill="1" applyBorder="1" applyAlignment="1">
      <alignment horizontal="left" vertical="center"/>
    </xf>
    <xf numFmtId="203" fontId="140" fillId="36" borderId="0" xfId="0" applyFont="1" applyFill="1" applyAlignment="1">
      <alignment horizontal="left" vertical="center"/>
    </xf>
    <xf numFmtId="203" fontId="140" fillId="36" borderId="101" xfId="0" applyFont="1" applyFill="1" applyBorder="1" applyAlignment="1">
      <alignment horizontal="left" vertical="center"/>
    </xf>
    <xf numFmtId="203" fontId="140" fillId="36" borderId="101" xfId="0" applyFont="1" applyFill="1" applyBorder="1">
      <alignment vertical="center"/>
    </xf>
    <xf numFmtId="0" fontId="140" fillId="36" borderId="101" xfId="0" applyNumberFormat="1" applyFont="1" applyFill="1" applyBorder="1" applyAlignment="1">
      <alignment horizontal="left" vertical="center"/>
    </xf>
    <xf numFmtId="203" fontId="129" fillId="0" borderId="0" xfId="0" applyFont="1" applyFill="1" applyBorder="1" applyAlignment="1">
      <alignment horizontal="center" vertical="center"/>
    </xf>
    <xf numFmtId="41" fontId="129" fillId="0" borderId="0" xfId="51183" applyFont="1" applyFill="1" applyBorder="1" applyAlignment="1">
      <alignment horizontal="center" vertical="center"/>
    </xf>
    <xf numFmtId="3" fontId="131" fillId="0" borderId="0" xfId="51183" applyNumberFormat="1" applyFont="1">
      <alignment vertical="center"/>
    </xf>
    <xf numFmtId="3" fontId="138" fillId="0" borderId="0" xfId="0" applyNumberFormat="1" applyFont="1">
      <alignment vertical="center"/>
    </xf>
    <xf numFmtId="49" fontId="147" fillId="31" borderId="105" xfId="0" applyNumberFormat="1" applyFont="1" applyFill="1" applyBorder="1" applyAlignment="1">
      <alignment horizontal="center" vertical="center"/>
    </xf>
    <xf numFmtId="41" fontId="130" fillId="32" borderId="106" xfId="51183" applyFont="1" applyFill="1" applyBorder="1">
      <alignment vertical="center"/>
    </xf>
    <xf numFmtId="41" fontId="129" fillId="33" borderId="107" xfId="51183" applyFont="1" applyFill="1" applyBorder="1">
      <alignment vertical="center"/>
    </xf>
    <xf numFmtId="41" fontId="129" fillId="33" borderId="108" xfId="51183" applyFont="1" applyFill="1" applyBorder="1">
      <alignment vertical="center"/>
    </xf>
    <xf numFmtId="41" fontId="129" fillId="33" borderId="106" xfId="51183" applyFont="1" applyFill="1" applyBorder="1">
      <alignment vertical="center"/>
    </xf>
    <xf numFmtId="41" fontId="140" fillId="33" borderId="107" xfId="51183" applyFont="1" applyFill="1" applyBorder="1">
      <alignment vertical="center"/>
    </xf>
    <xf numFmtId="226" fontId="130" fillId="32" borderId="106" xfId="51183" applyNumberFormat="1" applyFont="1" applyFill="1" applyBorder="1">
      <alignment vertical="center"/>
    </xf>
    <xf numFmtId="41" fontId="140" fillId="33" borderId="108" xfId="51183" applyFont="1" applyFill="1" applyBorder="1">
      <alignment vertical="center"/>
    </xf>
    <xf numFmtId="226" fontId="130" fillId="32" borderId="109" xfId="51183" applyNumberFormat="1" applyFont="1" applyFill="1" applyBorder="1">
      <alignment vertical="center"/>
    </xf>
    <xf numFmtId="0" fontId="128" fillId="31" borderId="101" xfId="0" quotePrefix="1" applyNumberFormat="1" applyFont="1" applyFill="1" applyBorder="1" applyAlignment="1">
      <alignment horizontal="center" vertical="center"/>
    </xf>
    <xf numFmtId="41" fontId="130" fillId="32" borderId="103" xfId="51183" applyFont="1" applyFill="1" applyBorder="1">
      <alignment vertical="center"/>
    </xf>
    <xf numFmtId="41" fontId="129" fillId="33" borderId="103" xfId="51183" applyFont="1" applyFill="1" applyBorder="1">
      <alignment vertical="center"/>
    </xf>
    <xf numFmtId="226" fontId="130" fillId="32" borderId="103" xfId="51183" applyNumberFormat="1" applyFont="1" applyFill="1" applyBorder="1">
      <alignment vertical="center"/>
    </xf>
    <xf numFmtId="41" fontId="129" fillId="0" borderId="0" xfId="51183" applyFont="1" applyFill="1" applyBorder="1">
      <alignment vertical="center"/>
    </xf>
    <xf numFmtId="41" fontId="140" fillId="0" borderId="0" xfId="51183" applyFont="1" applyFill="1" applyBorder="1">
      <alignment vertical="center"/>
    </xf>
    <xf numFmtId="41" fontId="140" fillId="0" borderId="61" xfId="51183" applyFont="1" applyFill="1" applyBorder="1">
      <alignment vertical="center"/>
    </xf>
    <xf numFmtId="203" fontId="132" fillId="0" borderId="0" xfId="0" applyFont="1" applyAlignment="1">
      <alignment horizontal="center" vertical="center"/>
    </xf>
    <xf numFmtId="49" fontId="131" fillId="0" borderId="0" xfId="0" applyNumberFormat="1" applyFont="1" applyAlignment="1">
      <alignment horizontal="center" vertical="center"/>
    </xf>
    <xf numFmtId="203" fontId="134" fillId="0" borderId="62" xfId="0" applyFont="1" applyFill="1" applyBorder="1">
      <alignment vertical="center"/>
    </xf>
    <xf numFmtId="203" fontId="132" fillId="0" borderId="0" xfId="0" applyFont="1" applyAlignment="1">
      <alignment horizontal="center" vertical="center"/>
    </xf>
    <xf numFmtId="49" fontId="131" fillId="0" borderId="0" xfId="0" applyNumberFormat="1" applyFont="1" applyAlignment="1">
      <alignment horizontal="center" vertical="center"/>
    </xf>
    <xf numFmtId="14" fontId="129" fillId="0" borderId="0" xfId="0" applyNumberFormat="1" applyFont="1" applyAlignment="1">
      <alignment horizontal="center" vertical="center"/>
    </xf>
    <xf numFmtId="14" fontId="129" fillId="32" borderId="84" xfId="0" applyNumberFormat="1" applyFont="1" applyFill="1" applyBorder="1" applyAlignment="1">
      <alignment horizontal="center" vertical="center"/>
    </xf>
    <xf numFmtId="14" fontId="140" fillId="0" borderId="0" xfId="0" applyNumberFormat="1" applyFont="1" applyFill="1" applyBorder="1" applyAlignment="1">
      <alignment horizontal="center" vertical="center"/>
    </xf>
    <xf numFmtId="14" fontId="140" fillId="0" borderId="61" xfId="0" applyNumberFormat="1" applyFont="1" applyFill="1" applyBorder="1" applyAlignment="1">
      <alignment horizontal="center" vertical="center"/>
    </xf>
    <xf numFmtId="14" fontId="129" fillId="0" borderId="61" xfId="0" applyNumberFormat="1" applyFont="1" applyBorder="1" applyAlignment="1">
      <alignment horizontal="center" vertical="center"/>
    </xf>
    <xf numFmtId="14" fontId="140" fillId="36" borderId="101" xfId="0" applyNumberFormat="1" applyFont="1" applyFill="1" applyBorder="1" applyAlignment="1">
      <alignment horizontal="center" vertical="center"/>
    </xf>
    <xf numFmtId="14" fontId="140" fillId="36" borderId="61" xfId="0" applyNumberFormat="1" applyFont="1" applyFill="1" applyBorder="1" applyAlignment="1">
      <alignment horizontal="center" vertical="center"/>
    </xf>
    <xf numFmtId="14" fontId="140" fillId="36" borderId="93" xfId="0" applyNumberFormat="1" applyFont="1" applyFill="1" applyBorder="1" applyAlignment="1">
      <alignment horizontal="center" vertical="center"/>
    </xf>
    <xf numFmtId="14" fontId="140" fillId="36" borderId="0" xfId="0" applyNumberFormat="1" applyFont="1" applyFill="1" applyBorder="1" applyAlignment="1">
      <alignment horizontal="center" vertical="center"/>
    </xf>
    <xf numFmtId="14" fontId="129" fillId="0" borderId="0" xfId="0" applyNumberFormat="1" applyFont="1" applyBorder="1" applyAlignment="1">
      <alignment horizontal="center" vertical="center"/>
    </xf>
    <xf numFmtId="203" fontId="0" fillId="0" borderId="0" xfId="0" applyFill="1">
      <alignment vertical="center"/>
    </xf>
    <xf numFmtId="203" fontId="132" fillId="0" borderId="0" xfId="0" applyFont="1" applyFill="1" applyAlignment="1">
      <alignment horizontal="center" vertical="center"/>
    </xf>
    <xf numFmtId="49" fontId="131" fillId="0" borderId="0" xfId="0" applyNumberFormat="1" applyFont="1" applyFill="1" applyAlignment="1">
      <alignment horizontal="center" vertical="center"/>
    </xf>
    <xf numFmtId="227" fontId="128" fillId="0" borderId="0" xfId="0" applyNumberFormat="1" applyFont="1" applyFill="1" applyBorder="1" applyAlignment="1">
      <alignment horizontal="center" vertical="center"/>
    </xf>
    <xf numFmtId="41" fontId="136" fillId="0" borderId="0" xfId="51183" applyFont="1" applyFill="1" applyBorder="1">
      <alignment vertical="center"/>
    </xf>
    <xf numFmtId="41" fontId="134" fillId="0" borderId="0" xfId="51183" applyFont="1" applyFill="1" applyBorder="1">
      <alignment vertical="center"/>
    </xf>
    <xf numFmtId="226" fontId="134" fillId="0" borderId="0" xfId="51183" applyNumberFormat="1" applyFont="1" applyFill="1" applyBorder="1">
      <alignment vertical="center"/>
    </xf>
    <xf numFmtId="41" fontId="131" fillId="0" borderId="0" xfId="51183" applyFont="1" applyFill="1" applyBorder="1">
      <alignment vertical="center"/>
    </xf>
    <xf numFmtId="226" fontId="136" fillId="0" borderId="0" xfId="51183" applyNumberFormat="1" applyFont="1" applyFill="1" applyBorder="1">
      <alignment vertical="center"/>
    </xf>
    <xf numFmtId="41" fontId="129" fillId="0" borderId="0" xfId="51183" applyFont="1" applyFill="1">
      <alignment vertical="center"/>
    </xf>
    <xf numFmtId="14" fontId="130" fillId="32" borderId="61" xfId="0" applyNumberFormat="1" applyFont="1" applyFill="1" applyBorder="1" applyAlignment="1">
      <alignment horizontal="center" vertical="center"/>
    </xf>
    <xf numFmtId="203" fontId="130" fillId="32" borderId="61" xfId="0" applyFont="1" applyFill="1" applyBorder="1" applyAlignment="1">
      <alignment horizontal="left" vertical="center"/>
    </xf>
    <xf numFmtId="203" fontId="130" fillId="32" borderId="61" xfId="0" applyFont="1" applyFill="1" applyBorder="1">
      <alignment vertical="center"/>
    </xf>
    <xf numFmtId="203" fontId="140" fillId="0" borderId="101" xfId="0" applyFont="1" applyFill="1" applyBorder="1" applyAlignment="1">
      <alignment horizontal="left" vertical="center"/>
    </xf>
    <xf numFmtId="41" fontId="130" fillId="32" borderId="87" xfId="51183" applyNumberFormat="1" applyFont="1" applyFill="1" applyBorder="1">
      <alignment vertical="center"/>
    </xf>
    <xf numFmtId="41" fontId="129" fillId="0" borderId="62" xfId="51183" applyNumberFormat="1" applyFont="1" applyBorder="1">
      <alignment vertical="center"/>
    </xf>
    <xf numFmtId="41" fontId="129" fillId="33" borderId="65" xfId="51183" applyNumberFormat="1" applyFont="1" applyFill="1" applyBorder="1">
      <alignment vertical="center"/>
    </xf>
    <xf numFmtId="41" fontId="129" fillId="33" borderId="87" xfId="51183" applyNumberFormat="1" applyFont="1" applyFill="1" applyBorder="1">
      <alignment vertical="center"/>
    </xf>
    <xf numFmtId="41" fontId="140" fillId="0" borderId="62" xfId="51183" applyNumberFormat="1" applyFont="1" applyBorder="1">
      <alignment vertical="center"/>
    </xf>
    <xf numFmtId="41" fontId="140" fillId="0" borderId="65" xfId="51183" applyNumberFormat="1" applyFont="1" applyBorder="1">
      <alignment vertical="center"/>
    </xf>
    <xf numFmtId="41" fontId="0" fillId="0" borderId="0" xfId="0" applyNumberFormat="1">
      <alignment vertical="center"/>
    </xf>
    <xf numFmtId="41" fontId="128" fillId="31" borderId="91" xfId="0" applyNumberFormat="1" applyFont="1" applyFill="1" applyBorder="1" applyAlignment="1">
      <alignment horizontal="center" vertical="center"/>
    </xf>
    <xf numFmtId="41" fontId="136" fillId="0" borderId="91" xfId="51183" applyNumberFormat="1" applyFont="1" applyBorder="1">
      <alignment vertical="center"/>
    </xf>
    <xf numFmtId="41" fontId="136" fillId="0" borderId="63" xfId="51183" applyNumberFormat="1" applyFont="1" applyBorder="1">
      <alignment vertical="center"/>
    </xf>
    <xf numFmtId="41" fontId="134" fillId="0" borderId="63" xfId="51183" applyNumberFormat="1" applyFont="1" applyBorder="1">
      <alignment vertical="center"/>
    </xf>
    <xf numFmtId="41" fontId="134" fillId="0" borderId="63" xfId="51183" applyNumberFormat="1" applyFont="1" applyFill="1" applyBorder="1">
      <alignment vertical="center"/>
    </xf>
    <xf numFmtId="41" fontId="131" fillId="0" borderId="63" xfId="51183" applyNumberFormat="1" applyFont="1" applyBorder="1">
      <alignment vertical="center"/>
    </xf>
    <xf numFmtId="41" fontId="136" fillId="32" borderId="13" xfId="51183" applyNumberFormat="1" applyFont="1" applyFill="1" applyBorder="1">
      <alignment vertical="center"/>
    </xf>
    <xf numFmtId="41" fontId="134" fillId="0" borderId="91" xfId="51183" applyNumberFormat="1" applyFont="1" applyBorder="1">
      <alignment vertical="center"/>
    </xf>
    <xf numFmtId="41" fontId="134" fillId="33" borderId="63" xfId="51183" applyNumberFormat="1" applyFont="1" applyFill="1" applyBorder="1">
      <alignment vertical="center"/>
    </xf>
    <xf numFmtId="41" fontId="139" fillId="0" borderId="0" xfId="0" applyNumberFormat="1" applyFont="1">
      <alignment vertical="center"/>
    </xf>
    <xf numFmtId="41" fontId="0" fillId="0" borderId="0" xfId="51183" applyNumberFormat="1" applyFont="1">
      <alignment vertical="center"/>
    </xf>
    <xf numFmtId="3" fontId="128" fillId="29" borderId="0" xfId="51183" applyNumberFormat="1" applyFont="1" applyFill="1" applyAlignment="1">
      <alignment horizontal="center" vertical="center"/>
    </xf>
    <xf numFmtId="3" fontId="140" fillId="0" borderId="61" xfId="51183" applyNumberFormat="1" applyFont="1" applyFill="1" applyBorder="1">
      <alignment vertical="center"/>
    </xf>
    <xf numFmtId="3" fontId="129" fillId="0" borderId="0" xfId="51183" applyNumberFormat="1" applyFont="1">
      <alignment vertical="center"/>
    </xf>
    <xf numFmtId="3" fontId="140" fillId="0" borderId="0" xfId="51183" applyNumberFormat="1" applyFont="1" applyFill="1" applyBorder="1">
      <alignment vertical="center"/>
    </xf>
    <xf numFmtId="203" fontId="129" fillId="0" borderId="0" xfId="0" applyFont="1" applyAlignment="1">
      <alignment horizontal="center" vertical="center"/>
    </xf>
    <xf numFmtId="14" fontId="129" fillId="0" borderId="0" xfId="0" applyNumberFormat="1" applyFont="1" applyFill="1" applyAlignment="1">
      <alignment horizontal="center" vertical="center"/>
    </xf>
    <xf numFmtId="226" fontId="129" fillId="0" borderId="0" xfId="0" applyNumberFormat="1" applyFont="1" applyFill="1">
      <alignment vertical="center"/>
    </xf>
    <xf numFmtId="203" fontId="129" fillId="0" borderId="0" xfId="0" applyFont="1" applyFill="1">
      <alignment vertical="center"/>
    </xf>
    <xf numFmtId="14" fontId="129" fillId="0" borderId="61" xfId="0" applyNumberFormat="1" applyFont="1" applyFill="1" applyBorder="1" applyAlignment="1">
      <alignment horizontal="center" vertical="center"/>
    </xf>
    <xf numFmtId="226" fontId="129" fillId="0" borderId="61" xfId="0" applyNumberFormat="1" applyFont="1" applyFill="1" applyBorder="1">
      <alignment vertical="center"/>
    </xf>
    <xf numFmtId="3" fontId="129" fillId="0" borderId="61" xfId="51183" applyNumberFormat="1" applyFont="1" applyFill="1" applyBorder="1">
      <alignment vertical="center"/>
    </xf>
    <xf numFmtId="203" fontId="129" fillId="0" borderId="61" xfId="0" applyFont="1" applyFill="1" applyBorder="1">
      <alignment vertical="center"/>
    </xf>
    <xf numFmtId="14" fontId="129" fillId="37" borderId="93" xfId="0" applyNumberFormat="1" applyFont="1" applyFill="1" applyBorder="1" applyAlignment="1">
      <alignment horizontal="center" vertical="center"/>
    </xf>
    <xf numFmtId="226" fontId="129" fillId="37" borderId="93" xfId="0" applyNumberFormat="1" applyFont="1" applyFill="1" applyBorder="1">
      <alignment vertical="center"/>
    </xf>
    <xf numFmtId="203" fontId="129" fillId="37" borderId="93" xfId="0" applyFont="1" applyFill="1" applyBorder="1">
      <alignment vertical="center"/>
    </xf>
    <xf numFmtId="14" fontId="129" fillId="37" borderId="0" xfId="0" applyNumberFormat="1" applyFont="1" applyFill="1" applyAlignment="1">
      <alignment horizontal="center" vertical="center"/>
    </xf>
    <xf numFmtId="226" fontId="129" fillId="37" borderId="0" xfId="0" applyNumberFormat="1" applyFont="1" applyFill="1">
      <alignment vertical="center"/>
    </xf>
    <xf numFmtId="203" fontId="129" fillId="37" borderId="0" xfId="0" applyFont="1" applyFill="1">
      <alignment vertical="center"/>
    </xf>
    <xf numFmtId="14" fontId="129" fillId="37" borderId="61" xfId="0" applyNumberFormat="1" applyFont="1" applyFill="1" applyBorder="1" applyAlignment="1">
      <alignment horizontal="center" vertical="center"/>
    </xf>
    <xf numFmtId="226" fontId="129" fillId="37" borderId="61" xfId="0" applyNumberFormat="1" applyFont="1" applyFill="1" applyBorder="1">
      <alignment vertical="center"/>
    </xf>
    <xf numFmtId="203" fontId="129" fillId="37" borderId="61" xfId="0" applyFont="1" applyFill="1" applyBorder="1">
      <alignment vertical="center"/>
    </xf>
    <xf numFmtId="14" fontId="129" fillId="0" borderId="0" xfId="0" applyNumberFormat="1" applyFont="1" applyFill="1" applyBorder="1" applyAlignment="1">
      <alignment horizontal="center" vertical="center"/>
    </xf>
    <xf numFmtId="226" fontId="129" fillId="0" borderId="0" xfId="0" applyNumberFormat="1" applyFont="1" applyFill="1" applyBorder="1">
      <alignment vertical="center"/>
    </xf>
    <xf numFmtId="3" fontId="129" fillId="0" borderId="0" xfId="51183" applyNumberFormat="1" applyFont="1" applyFill="1" applyBorder="1">
      <alignment vertical="center"/>
    </xf>
    <xf numFmtId="203" fontId="129" fillId="0" borderId="61" xfId="0" applyFont="1" applyBorder="1" applyAlignment="1">
      <alignment horizontal="center" vertical="center"/>
    </xf>
    <xf numFmtId="203" fontId="129" fillId="0" borderId="101" xfId="0" applyFont="1" applyBorder="1">
      <alignment vertical="center"/>
    </xf>
    <xf numFmtId="14" fontId="129" fillId="0" borderId="101" xfId="0" applyNumberFormat="1" applyFont="1" applyFill="1" applyBorder="1" applyAlignment="1">
      <alignment horizontal="center" vertical="center"/>
    </xf>
    <xf numFmtId="3" fontId="129" fillId="0" borderId="101" xfId="51183" applyNumberFormat="1" applyFont="1" applyFill="1" applyBorder="1">
      <alignment vertical="center"/>
    </xf>
    <xf numFmtId="203" fontId="129" fillId="0" borderId="101" xfId="0" applyFont="1" applyFill="1" applyBorder="1">
      <alignment vertical="center"/>
    </xf>
    <xf numFmtId="14" fontId="129" fillId="0" borderId="0" xfId="0" applyNumberFormat="1" applyFont="1">
      <alignment vertical="center"/>
    </xf>
    <xf numFmtId="203" fontId="129" fillId="0" borderId="0" xfId="0" applyFont="1" applyBorder="1" applyAlignment="1">
      <alignment horizontal="center" vertical="center"/>
    </xf>
    <xf numFmtId="0" fontId="131" fillId="0" borderId="64" xfId="0" quotePrefix="1" applyNumberFormat="1" applyFont="1" applyFill="1" applyBorder="1" applyAlignment="1">
      <alignment horizontal="right" vertical="center"/>
    </xf>
    <xf numFmtId="14" fontId="129" fillId="37" borderId="0" xfId="0" applyNumberFormat="1" applyFont="1" applyFill="1" applyBorder="1" applyAlignment="1">
      <alignment horizontal="center" vertical="center"/>
    </xf>
    <xf numFmtId="226" fontId="129" fillId="37" borderId="0" xfId="0" applyNumberFormat="1" applyFont="1" applyFill="1" applyBorder="1">
      <alignment vertical="center"/>
    </xf>
    <xf numFmtId="0" fontId="140" fillId="36" borderId="0" xfId="0" applyNumberFormat="1" applyFont="1" applyFill="1" applyBorder="1" applyAlignment="1">
      <alignment horizontal="left" vertical="center"/>
    </xf>
    <xf numFmtId="203" fontId="129" fillId="37" borderId="0" xfId="0" applyFont="1" applyFill="1" applyBorder="1">
      <alignment vertical="center"/>
    </xf>
    <xf numFmtId="203" fontId="129" fillId="0" borderId="0" xfId="0" applyFont="1" applyBorder="1" applyAlignment="1">
      <alignment horizontal="left" vertical="center"/>
    </xf>
    <xf numFmtId="14" fontId="129" fillId="36" borderId="0" xfId="0" applyNumberFormat="1" applyFont="1" applyFill="1" applyBorder="1" applyAlignment="1">
      <alignment horizontal="center" vertical="center"/>
    </xf>
    <xf numFmtId="203" fontId="129" fillId="36" borderId="0" xfId="0" applyFont="1" applyFill="1" applyBorder="1">
      <alignment vertical="center"/>
    </xf>
    <xf numFmtId="14" fontId="129" fillId="36" borderId="61" xfId="0" applyNumberFormat="1" applyFont="1" applyFill="1" applyBorder="1" applyAlignment="1">
      <alignment horizontal="center" vertical="center"/>
    </xf>
    <xf numFmtId="203" fontId="129" fillId="36" borderId="61" xfId="0" applyFont="1" applyFill="1" applyBorder="1">
      <alignment vertical="center"/>
    </xf>
    <xf numFmtId="3" fontId="128" fillId="31" borderId="90" xfId="0" quotePrefix="1" applyNumberFormat="1" applyFont="1" applyFill="1" applyBorder="1" applyAlignment="1">
      <alignment horizontal="center" vertical="center"/>
    </xf>
    <xf numFmtId="3" fontId="130" fillId="32" borderId="87" xfId="51183" applyNumberFormat="1" applyFont="1" applyFill="1" applyBorder="1">
      <alignment vertical="center"/>
    </xf>
    <xf numFmtId="3" fontId="129" fillId="0" borderId="62" xfId="51183" applyNumberFormat="1" applyFont="1" applyBorder="1">
      <alignment vertical="center"/>
    </xf>
    <xf numFmtId="3" fontId="129" fillId="33" borderId="65" xfId="51183" applyNumberFormat="1" applyFont="1" applyFill="1" applyBorder="1">
      <alignment vertical="center"/>
    </xf>
    <xf numFmtId="3" fontId="129" fillId="33" borderId="87" xfId="51183" applyNumberFormat="1" applyFont="1" applyFill="1" applyBorder="1">
      <alignment vertical="center"/>
    </xf>
    <xf numFmtId="3" fontId="140" fillId="0" borderId="62" xfId="51183" applyNumberFormat="1" applyFont="1" applyBorder="1">
      <alignment vertical="center"/>
    </xf>
    <xf numFmtId="3" fontId="140" fillId="0" borderId="65" xfId="51183" applyNumberFormat="1" applyFont="1" applyBorder="1">
      <alignment vertical="center"/>
    </xf>
    <xf numFmtId="14" fontId="129" fillId="0" borderId="101" xfId="0" applyNumberFormat="1" applyFont="1" applyBorder="1" applyAlignment="1">
      <alignment horizontal="center" vertical="center"/>
    </xf>
    <xf numFmtId="203" fontId="177" fillId="36" borderId="0" xfId="0" applyFont="1" applyFill="1" applyBorder="1" applyAlignment="1">
      <alignment horizontal="left" vertical="center"/>
    </xf>
    <xf numFmtId="203" fontId="177" fillId="36" borderId="61" xfId="0" applyFont="1" applyFill="1" applyBorder="1" applyAlignment="1">
      <alignment horizontal="left" vertical="center"/>
    </xf>
    <xf numFmtId="14" fontId="129" fillId="36" borderId="101" xfId="0" applyNumberFormat="1" applyFont="1" applyFill="1" applyBorder="1" applyAlignment="1">
      <alignment horizontal="center" vertical="center"/>
    </xf>
    <xf numFmtId="0" fontId="129" fillId="36" borderId="101" xfId="0" applyNumberFormat="1" applyFont="1" applyFill="1" applyBorder="1" applyAlignment="1">
      <alignment horizontal="left" vertical="center"/>
    </xf>
    <xf numFmtId="203" fontId="129" fillId="36" borderId="101" xfId="0" applyFont="1" applyFill="1" applyBorder="1">
      <alignment vertical="center"/>
    </xf>
    <xf numFmtId="203" fontId="129" fillId="36" borderId="101" xfId="0" applyFont="1" applyFill="1" applyBorder="1" applyAlignment="1">
      <alignment horizontal="left" vertical="center"/>
    </xf>
    <xf numFmtId="0" fontId="129" fillId="36" borderId="61" xfId="0" applyNumberFormat="1" applyFont="1" applyFill="1" applyBorder="1" applyAlignment="1">
      <alignment horizontal="left" vertical="center"/>
    </xf>
    <xf numFmtId="203" fontId="129" fillId="36" borderId="0" xfId="0" applyFont="1" applyFill="1">
      <alignment vertical="center"/>
    </xf>
    <xf numFmtId="203" fontId="129" fillId="36" borderId="0" xfId="0" applyFont="1" applyFill="1" applyAlignment="1">
      <alignment horizontal="left" vertical="center"/>
    </xf>
    <xf numFmtId="0" fontId="129" fillId="36" borderId="0" xfId="0" applyNumberFormat="1" applyFont="1" applyFill="1" applyAlignment="1">
      <alignment horizontal="left" vertical="center"/>
    </xf>
    <xf numFmtId="4" fontId="129" fillId="0" borderId="0" xfId="0" applyNumberFormat="1" applyFont="1">
      <alignment vertical="center"/>
    </xf>
    <xf numFmtId="0" fontId="129" fillId="0" borderId="0" xfId="0" applyNumberFormat="1" applyFont="1" applyFill="1" applyBorder="1" applyAlignment="1">
      <alignment horizontal="left" vertical="center"/>
    </xf>
    <xf numFmtId="203" fontId="129" fillId="0" borderId="0" xfId="0" applyFont="1" applyFill="1" applyBorder="1" applyAlignment="1">
      <alignment horizontal="left" vertical="center"/>
    </xf>
    <xf numFmtId="0" fontId="129" fillId="0" borderId="61" xfId="0" applyNumberFormat="1" applyFont="1" applyFill="1" applyBorder="1" applyAlignment="1">
      <alignment horizontal="left" vertical="center"/>
    </xf>
    <xf numFmtId="203" fontId="129" fillId="0" borderId="61" xfId="0" applyFont="1" applyFill="1" applyBorder="1" applyAlignment="1">
      <alignment horizontal="left" vertical="center"/>
    </xf>
    <xf numFmtId="14" fontId="129" fillId="36" borderId="93" xfId="0" applyNumberFormat="1" applyFont="1" applyFill="1" applyBorder="1" applyAlignment="1">
      <alignment horizontal="center" vertical="center"/>
    </xf>
    <xf numFmtId="14" fontId="140" fillId="0" borderId="101" xfId="0" applyNumberFormat="1" applyFont="1" applyFill="1" applyBorder="1" applyAlignment="1">
      <alignment horizontal="center" vertical="center"/>
    </xf>
    <xf numFmtId="0" fontId="140" fillId="0" borderId="101" xfId="0" applyNumberFormat="1" applyFont="1" applyFill="1" applyBorder="1" applyAlignment="1">
      <alignment horizontal="left" vertical="center"/>
    </xf>
    <xf numFmtId="3" fontId="140" fillId="0" borderId="101" xfId="51183" applyNumberFormat="1" applyFont="1" applyFill="1" applyBorder="1">
      <alignment vertical="center"/>
    </xf>
    <xf numFmtId="203" fontId="140" fillId="0" borderId="101" xfId="0" applyFont="1" applyFill="1" applyBorder="1">
      <alignment vertical="center"/>
    </xf>
    <xf numFmtId="203" fontId="177" fillId="0" borderId="0" xfId="0" applyFont="1" applyFill="1" applyBorder="1" applyAlignment="1">
      <alignment horizontal="center" vertical="center"/>
    </xf>
    <xf numFmtId="203" fontId="177" fillId="0" borderId="0" xfId="0" applyFont="1" applyFill="1" applyBorder="1">
      <alignment vertical="center"/>
    </xf>
    <xf numFmtId="203" fontId="177" fillId="36" borderId="61" xfId="0" applyFont="1" applyFill="1" applyBorder="1">
      <alignment vertical="center"/>
    </xf>
    <xf numFmtId="203" fontId="177" fillId="36" borderId="0" xfId="0" applyFont="1" applyFill="1" applyAlignment="1">
      <alignment horizontal="left" vertical="center"/>
    </xf>
    <xf numFmtId="203" fontId="140" fillId="0" borderId="0" xfId="0" applyFont="1" applyFill="1" applyBorder="1" applyAlignment="1">
      <alignment horizontal="center" vertical="center"/>
    </xf>
    <xf numFmtId="41" fontId="129" fillId="0" borderId="0" xfId="51183" applyFont="1" applyBorder="1">
      <alignment vertical="center"/>
    </xf>
    <xf numFmtId="41" fontId="129" fillId="0" borderId="0" xfId="51183" applyFont="1" applyFill="1" applyAlignment="1">
      <alignment horizontal="left" vertical="center"/>
    </xf>
    <xf numFmtId="41" fontId="129" fillId="0" borderId="0" xfId="51183" applyFont="1" applyFill="1" applyBorder="1" applyAlignment="1">
      <alignment horizontal="left" vertical="center"/>
    </xf>
    <xf numFmtId="41" fontId="129" fillId="0" borderId="61" xfId="51183" applyFont="1" applyFill="1" applyBorder="1">
      <alignment vertical="center"/>
    </xf>
    <xf numFmtId="41" fontId="129" fillId="0" borderId="61" xfId="51183" applyFont="1" applyFill="1" applyBorder="1" applyAlignment="1">
      <alignment horizontal="right" vertical="center"/>
    </xf>
    <xf numFmtId="41" fontId="129" fillId="0" borderId="101" xfId="51183" applyFont="1" applyFill="1" applyBorder="1">
      <alignment vertical="center"/>
    </xf>
    <xf numFmtId="41" fontId="129" fillId="37" borderId="93" xfId="51183" applyFont="1" applyFill="1" applyBorder="1">
      <alignment vertical="center"/>
    </xf>
    <xf numFmtId="41" fontId="129" fillId="37" borderId="93" xfId="51183" applyFont="1" applyFill="1" applyBorder="1" applyAlignment="1">
      <alignment horizontal="left" vertical="center"/>
    </xf>
    <xf numFmtId="41" fontId="129" fillId="37" borderId="0" xfId="51183" applyFont="1" applyFill="1">
      <alignment vertical="center"/>
    </xf>
    <xf numFmtId="41" fontId="129" fillId="37" borderId="0" xfId="51183" applyFont="1" applyFill="1" applyAlignment="1">
      <alignment horizontal="left" vertical="center"/>
    </xf>
    <xf numFmtId="41" fontId="129" fillId="37" borderId="0" xfId="51183" applyFont="1" applyFill="1" applyBorder="1">
      <alignment vertical="center"/>
    </xf>
    <xf numFmtId="41" fontId="129" fillId="37" borderId="61" xfId="51183" applyFont="1" applyFill="1" applyBorder="1">
      <alignment vertical="center"/>
    </xf>
    <xf numFmtId="41" fontId="129" fillId="37" borderId="61" xfId="51183" applyFont="1" applyFill="1" applyBorder="1" applyAlignment="1">
      <alignment horizontal="right" vertical="center"/>
    </xf>
    <xf numFmtId="41" fontId="129" fillId="0" borderId="61" xfId="51183" applyFont="1" applyBorder="1">
      <alignment vertical="center"/>
    </xf>
    <xf numFmtId="41" fontId="129" fillId="0" borderId="101" xfId="51183" applyFont="1" applyBorder="1">
      <alignment vertical="center"/>
    </xf>
    <xf numFmtId="41" fontId="140" fillId="36" borderId="101" xfId="51183" applyFont="1" applyFill="1" applyBorder="1">
      <alignment vertical="center"/>
    </xf>
    <xf numFmtId="41" fontId="140" fillId="36" borderId="61" xfId="51183" applyFont="1" applyFill="1" applyBorder="1">
      <alignment vertical="center"/>
    </xf>
    <xf numFmtId="41" fontId="140" fillId="36" borderId="0" xfId="51183" applyFont="1" applyFill="1">
      <alignment vertical="center"/>
    </xf>
    <xf numFmtId="41" fontId="140" fillId="36" borderId="0" xfId="51183" applyFont="1" applyFill="1" applyBorder="1">
      <alignment vertical="center"/>
    </xf>
    <xf numFmtId="41" fontId="140" fillId="36" borderId="92" xfId="51183" applyFont="1" applyFill="1" applyBorder="1">
      <alignment vertical="center"/>
    </xf>
    <xf numFmtId="41" fontId="129" fillId="36" borderId="0" xfId="51183" applyFont="1" applyFill="1" applyBorder="1">
      <alignment vertical="center"/>
    </xf>
    <xf numFmtId="41" fontId="129" fillId="36" borderId="61" xfId="51183" applyFont="1" applyFill="1" applyBorder="1">
      <alignment vertical="center"/>
    </xf>
    <xf numFmtId="41" fontId="129" fillId="36" borderId="101" xfId="51183" applyFont="1" applyFill="1" applyBorder="1">
      <alignment vertical="center"/>
    </xf>
    <xf numFmtId="41" fontId="129" fillId="36" borderId="0" xfId="51183" applyFont="1" applyFill="1">
      <alignment vertical="center"/>
    </xf>
    <xf numFmtId="41" fontId="140" fillId="0" borderId="101" xfId="51183" applyFont="1" applyFill="1" applyBorder="1">
      <alignment vertical="center"/>
    </xf>
    <xf numFmtId="41" fontId="177" fillId="0" borderId="0" xfId="51183" applyFont="1" applyFill="1" applyBorder="1">
      <alignment vertical="center"/>
    </xf>
    <xf numFmtId="41" fontId="130" fillId="32" borderId="61" xfId="51183" applyFont="1" applyFill="1" applyBorder="1">
      <alignment vertical="center"/>
    </xf>
    <xf numFmtId="14" fontId="140" fillId="0" borderId="0" xfId="0" applyNumberFormat="1" applyFont="1" applyBorder="1" applyAlignment="1">
      <alignment horizontal="center" vertical="center"/>
    </xf>
    <xf numFmtId="203" fontId="140" fillId="0" borderId="0" xfId="0" applyFont="1" applyBorder="1">
      <alignment vertical="center"/>
    </xf>
    <xf numFmtId="41" fontId="140" fillId="0" borderId="0" xfId="51183" applyFont="1" applyBorder="1">
      <alignment vertical="center"/>
    </xf>
    <xf numFmtId="41" fontId="140" fillId="0" borderId="0" xfId="51183" applyFont="1" applyFill="1">
      <alignment vertical="center"/>
    </xf>
    <xf numFmtId="41" fontId="140" fillId="0" borderId="0" xfId="51183" applyFont="1" applyFill="1" applyBorder="1" applyAlignment="1">
      <alignment horizontal="center" vertical="center"/>
    </xf>
    <xf numFmtId="14" fontId="140" fillId="0" borderId="0" xfId="0" applyNumberFormat="1" applyFont="1" applyFill="1" applyAlignment="1">
      <alignment horizontal="center" vertical="center"/>
    </xf>
    <xf numFmtId="226" fontId="140" fillId="0" borderId="0" xfId="0" applyNumberFormat="1" applyFont="1" applyFill="1">
      <alignment vertical="center"/>
    </xf>
    <xf numFmtId="41" fontId="140" fillId="0" borderId="0" xfId="51183" applyFont="1" applyFill="1" applyAlignment="1">
      <alignment horizontal="left" vertical="center"/>
    </xf>
    <xf numFmtId="203" fontId="140" fillId="0" borderId="0" xfId="0" applyFont="1" applyFill="1">
      <alignment vertical="center"/>
    </xf>
    <xf numFmtId="226" fontId="140" fillId="0" borderId="0" xfId="0" applyNumberFormat="1" applyFont="1" applyFill="1" applyBorder="1">
      <alignment vertical="center"/>
    </xf>
    <xf numFmtId="41" fontId="140" fillId="0" borderId="0" xfId="51183" applyFont="1" applyFill="1" applyBorder="1" applyAlignment="1">
      <alignment horizontal="left" vertical="center"/>
    </xf>
    <xf numFmtId="226" fontId="140" fillId="0" borderId="61" xfId="0" applyNumberFormat="1" applyFont="1" applyFill="1" applyBorder="1">
      <alignment vertical="center"/>
    </xf>
    <xf numFmtId="41" fontId="140" fillId="0" borderId="61" xfId="51183" applyFont="1" applyFill="1" applyBorder="1" applyAlignment="1">
      <alignment horizontal="right" vertical="center"/>
    </xf>
    <xf numFmtId="3" fontId="140" fillId="38" borderId="101" xfId="51183" applyNumberFormat="1" applyFont="1" applyFill="1" applyBorder="1">
      <alignment vertical="center"/>
    </xf>
    <xf numFmtId="14" fontId="140" fillId="32" borderId="101" xfId="0" applyNumberFormat="1" applyFont="1" applyFill="1" applyBorder="1" applyAlignment="1">
      <alignment horizontal="center" vertical="center"/>
    </xf>
    <xf numFmtId="3" fontId="140" fillId="32" borderId="101" xfId="51183" applyNumberFormat="1" applyFont="1" applyFill="1" applyBorder="1">
      <alignment vertical="center"/>
    </xf>
    <xf numFmtId="41" fontId="140" fillId="32" borderId="101" xfId="51183" applyFont="1" applyFill="1" applyBorder="1">
      <alignment vertical="center"/>
    </xf>
    <xf numFmtId="203" fontId="140" fillId="32" borderId="101" xfId="0" applyFont="1" applyFill="1" applyBorder="1">
      <alignment vertical="center"/>
    </xf>
    <xf numFmtId="203" fontId="140" fillId="32" borderId="101" xfId="0" applyFont="1" applyFill="1" applyBorder="1" applyAlignment="1">
      <alignment horizontal="left" vertical="center"/>
    </xf>
    <xf numFmtId="203" fontId="140" fillId="32" borderId="0" xfId="0" applyFont="1" applyFill="1" applyBorder="1" applyAlignment="1">
      <alignment horizontal="center" vertical="center"/>
    </xf>
    <xf numFmtId="203" fontId="140" fillId="32" borderId="0" xfId="0" applyFont="1" applyFill="1" applyBorder="1">
      <alignment vertical="center"/>
    </xf>
    <xf numFmtId="14" fontId="140" fillId="32" borderId="61" xfId="0" applyNumberFormat="1" applyFont="1" applyFill="1" applyBorder="1" applyAlignment="1">
      <alignment horizontal="center" vertical="center"/>
    </xf>
    <xf numFmtId="3" fontId="140" fillId="32" borderId="61" xfId="51183" applyNumberFormat="1" applyFont="1" applyFill="1" applyBorder="1">
      <alignment vertical="center"/>
    </xf>
    <xf numFmtId="41" fontId="140" fillId="32" borderId="61" xfId="51183" applyFont="1" applyFill="1" applyBorder="1">
      <alignment vertical="center"/>
    </xf>
    <xf numFmtId="203" fontId="140" fillId="32" borderId="61" xfId="0" applyFont="1" applyFill="1" applyBorder="1">
      <alignment vertical="center"/>
    </xf>
    <xf numFmtId="203" fontId="140" fillId="32" borderId="61" xfId="0" applyFont="1" applyFill="1" applyBorder="1" applyAlignment="1">
      <alignment horizontal="left" vertical="center"/>
    </xf>
    <xf numFmtId="226" fontId="140" fillId="32" borderId="101" xfId="51183" applyNumberFormat="1" applyFont="1" applyFill="1" applyBorder="1">
      <alignment vertical="center"/>
    </xf>
    <xf numFmtId="226" fontId="140" fillId="32" borderId="61" xfId="51183" applyNumberFormat="1" applyFont="1" applyFill="1" applyBorder="1">
      <alignment vertical="center"/>
    </xf>
    <xf numFmtId="226" fontId="140" fillId="0" borderId="0" xfId="51183" applyNumberFormat="1" applyFont="1" applyFill="1" applyBorder="1">
      <alignment vertical="center"/>
    </xf>
    <xf numFmtId="0" fontId="140" fillId="38" borderId="0" xfId="0" applyNumberFormat="1" applyFont="1" applyFill="1" applyBorder="1" applyAlignment="1">
      <alignment horizontal="left" vertical="center"/>
    </xf>
    <xf numFmtId="14" fontId="129" fillId="0" borderId="0" xfId="0" applyNumberFormat="1" applyFont="1" applyAlignment="1">
      <alignment horizontal="left" vertical="center"/>
    </xf>
    <xf numFmtId="3" fontId="129" fillId="0" borderId="0" xfId="0" applyNumberFormat="1" applyFont="1" applyBorder="1">
      <alignment vertical="center"/>
    </xf>
    <xf numFmtId="3" fontId="129" fillId="0" borderId="61" xfId="0" applyNumberFormat="1" applyFont="1" applyBorder="1">
      <alignment vertical="center"/>
    </xf>
    <xf numFmtId="3" fontId="140" fillId="0" borderId="0" xfId="0" applyNumberFormat="1" applyFont="1" applyFill="1" applyBorder="1">
      <alignment vertical="center"/>
    </xf>
    <xf numFmtId="0" fontId="129" fillId="36" borderId="92" xfId="0" applyNumberFormat="1" applyFont="1" applyFill="1" applyBorder="1" applyAlignment="1">
      <alignment horizontal="left" vertical="center"/>
    </xf>
    <xf numFmtId="41" fontId="129" fillId="36" borderId="92" xfId="51183" applyFont="1" applyFill="1" applyBorder="1">
      <alignment vertical="center"/>
    </xf>
    <xf numFmtId="203" fontId="129" fillId="36" borderId="92" xfId="0" applyFont="1" applyFill="1" applyBorder="1">
      <alignment vertical="center"/>
    </xf>
    <xf numFmtId="14" fontId="140" fillId="0" borderId="110" xfId="0" applyNumberFormat="1" applyFont="1" applyFill="1" applyBorder="1" applyAlignment="1">
      <alignment horizontal="center" vertical="center"/>
    </xf>
    <xf numFmtId="0" fontId="140" fillId="0" borderId="110" xfId="0" applyNumberFormat="1" applyFont="1" applyFill="1" applyBorder="1" applyAlignment="1">
      <alignment horizontal="left" vertical="center"/>
    </xf>
    <xf numFmtId="41" fontId="140" fillId="0" borderId="110" xfId="51183" applyFont="1" applyFill="1" applyBorder="1">
      <alignment vertical="center"/>
    </xf>
    <xf numFmtId="203" fontId="140" fillId="0" borderId="110" xfId="0" applyFont="1" applyFill="1" applyBorder="1">
      <alignment vertical="center"/>
    </xf>
    <xf numFmtId="203" fontId="140" fillId="0" borderId="110" xfId="0" applyFont="1" applyFill="1" applyBorder="1" applyAlignment="1">
      <alignment horizontal="left" vertical="center"/>
    </xf>
    <xf numFmtId="203" fontId="129" fillId="36" borderId="0" xfId="0" applyFont="1" applyFill="1" applyBorder="1" applyAlignment="1">
      <alignment horizontal="left" vertical="center"/>
    </xf>
    <xf numFmtId="203" fontId="129" fillId="36" borderId="61" xfId="0" applyFont="1" applyFill="1" applyBorder="1" applyAlignment="1">
      <alignment horizontal="left" vertical="center"/>
    </xf>
    <xf numFmtId="49" fontId="131" fillId="0" borderId="64" xfId="0" applyNumberFormat="1" applyFont="1" applyFill="1" applyBorder="1" applyAlignment="1">
      <alignment horizontal="right" vertical="center"/>
    </xf>
    <xf numFmtId="203" fontId="131" fillId="0" borderId="62" xfId="0" applyFont="1" applyFill="1" applyBorder="1">
      <alignment vertical="center"/>
    </xf>
    <xf numFmtId="41" fontId="131" fillId="0" borderId="63" xfId="51183" applyNumberFormat="1" applyFont="1" applyFill="1" applyBorder="1">
      <alignment vertical="center"/>
    </xf>
    <xf numFmtId="41" fontId="131" fillId="0" borderId="63" xfId="51183" applyFont="1" applyFill="1" applyBorder="1">
      <alignment vertical="center"/>
    </xf>
    <xf numFmtId="3" fontId="140" fillId="0" borderId="0" xfId="0" applyNumberFormat="1" applyFont="1" applyFill="1" applyBorder="1" applyAlignment="1">
      <alignment horizontal="left" vertical="center"/>
    </xf>
    <xf numFmtId="41" fontId="129" fillId="0" borderId="0" xfId="51183" applyFont="1" applyFill="1" applyBorder="1" applyAlignment="1">
      <alignment horizontal="right" vertical="center"/>
    </xf>
    <xf numFmtId="203" fontId="129" fillId="0" borderId="0" xfId="0" applyFont="1" applyFill="1" applyAlignment="1">
      <alignment horizontal="left" vertical="center"/>
    </xf>
    <xf numFmtId="226" fontId="129" fillId="0" borderId="0" xfId="0" applyNumberFormat="1" applyFont="1" applyFill="1" applyBorder="1" applyAlignment="1">
      <alignment horizontal="right" vertical="center"/>
    </xf>
    <xf numFmtId="226" fontId="129" fillId="0" borderId="61" xfId="0" applyNumberFormat="1" applyFont="1" applyFill="1" applyBorder="1" applyAlignment="1">
      <alignment horizontal="right" vertical="center"/>
    </xf>
    <xf numFmtId="0" fontId="129" fillId="38" borderId="0" xfId="0" applyNumberFormat="1" applyFont="1" applyFill="1" applyBorder="1" applyAlignment="1">
      <alignment horizontal="left" vertical="center"/>
    </xf>
    <xf numFmtId="3" fontId="140" fillId="38" borderId="0" xfId="0" applyNumberFormat="1" applyFont="1" applyFill="1" applyBorder="1" applyAlignment="1">
      <alignment horizontal="left" vertical="center"/>
    </xf>
    <xf numFmtId="41" fontId="140" fillId="38" borderId="0" xfId="51183" applyFont="1" applyFill="1" applyBorder="1">
      <alignment vertical="center"/>
    </xf>
    <xf numFmtId="0" fontId="140" fillId="38" borderId="0" xfId="0" applyNumberFormat="1" applyFont="1" applyFill="1" applyAlignment="1">
      <alignment horizontal="left" vertical="center"/>
    </xf>
    <xf numFmtId="41" fontId="140" fillId="38" borderId="0" xfId="51183" applyFont="1" applyFill="1">
      <alignment vertical="center"/>
    </xf>
    <xf numFmtId="0" fontId="140" fillId="38" borderId="61" xfId="0" applyNumberFormat="1" applyFont="1" applyFill="1" applyBorder="1" applyAlignment="1">
      <alignment horizontal="left" vertical="center"/>
    </xf>
    <xf numFmtId="41" fontId="140" fillId="38" borderId="61" xfId="51183" applyFont="1" applyFill="1" applyBorder="1">
      <alignment vertical="center"/>
    </xf>
    <xf numFmtId="14" fontId="140" fillId="38" borderId="0" xfId="0" applyNumberFormat="1" applyFont="1" applyFill="1" applyBorder="1" applyAlignment="1">
      <alignment horizontal="center" vertical="center"/>
    </xf>
    <xf numFmtId="14" fontId="140" fillId="38" borderId="93" xfId="0" applyNumberFormat="1" applyFont="1" applyFill="1" applyBorder="1" applyAlignment="1">
      <alignment horizontal="center" vertical="center"/>
    </xf>
    <xf numFmtId="14" fontId="140" fillId="38" borderId="61" xfId="0" applyNumberFormat="1" applyFont="1" applyFill="1" applyBorder="1" applyAlignment="1">
      <alignment horizontal="center" vertical="center"/>
    </xf>
    <xf numFmtId="14" fontId="140" fillId="38" borderId="101" xfId="0" applyNumberFormat="1" applyFont="1" applyFill="1" applyBorder="1" applyAlignment="1">
      <alignment horizontal="center" vertical="center"/>
    </xf>
    <xf numFmtId="41" fontId="140" fillId="38" borderId="101" xfId="51183" applyFont="1" applyFill="1" applyBorder="1">
      <alignment vertical="center"/>
    </xf>
    <xf numFmtId="3" fontId="140" fillId="38" borderId="0" xfId="51183" applyNumberFormat="1" applyFont="1" applyFill="1" applyBorder="1">
      <alignment vertical="center"/>
    </xf>
    <xf numFmtId="203" fontId="136" fillId="32" borderId="66" xfId="0" applyFont="1" applyFill="1" applyBorder="1">
      <alignment vertical="center"/>
    </xf>
    <xf numFmtId="203" fontId="136" fillId="32" borderId="65" xfId="0" applyFont="1" applyFill="1" applyBorder="1">
      <alignment vertical="center"/>
    </xf>
    <xf numFmtId="203" fontId="136" fillId="0" borderId="89" xfId="0" applyFont="1" applyBorder="1">
      <alignment vertical="center"/>
    </xf>
    <xf numFmtId="203" fontId="136" fillId="0" borderId="90" xfId="0" applyFont="1" applyBorder="1">
      <alignment vertical="center"/>
    </xf>
    <xf numFmtId="203" fontId="136" fillId="0" borderId="64" xfId="0" applyFont="1" applyBorder="1">
      <alignment vertical="center"/>
    </xf>
    <xf numFmtId="203" fontId="136" fillId="0" borderId="62" xfId="0" applyFont="1" applyBorder="1">
      <alignment vertical="center"/>
    </xf>
    <xf numFmtId="203" fontId="131" fillId="0" borderId="64" xfId="0" applyFont="1" applyBorder="1" applyAlignment="1">
      <alignment horizontal="left" vertical="center"/>
    </xf>
    <xf numFmtId="203" fontId="131" fillId="0" borderId="62" xfId="0" applyFont="1" applyBorder="1" applyAlignment="1">
      <alignment horizontal="left" vertical="center"/>
    </xf>
    <xf numFmtId="203" fontId="132" fillId="0" borderId="0" xfId="0" applyFont="1" applyAlignment="1">
      <alignment horizontal="center" vertical="center"/>
    </xf>
    <xf numFmtId="49" fontId="131" fillId="0" borderId="0" xfId="0" applyNumberFormat="1" applyFont="1" applyAlignment="1">
      <alignment horizontal="center" vertical="center"/>
    </xf>
    <xf numFmtId="203" fontId="131" fillId="0" borderId="0" xfId="0" applyFont="1" applyAlignment="1">
      <alignment horizontal="center" vertical="center"/>
    </xf>
    <xf numFmtId="203" fontId="133" fillId="0" borderId="0" xfId="0" applyFont="1" applyAlignment="1">
      <alignment horizontal="center" vertical="center"/>
    </xf>
    <xf numFmtId="203" fontId="130" fillId="32" borderId="86" xfId="0" applyFont="1" applyFill="1" applyBorder="1" applyAlignment="1">
      <alignment horizontal="left" vertical="center"/>
    </xf>
    <xf numFmtId="203" fontId="130" fillId="32" borderId="84" xfId="0" applyFont="1" applyFill="1" applyBorder="1" applyAlignment="1">
      <alignment horizontal="left" vertical="center"/>
    </xf>
    <xf numFmtId="203" fontId="129" fillId="33" borderId="66" xfId="0" applyFont="1" applyFill="1" applyBorder="1" applyAlignment="1">
      <alignment horizontal="left" vertical="center"/>
    </xf>
    <xf numFmtId="203" fontId="129" fillId="33" borderId="61" xfId="0" applyFont="1" applyFill="1" applyBorder="1" applyAlignment="1">
      <alignment horizontal="left" vertical="center"/>
    </xf>
    <xf numFmtId="203" fontId="129" fillId="33" borderId="86" xfId="0" applyFont="1" applyFill="1" applyBorder="1" applyAlignment="1">
      <alignment horizontal="left" vertical="center"/>
    </xf>
    <xf numFmtId="203" fontId="129" fillId="33" borderId="84" xfId="0" applyFont="1" applyFill="1" applyBorder="1" applyAlignment="1">
      <alignment horizontal="left" vertical="center"/>
    </xf>
  </cellXfs>
  <cellStyles count="51520">
    <cellStyle name="$" xfId="51186"/>
    <cellStyle name="$ 0 decimal" xfId="3"/>
    <cellStyle name="$ 1 decimal" xfId="4"/>
    <cellStyle name="$ 2 decimals" xfId="5"/>
    <cellStyle name="_x0002_._x0011__x0002_._x001b__x0002_ _x0015_%_x0018__x0001_" xfId="51187"/>
    <cellStyle name="??_x000c_둄_x001b__x000d_|?_x0001_?_x0003__x0014__x0007__x0001__x0001_" xfId="6"/>
    <cellStyle name="??&amp;O?&amp;H?_x0008__x000f__x0007_?_x0007__x0001__x0001_" xfId="7"/>
    <cellStyle name="??&amp;O?&amp;H?_x0008__x000f__x0007_?_x0007__x0001__x0001_ 2" xfId="51188"/>
    <cellStyle name="??&amp;O?&amp;H?_x0008_??_x0007__x0001__x0001_" xfId="8"/>
    <cellStyle name="??&amp;O?&amp;H?_x0008_??_x0007__x0001__x0001_ 2" xfId="51189"/>
    <cellStyle name="??[0]_RESULTS" xfId="9"/>
    <cellStyle name="??_RESULTS" xfId="10"/>
    <cellStyle name="?마 [0]_CASH FLOW " xfId="11"/>
    <cellStyle name="?마_CASH FLOW " xfId="12"/>
    <cellStyle name="?핺_2Q97 dist.EOM " xfId="13"/>
    <cellStyle name="_%(SignOnly)" xfId="14"/>
    <cellStyle name="_%(SignSpaceOnly)" xfId="15"/>
    <cellStyle name="_05 삼성생명 (MB) 가액1" xfId="16"/>
    <cellStyle name="_07 예산 편성기준_060918" xfId="17"/>
    <cellStyle name="_08년 메트로빌딩 수선비경영계획" xfId="18"/>
    <cellStyle name="_08년카튼빌 견적 내역(10.08)" xfId="19"/>
    <cellStyle name="_09년 SIPM, 메이트플러스 사업장 하복 취합(5월)-우지" xfId="21"/>
    <cellStyle name="_'09년 인상 요청안(디오 동결안)" xfId="20"/>
    <cellStyle name="_2005년 코크렙1호 예산(확정안)" xfId="22"/>
    <cellStyle name="_2009 Budget Assumption" xfId="23"/>
    <cellStyle name="_'99상반기경영개선활동결과(게시용)" xfId="31"/>
    <cellStyle name="_ARI Base Case July 25 TPS1" xfId="383"/>
    <cellStyle name="_Budget comparison(20081104)" xfId="384"/>
    <cellStyle name="_Comma" xfId="417"/>
    <cellStyle name="_Comma_3-Yr Eyechart" xfId="418"/>
    <cellStyle name="_Comma_Balance Sheet" xfId="419"/>
    <cellStyle name="_Comma_Balance Sheet_Kor-Port_LEQ_6-10-04_CR_Final-Struct_FINAL" xfId="420"/>
    <cellStyle name="_Comma_Balance Sheet_Mallard's_Landing_LEQ_8-17-04" xfId="421"/>
    <cellStyle name="_Comma_Cost Of Funds" xfId="422"/>
    <cellStyle name="_Comma_Criteria" xfId="423"/>
    <cellStyle name="_Comma_Criteria_Kor-Port_LEQ_6-10-04_CR_Final-Struct_FINAL" xfId="424"/>
    <cellStyle name="_Comma_Criteria_Mallard's_Landing_LEQ_8-17-04" xfId="425"/>
    <cellStyle name="_Comma_Data Tape" xfId="426"/>
    <cellStyle name="_Comma_Data Tape_1" xfId="427"/>
    <cellStyle name="_Comma_Data Tape_Kor-Port_LEQ_6-10-04_CR_Final-Struct_FINAL" xfId="428"/>
    <cellStyle name="_Comma_Data Tape_Mallard's_Landing_LEQ_8-17-04" xfId="429"/>
    <cellStyle name="_Comma_Data_Tape" xfId="430"/>
    <cellStyle name="_Comma_Database - Economics" xfId="431"/>
    <cellStyle name="_Comma_DB Eye" xfId="432"/>
    <cellStyle name="_Comma_DB_Eye" xfId="433"/>
    <cellStyle name="_Comma_ETR" xfId="434"/>
    <cellStyle name="_Comma_EyeChart" xfId="435"/>
    <cellStyle name="_Comma_EyeChart 090503" xfId="436"/>
    <cellStyle name="_Comma_Input" xfId="437"/>
    <cellStyle name="_Comma_Input_1" xfId="438"/>
    <cellStyle name="_Comma_Input_Data Tape" xfId="439"/>
    <cellStyle name="_Comma_Input_Database - Economics" xfId="440"/>
    <cellStyle name="_Comma_Input_Kor-Port_LEQ_6-10-04_CR_Final-Struct_FINAL" xfId="441"/>
    <cellStyle name="_Comma_Input_Mallard's_Landing_LEQ_8-17-04" xfId="442"/>
    <cellStyle name="_Comma_JV Economics" xfId="443"/>
    <cellStyle name="_Comma_Pools" xfId="444"/>
    <cellStyle name="_Comma_Pricing" xfId="445"/>
    <cellStyle name="_Comma_Senario Input Assumptions" xfId="446"/>
    <cellStyle name="_Comma_Senario Input Assumptions_Kor-Port_LEQ_6-10-04_CR_Final-Struct_FINAL" xfId="447"/>
    <cellStyle name="_Comma_Senario Input Assumptions_Mallard's_Landing_LEQ_8-17-04" xfId="448"/>
    <cellStyle name="_Comma_Sheet1" xfId="449"/>
    <cellStyle name="_Comma_Sheet1_Balance Sheet" xfId="450"/>
    <cellStyle name="_Comma_Sheet1_Cost Of Funds" xfId="451"/>
    <cellStyle name="_Comma_Sheet1_Criteria" xfId="452"/>
    <cellStyle name="_Comma_Sheet1_Data Tape" xfId="453"/>
    <cellStyle name="_Comma_Sheet1_Data Tape_1" xfId="454"/>
    <cellStyle name="_Comma_Sheet1_Data_Tape" xfId="455"/>
    <cellStyle name="_Comma_Sheet1_Data_Tape_Kor-Port_LEQ_6-10-04_CR_Final-Struct_FINAL" xfId="456"/>
    <cellStyle name="_Comma_Sheet1_Data_Tape_Mallard's_Landing_LEQ_8-17-04" xfId="457"/>
    <cellStyle name="_Comma_Sheet1_Database - Economics" xfId="458"/>
    <cellStyle name="_Comma_Sheet1_ETR" xfId="459"/>
    <cellStyle name="_Comma_Sheet1_Input" xfId="460"/>
    <cellStyle name="_Comma_Sheet1_Input_Data Tape" xfId="461"/>
    <cellStyle name="_Comma_Sheet1_Input_Database - Economics" xfId="462"/>
    <cellStyle name="_Comma_Sheet1_Pools" xfId="463"/>
    <cellStyle name="_Comma_Sheet1_Pools_Kor-Port_LEQ_6-10-04_CR_Final-Struct_FINAL" xfId="464"/>
    <cellStyle name="_Comma_Sheet1_Pools_Mallard's_Landing_LEQ_8-17-04" xfId="465"/>
    <cellStyle name="_Comma_Sheet1_Senario Input Assumptions" xfId="466"/>
    <cellStyle name="_Comma_Sheet1_Sheet1" xfId="467"/>
    <cellStyle name="_Comma_Sheet1_Structure Model_2003_test2" xfId="468"/>
    <cellStyle name="_Comma_Sheet2" xfId="469"/>
    <cellStyle name="_Comma_Sheet3" xfId="470"/>
    <cellStyle name="_Comma_Sheet4" xfId="471"/>
    <cellStyle name="_Comma_Structure Model_2003_test2" xfId="472"/>
    <cellStyle name="_Comma_Structure Model_2003_test2_Kor-Port_LEQ_6-10-04_CR_Final-Struct_FINAL" xfId="473"/>
    <cellStyle name="_Comma_Structure Model_2003_test2_Mallard's_Landing_LEQ_8-17-04" xfId="474"/>
    <cellStyle name="_Currency" xfId="475"/>
    <cellStyle name="_Currency_03-05-31 Final OBS Reports" xfId="476"/>
    <cellStyle name="_Currency_Balance Sheet" xfId="477"/>
    <cellStyle name="_Currency_Cost Of Funds" xfId="478"/>
    <cellStyle name="_Currency_Criteria" xfId="479"/>
    <cellStyle name="_Currency_Data Tape" xfId="480"/>
    <cellStyle name="_Currency_Data Tape_1" xfId="481"/>
    <cellStyle name="_Currency_Data_Tape" xfId="482"/>
    <cellStyle name="_Currency_Database - Economics" xfId="483"/>
    <cellStyle name="_Currency_DB_Eye" xfId="484"/>
    <cellStyle name="_Currency_ETR" xfId="485"/>
    <cellStyle name="_Currency_EyeChart" xfId="486"/>
    <cellStyle name="_Currency_EyeChart 090503" xfId="487"/>
    <cellStyle name="_Currency_GMACCH_Loans_OBS_033103_Final_v2" xfId="488"/>
    <cellStyle name="_Currency_Input" xfId="489"/>
    <cellStyle name="_Currency_Input_1" xfId="490"/>
    <cellStyle name="_Currency_Input_Data Tape" xfId="491"/>
    <cellStyle name="_Currency_Input_Database - Economics" xfId="492"/>
    <cellStyle name="_Currency_JV Economics" xfId="493"/>
    <cellStyle name="_Currency_Pools" xfId="494"/>
    <cellStyle name="_Currency_Pricing" xfId="495"/>
    <cellStyle name="_Currency_Senario Input Assumptions" xfId="496"/>
    <cellStyle name="_Currency_Sheet1" xfId="497"/>
    <cellStyle name="_Currency_Sheet1_Balance Sheet" xfId="498"/>
    <cellStyle name="_Currency_Sheet1_Cost Of Funds" xfId="499"/>
    <cellStyle name="_Currency_Sheet1_Criteria" xfId="500"/>
    <cellStyle name="_Currency_Sheet1_Data Tape" xfId="501"/>
    <cellStyle name="_Currency_Sheet1_Data Tape_1" xfId="502"/>
    <cellStyle name="_Currency_Sheet1_Data_Tape" xfId="503"/>
    <cellStyle name="_Currency_Sheet1_Database - Economics" xfId="504"/>
    <cellStyle name="_Currency_Sheet1_ETR" xfId="505"/>
    <cellStyle name="_Currency_Sheet1_Input" xfId="506"/>
    <cellStyle name="_Currency_Sheet1_Input_Data Tape" xfId="507"/>
    <cellStyle name="_Currency_Sheet1_Input_Database - Economics" xfId="508"/>
    <cellStyle name="_Currency_Sheet1_Pools" xfId="509"/>
    <cellStyle name="_Currency_Sheet1_Senario Input Assumptions" xfId="510"/>
    <cellStyle name="_Currency_Sheet1_Sheet1" xfId="511"/>
    <cellStyle name="_Currency_Sheet1_Structure Model_2003_test2" xfId="512"/>
    <cellStyle name="_Currency_Sheet2" xfId="513"/>
    <cellStyle name="_Currency_Sheet3" xfId="514"/>
    <cellStyle name="_Currency_Sheet4" xfId="515"/>
    <cellStyle name="_Currency_Structure Model_2003_test2" xfId="516"/>
    <cellStyle name="_CurrencySpace" xfId="517"/>
    <cellStyle name="_CurrencySpace_Balance Sheet" xfId="518"/>
    <cellStyle name="_CurrencySpace_Cost Of Funds" xfId="519"/>
    <cellStyle name="_CurrencySpace_Criteria" xfId="520"/>
    <cellStyle name="_CurrencySpace_Data Tape" xfId="521"/>
    <cellStyle name="_CurrencySpace_Data Tape_1" xfId="522"/>
    <cellStyle name="_CurrencySpace_Data_Tape" xfId="523"/>
    <cellStyle name="_CurrencySpace_Database - Economics" xfId="524"/>
    <cellStyle name="_CurrencySpace_DB_Eye" xfId="525"/>
    <cellStyle name="_CurrencySpace_ETR" xfId="526"/>
    <cellStyle name="_CurrencySpace_EyeChart" xfId="527"/>
    <cellStyle name="_Rev11_Koramco Budget_Revised by 코람코&amp;C&amp;W on 20050613 성과수수료월변경" xfId="528"/>
    <cellStyle name="_Rev9_Koramco Budget_Revised by 코람코 on 20050210" xfId="529"/>
    <cellStyle name="_Rev9_Koramco Budget_Revised by 코람코 on 20050210_1" xfId="530"/>
    <cellStyle name="_Rev9_Koramco Budget_Revised by 코람코 on 20050210_2005년 코크렙1호 예산(목차,요약,차이분석,예산의산정)" xfId="531"/>
    <cellStyle name="_Rev9_Koramco Budget_Revised by 코람코 on 20050210_2006년 코크렙 1호 예산통합_2005" xfId="532"/>
    <cellStyle name="_Rev9_Koramco Budget_Revised by 코람코 on 20050210_2006년 코크렙1호 예산_Rev1" xfId="533"/>
    <cellStyle name="_Rev9_Koramco Budget_Revised by 코람코 on 20050210_Book6" xfId="534"/>
    <cellStyle name="_굿모닝시티(수정 3.23)" xfId="32"/>
    <cellStyle name="_대갑견적" xfId="33"/>
    <cellStyle name="_대갑견적1" xfId="34"/>
    <cellStyle name="_대아,대한빌딩예상보험료산출" xfId="35"/>
    <cellStyle name="_대아빌딩(총괄)" xfId="36"/>
    <cellStyle name="_대우자판빌딩(총괄)" xfId="37"/>
    <cellStyle name="_매트로빌딩(총괄)" xfId="38"/>
    <cellStyle name="_별첨(계획서및실적서양식)" xfId="39"/>
    <cellStyle name="_별첨(계획서및실적서양식)_1" xfId="40"/>
    <cellStyle name="_별첨(계획서및실적서양식)_1_@Portfolio_Eyechart" xfId="41"/>
    <cellStyle name="_별첨(계획서및실적서양식)_1_@Portfolio_Eyechart_KR GM" xfId="42"/>
    <cellStyle name="_별첨(계획서및실적서양식)_1_@Portfolio_Eyechart_KR GM_Deal Input" xfId="43"/>
    <cellStyle name="_별첨(계획서및실적서양식)_1_@Portfolio_Eyechart_Monthly CF Input" xfId="44"/>
    <cellStyle name="_별첨(계획서및실적서양식)_1_@Portfolio_Eyechart_Monthly CF Input_Deal Input" xfId="45"/>
    <cellStyle name="_별첨(계획서및실적서양식)_1_@Portfolio_Eyechart_Mule_Orion v2" xfId="46"/>
    <cellStyle name="_별첨(계획서및실적서양식)_1_@Portfolio_Eyechart_Mule_Orion v2_Deal Input" xfId="47"/>
    <cellStyle name="_별첨(계획서및실적서양식)_1_@Portfolio_Eyechart_Sheet1" xfId="48"/>
    <cellStyle name="_별첨(계획서및실적서양식)_1_CF_Green Bldg_JK(1128)" xfId="49"/>
    <cellStyle name="_별첨(계획서및실적서양식)_1_CF_Green Bldg_JK(1128)_KR GM" xfId="50"/>
    <cellStyle name="_별첨(계획서및실적서양식)_1_CF_Green Bldg_JK(1128)_KR GM_Deal Input" xfId="51"/>
    <cellStyle name="_별첨(계획서및실적서양식)_1_CF_Green Bldg_JK(1128)_Monthly CF Input" xfId="52"/>
    <cellStyle name="_별첨(계획서및실적서양식)_1_CF_Green Bldg_JK(1128)_Monthly CF Input_Deal Input" xfId="53"/>
    <cellStyle name="_별첨(계획서및실적서양식)_1_CF_Green Bldg_JK(1128)_Mule_Orion v2" xfId="54"/>
    <cellStyle name="_별첨(계획서및실적서양식)_1_CF_Green Bldg_JK(1128)_Mule_Orion v2_Deal Input" xfId="55"/>
    <cellStyle name="_별첨(계획서및실적서양식)_1_CF_Green Bldg_JK(1128)_Sheet1" xfId="56"/>
    <cellStyle name="_별첨(계획서및실적서양식)_1_JJ_Base" xfId="57"/>
    <cellStyle name="_별첨(계획서및실적서양식)_1_JJ_Base_KR GM" xfId="58"/>
    <cellStyle name="_별첨(계획서및실적서양식)_1_JJ_Base_KR GM_Deal Input" xfId="59"/>
    <cellStyle name="_별첨(계획서및실적서양식)_1_JJ_Base_Monthly CF Input" xfId="60"/>
    <cellStyle name="_별첨(계획서및실적서양식)_1_JJ_Base_Monthly CF Input_Deal Input" xfId="61"/>
    <cellStyle name="_별첨(계획서및실적서양식)_1_JJ_Base_Mule_Orion v2" xfId="62"/>
    <cellStyle name="_별첨(계획서및실적서양식)_1_JJ_Base_Mule_Orion v2_Deal Input" xfId="63"/>
    <cellStyle name="_별첨(계획서및실적서양식)_1_JJ_Base_Sheet1" xfId="64"/>
    <cellStyle name="_별첨(계획서및실적서양식)_1_KR GM" xfId="65"/>
    <cellStyle name="_별첨(계획서및실적서양식)_1_KR GM_Deal Input" xfId="66"/>
    <cellStyle name="_별첨(계획서및실적서양식)_1_Monthly CF Input" xfId="67"/>
    <cellStyle name="_별첨(계획서및실적서양식)_1_Monthly CF Input_Deal Input" xfId="68"/>
    <cellStyle name="_별첨(계획서및실적서양식)_1_Mule_Orion v2" xfId="69"/>
    <cellStyle name="_별첨(계획서및실적서양식)_1_Mule_Orion v2_Deal Input" xfId="70"/>
    <cellStyle name="_별첨(계획서및실적서양식)_1_Sheet1" xfId="71"/>
    <cellStyle name="_별첨(계획서및실적서양식)_1_TY_Base" xfId="72"/>
    <cellStyle name="_별첨(계획서및실적서양식)_1_TY_Base_KR GM" xfId="73"/>
    <cellStyle name="_별첨(계획서및실적서양식)_1_TY_Base_KR GM_Deal Input" xfId="74"/>
    <cellStyle name="_별첨(계획서및실적서양식)_1_TY_Base_Monthly CF Input" xfId="75"/>
    <cellStyle name="_별첨(계획서및실적서양식)_1_TY_Base_Monthly CF Input_Deal Input" xfId="76"/>
    <cellStyle name="_별첨(계획서및실적서양식)_1_TY_Base_Mule_Orion v2" xfId="77"/>
    <cellStyle name="_별첨(계획서및실적서양식)_1_TY_Base_Mule_Orion v2_Deal Input" xfId="78"/>
    <cellStyle name="_별첨(계획서및실적서양식)_1_TY_Base_Sheet1" xfId="79"/>
    <cellStyle name="_양식" xfId="80"/>
    <cellStyle name="_양식_@Portfolio_Eyechart" xfId="81"/>
    <cellStyle name="_양식_@Portfolio_Eyechart_KR GM" xfId="82"/>
    <cellStyle name="_양식_@Portfolio_Eyechart_KR GM_Deal Input" xfId="83"/>
    <cellStyle name="_양식_@Portfolio_Eyechart_Monthly CF Input" xfId="84"/>
    <cellStyle name="_양식_@Portfolio_Eyechart_Monthly CF Input_Deal Input" xfId="85"/>
    <cellStyle name="_양식_@Portfolio_Eyechart_Mule_Orion v2" xfId="86"/>
    <cellStyle name="_양식_@Portfolio_Eyechart_Mule_Orion v2_Deal Input" xfId="87"/>
    <cellStyle name="_양식_@Portfolio_Eyechart_Sheet1" xfId="88"/>
    <cellStyle name="_양식_1" xfId="89"/>
    <cellStyle name="_양식_2" xfId="90"/>
    <cellStyle name="_양식_CF_Green Bldg_JK(1128)" xfId="91"/>
    <cellStyle name="_양식_CF_Green Bldg_JK(1128)_KR GM" xfId="92"/>
    <cellStyle name="_양식_CF_Green Bldg_JK(1128)_KR GM_Deal Input" xfId="93"/>
    <cellStyle name="_양식_CF_Green Bldg_JK(1128)_Monthly CF Input" xfId="94"/>
    <cellStyle name="_양식_CF_Green Bldg_JK(1128)_Monthly CF Input_Deal Input" xfId="95"/>
    <cellStyle name="_양식_CF_Green Bldg_JK(1128)_Mule_Orion v2" xfId="96"/>
    <cellStyle name="_양식_CF_Green Bldg_JK(1128)_Mule_Orion v2_Deal Input" xfId="97"/>
    <cellStyle name="_양식_CF_Green Bldg_JK(1128)_Sheet1" xfId="98"/>
    <cellStyle name="_양식_JJ_Base" xfId="99"/>
    <cellStyle name="_양식_JJ_Base_KR GM" xfId="100"/>
    <cellStyle name="_양식_JJ_Base_KR GM_Deal Input" xfId="101"/>
    <cellStyle name="_양식_JJ_Base_Monthly CF Input" xfId="102"/>
    <cellStyle name="_양식_JJ_Base_Monthly CF Input_Deal Input" xfId="103"/>
    <cellStyle name="_양식_JJ_Base_Mule_Orion v2" xfId="104"/>
    <cellStyle name="_양식_JJ_Base_Mule_Orion v2_Deal Input" xfId="105"/>
    <cellStyle name="_양식_JJ_Base_Sheet1" xfId="106"/>
    <cellStyle name="_양식_KR GM" xfId="107"/>
    <cellStyle name="_양식_KR GM_Deal Input" xfId="108"/>
    <cellStyle name="_양식_Monthly CF Input" xfId="109"/>
    <cellStyle name="_양식_Monthly CF Input_Deal Input" xfId="110"/>
    <cellStyle name="_양식_Mule_Orion v2" xfId="111"/>
    <cellStyle name="_양식_Mule_Orion v2_Deal Input" xfId="112"/>
    <cellStyle name="_양식_Sheet1" xfId="113"/>
    <cellStyle name="_양식_TY_Base" xfId="114"/>
    <cellStyle name="_양식_TY_Base_KR GM" xfId="115"/>
    <cellStyle name="_양식_TY_Base_KR GM_Deal Input" xfId="116"/>
    <cellStyle name="_양식_TY_Base_Monthly CF Input" xfId="117"/>
    <cellStyle name="_양식_TY_Base_Monthly CF Input_Deal Input" xfId="118"/>
    <cellStyle name="_양식_TY_Base_Mule_Orion v2" xfId="119"/>
    <cellStyle name="_양식_TY_Base_Mule_Orion v2_Deal Input" xfId="120"/>
    <cellStyle name="_양식_TY_Base_Sheet1" xfId="121"/>
    <cellStyle name="_양지물류계약(보안2명)" xfId="122"/>
    <cellStyle name="_유첨3(서식)" xfId="125"/>
    <cellStyle name="_유첨3(서식)_@Portfolio_Eyechart" xfId="126"/>
    <cellStyle name="_유첨3(서식)_@Portfolio_Eyechart_KR GM" xfId="127"/>
    <cellStyle name="_유첨3(서식)_@Portfolio_Eyechart_KR GM_Deal Input" xfId="128"/>
    <cellStyle name="_유첨3(서식)_@Portfolio_Eyechart_Monthly CF Input" xfId="129"/>
    <cellStyle name="_유첨3(서식)_@Portfolio_Eyechart_Monthly CF Input_Deal Input" xfId="130"/>
    <cellStyle name="_유첨3(서식)_@Portfolio_Eyechart_Mule_Orion v2" xfId="131"/>
    <cellStyle name="_유첨3(서식)_@Portfolio_Eyechart_Mule_Orion v2_Deal Input" xfId="132"/>
    <cellStyle name="_유첨3(서식)_@Portfolio_Eyechart_Sheet1" xfId="133"/>
    <cellStyle name="_유첨3(서식)_1" xfId="134"/>
    <cellStyle name="_유첨3(서식)_CF_Green Bldg_JK(1128)" xfId="135"/>
    <cellStyle name="_유첨3(서식)_CF_Green Bldg_JK(1128)_KR GM" xfId="136"/>
    <cellStyle name="_유첨3(서식)_CF_Green Bldg_JK(1128)_KR GM_Deal Input" xfId="137"/>
    <cellStyle name="_유첨3(서식)_CF_Green Bldg_JK(1128)_Monthly CF Input" xfId="138"/>
    <cellStyle name="_유첨3(서식)_CF_Green Bldg_JK(1128)_Monthly CF Input_Deal Input" xfId="139"/>
    <cellStyle name="_유첨3(서식)_CF_Green Bldg_JK(1128)_Mule_Orion v2" xfId="140"/>
    <cellStyle name="_유첨3(서식)_CF_Green Bldg_JK(1128)_Mule_Orion v2_Deal Input" xfId="141"/>
    <cellStyle name="_유첨3(서식)_CF_Green Bldg_JK(1128)_Sheet1" xfId="142"/>
    <cellStyle name="_유첨3(서식)_JJ_Base" xfId="143"/>
    <cellStyle name="_유첨3(서식)_JJ_Base_KR GM" xfId="144"/>
    <cellStyle name="_유첨3(서식)_JJ_Base_KR GM_Deal Input" xfId="145"/>
    <cellStyle name="_유첨3(서식)_JJ_Base_Monthly CF Input" xfId="146"/>
    <cellStyle name="_유첨3(서식)_JJ_Base_Monthly CF Input_Deal Input" xfId="147"/>
    <cellStyle name="_유첨3(서식)_JJ_Base_Mule_Orion v2" xfId="148"/>
    <cellStyle name="_유첨3(서식)_JJ_Base_Mule_Orion v2_Deal Input" xfId="149"/>
    <cellStyle name="_유첨3(서식)_JJ_Base_Sheet1" xfId="150"/>
    <cellStyle name="_유첨3(서식)_KR GM" xfId="151"/>
    <cellStyle name="_유첨3(서식)_KR GM_Deal Input" xfId="152"/>
    <cellStyle name="_유첨3(서식)_Monthly CF Input" xfId="153"/>
    <cellStyle name="_유첨3(서식)_Monthly CF Input_Deal Input" xfId="154"/>
    <cellStyle name="_유첨3(서식)_Mule_Orion v2" xfId="155"/>
    <cellStyle name="_유첨3(서식)_Mule_Orion v2_Deal Input" xfId="156"/>
    <cellStyle name="_유첨3(서식)_Sheet1" xfId="157"/>
    <cellStyle name="_유첨3(서식)_TY_Base" xfId="158"/>
    <cellStyle name="_유첨3(서식)_TY_Base_KR GM" xfId="159"/>
    <cellStyle name="_유첨3(서식)_TY_Base_KR GM_Deal Input" xfId="160"/>
    <cellStyle name="_유첨3(서식)_TY_Base_Monthly CF Input" xfId="161"/>
    <cellStyle name="_유첨3(서식)_TY_Base_Monthly CF Input_Deal Input" xfId="162"/>
    <cellStyle name="_유첨3(서식)_TY_Base_Mule_Orion v2" xfId="163"/>
    <cellStyle name="_유첨3(서식)_TY_Base_Mule_Orion v2_Deal Input" xfId="164"/>
    <cellStyle name="_유첨3(서식)_TY_Base_Sheet1" xfId="165"/>
    <cellStyle name="_제세공과" xfId="168"/>
    <cellStyle name="_지이리얼에스테이트(2009예상-건축물재산세)" xfId="169"/>
    <cellStyle name="_지정과제2차심의list" xfId="257"/>
    <cellStyle name="_지정과제2차심의list_1" xfId="258"/>
    <cellStyle name="_지정과제2차심의list_2" xfId="259"/>
    <cellStyle name="_지정과제2차심의list_2_@Portfolio_Eyechart" xfId="260"/>
    <cellStyle name="_지정과제2차심의list_2_@Portfolio_Eyechart_KR GM" xfId="261"/>
    <cellStyle name="_지정과제2차심의list_2_@Portfolio_Eyechart_KR GM_Deal Input" xfId="262"/>
    <cellStyle name="_지정과제2차심의list_2_@Portfolio_Eyechart_Monthly CF Input" xfId="263"/>
    <cellStyle name="_지정과제2차심의list_2_@Portfolio_Eyechart_Monthly CF Input_Deal Input" xfId="264"/>
    <cellStyle name="_지정과제2차심의list_2_@Portfolio_Eyechart_Mule_Orion v2" xfId="265"/>
    <cellStyle name="_지정과제2차심의list_2_@Portfolio_Eyechart_Mule_Orion v2_Deal Input" xfId="266"/>
    <cellStyle name="_지정과제2차심의list_2_@Portfolio_Eyechart_Sheet1" xfId="267"/>
    <cellStyle name="_지정과제2차심의list_2_CF_Green Bldg_JK(1128)" xfId="268"/>
    <cellStyle name="_지정과제2차심의list_2_CF_Green Bldg_JK(1128)_KR GM" xfId="269"/>
    <cellStyle name="_지정과제2차심의list_2_CF_Green Bldg_JK(1128)_KR GM_Deal Input" xfId="270"/>
    <cellStyle name="_지정과제2차심의list_2_CF_Green Bldg_JK(1128)_Monthly CF Input" xfId="271"/>
    <cellStyle name="_지정과제2차심의list_2_CF_Green Bldg_JK(1128)_Monthly CF Input_Deal Input" xfId="272"/>
    <cellStyle name="_지정과제2차심의list_2_CF_Green Bldg_JK(1128)_Mule_Orion v2" xfId="273"/>
    <cellStyle name="_지정과제2차심의list_2_CF_Green Bldg_JK(1128)_Mule_Orion v2_Deal Input" xfId="274"/>
    <cellStyle name="_지정과제2차심의list_2_CF_Green Bldg_JK(1128)_Sheet1" xfId="275"/>
    <cellStyle name="_지정과제2차심의list_2_JJ_Base" xfId="276"/>
    <cellStyle name="_지정과제2차심의list_2_JJ_Base_KR GM" xfId="277"/>
    <cellStyle name="_지정과제2차심의list_2_JJ_Base_KR GM_Deal Input" xfId="278"/>
    <cellStyle name="_지정과제2차심의list_2_JJ_Base_Monthly CF Input" xfId="279"/>
    <cellStyle name="_지정과제2차심의list_2_JJ_Base_Monthly CF Input_Deal Input" xfId="280"/>
    <cellStyle name="_지정과제2차심의list_2_JJ_Base_Mule_Orion v2" xfId="281"/>
    <cellStyle name="_지정과제2차심의list_2_JJ_Base_Mule_Orion v2_Deal Input" xfId="282"/>
    <cellStyle name="_지정과제2차심의list_2_JJ_Base_Sheet1" xfId="283"/>
    <cellStyle name="_지정과제2차심의list_2_KR GM" xfId="284"/>
    <cellStyle name="_지정과제2차심의list_2_KR GM_Deal Input" xfId="285"/>
    <cellStyle name="_지정과제2차심의list_2_Monthly CF Input" xfId="286"/>
    <cellStyle name="_지정과제2차심의list_2_Monthly CF Input_Deal Input" xfId="287"/>
    <cellStyle name="_지정과제2차심의list_2_Mule_Orion v2" xfId="288"/>
    <cellStyle name="_지정과제2차심의list_2_Mule_Orion v2_Deal Input" xfId="289"/>
    <cellStyle name="_지정과제2차심의list_2_Sheet1" xfId="290"/>
    <cellStyle name="_지정과제2차심의list_2_TY_Base" xfId="291"/>
    <cellStyle name="_지정과제2차심의list_2_TY_Base_KR GM" xfId="292"/>
    <cellStyle name="_지정과제2차심의list_2_TY_Base_KR GM_Deal Input" xfId="293"/>
    <cellStyle name="_지정과제2차심의list_2_TY_Base_Monthly CF Input" xfId="294"/>
    <cellStyle name="_지정과제2차심의list_2_TY_Base_Monthly CF Input_Deal Input" xfId="295"/>
    <cellStyle name="_지정과제2차심의list_2_TY_Base_Mule_Orion v2" xfId="296"/>
    <cellStyle name="_지정과제2차심의list_2_TY_Base_Mule_Orion v2_Deal Input" xfId="297"/>
    <cellStyle name="_지정과제2차심의list_2_TY_Base_Sheet1" xfId="298"/>
    <cellStyle name="_지정과제2차심의결과" xfId="175"/>
    <cellStyle name="_지정과제2차심의결과(금액조정후최종)" xfId="176"/>
    <cellStyle name="_지정과제2차심의결과(금액조정후최종)_@Portfolio_Eyechart" xfId="177"/>
    <cellStyle name="_지정과제2차심의결과(금액조정후최종)_@Portfolio_Eyechart_KR GM" xfId="178"/>
    <cellStyle name="_지정과제2차심의결과(금액조정후최종)_@Portfolio_Eyechart_KR GM_Deal Input" xfId="179"/>
    <cellStyle name="_지정과제2차심의결과(금액조정후최종)_@Portfolio_Eyechart_Monthly CF Input" xfId="180"/>
    <cellStyle name="_지정과제2차심의결과(금액조정후최종)_@Portfolio_Eyechart_Monthly CF Input_Deal Input" xfId="181"/>
    <cellStyle name="_지정과제2차심의결과(금액조정후최종)_@Portfolio_Eyechart_Mule_Orion v2" xfId="182"/>
    <cellStyle name="_지정과제2차심의결과(금액조정후최종)_@Portfolio_Eyechart_Mule_Orion v2_Deal Input" xfId="183"/>
    <cellStyle name="_지정과제2차심의결과(금액조정후최종)_@Portfolio_Eyechart_Sheet1" xfId="184"/>
    <cellStyle name="_지정과제2차심의결과(금액조정후최종)_1" xfId="185"/>
    <cellStyle name="_지정과제2차심의결과(금액조정후최종)_CF_Green Bldg_JK(1128)" xfId="186"/>
    <cellStyle name="_지정과제2차심의결과(금액조정후최종)_CF_Green Bldg_JK(1128)_KR GM" xfId="187"/>
    <cellStyle name="_지정과제2차심의결과(금액조정후최종)_CF_Green Bldg_JK(1128)_KR GM_Deal Input" xfId="188"/>
    <cellStyle name="_지정과제2차심의결과(금액조정후최종)_CF_Green Bldg_JK(1128)_Monthly CF Input" xfId="189"/>
    <cellStyle name="_지정과제2차심의결과(금액조정후최종)_CF_Green Bldg_JK(1128)_Monthly CF Input_Deal Input" xfId="190"/>
    <cellStyle name="_지정과제2차심의결과(금액조정후최종)_CF_Green Bldg_JK(1128)_Mule_Orion v2" xfId="191"/>
    <cellStyle name="_지정과제2차심의결과(금액조정후최종)_CF_Green Bldg_JK(1128)_Mule_Orion v2_Deal Input" xfId="192"/>
    <cellStyle name="_지정과제2차심의결과(금액조정후최종)_CF_Green Bldg_JK(1128)_Sheet1" xfId="193"/>
    <cellStyle name="_지정과제2차심의결과(금액조정후최종)_JJ_Base" xfId="194"/>
    <cellStyle name="_지정과제2차심의결과(금액조정후최종)_JJ_Base_KR GM" xfId="195"/>
    <cellStyle name="_지정과제2차심의결과(금액조정후최종)_JJ_Base_KR GM_Deal Input" xfId="196"/>
    <cellStyle name="_지정과제2차심의결과(금액조정후최종)_JJ_Base_Monthly CF Input" xfId="197"/>
    <cellStyle name="_지정과제2차심의결과(금액조정후최종)_JJ_Base_Monthly CF Input_Deal Input" xfId="198"/>
    <cellStyle name="_지정과제2차심의결과(금액조정후최종)_JJ_Base_Mule_Orion v2" xfId="199"/>
    <cellStyle name="_지정과제2차심의결과(금액조정후최종)_JJ_Base_Mule_Orion v2_Deal Input" xfId="200"/>
    <cellStyle name="_지정과제2차심의결과(금액조정후최종)_JJ_Base_Sheet1" xfId="201"/>
    <cellStyle name="_지정과제2차심의결과(금액조정후최종)_KR GM" xfId="202"/>
    <cellStyle name="_지정과제2차심의결과(금액조정후최종)_KR GM_Deal Input" xfId="203"/>
    <cellStyle name="_지정과제2차심의결과(금액조정후최종)_Monthly CF Input" xfId="204"/>
    <cellStyle name="_지정과제2차심의결과(금액조정후최종)_Monthly CF Input_Deal Input" xfId="205"/>
    <cellStyle name="_지정과제2차심의결과(금액조정후최종)_Mule_Orion v2" xfId="206"/>
    <cellStyle name="_지정과제2차심의결과(금액조정후최종)_Mule_Orion v2_Deal Input" xfId="207"/>
    <cellStyle name="_지정과제2차심의결과(금액조정후최종)_Sheet1" xfId="208"/>
    <cellStyle name="_지정과제2차심의결과(금액조정후최종)_TY_Base" xfId="209"/>
    <cellStyle name="_지정과제2차심의결과(금액조정후최종)_TY_Base_KR GM" xfId="210"/>
    <cellStyle name="_지정과제2차심의결과(금액조정후최종)_TY_Base_KR GM_Deal Input" xfId="211"/>
    <cellStyle name="_지정과제2차심의결과(금액조정후최종)_TY_Base_Monthly CF Input" xfId="212"/>
    <cellStyle name="_지정과제2차심의결과(금액조정후최종)_TY_Base_Monthly CF Input_Deal Input" xfId="213"/>
    <cellStyle name="_지정과제2차심의결과(금액조정후최종)_TY_Base_Mule_Orion v2" xfId="214"/>
    <cellStyle name="_지정과제2차심의결과(금액조정후최종)_TY_Base_Mule_Orion v2_Deal Input" xfId="215"/>
    <cellStyle name="_지정과제2차심의결과(금액조정후최종)_TY_Base_Sheet1" xfId="216"/>
    <cellStyle name="_지정과제2차심의결과_@Portfolio_Eyechart" xfId="217"/>
    <cellStyle name="_지정과제2차심의결과_@Portfolio_Eyechart_KR GM" xfId="218"/>
    <cellStyle name="_지정과제2차심의결과_@Portfolio_Eyechart_KR GM_Deal Input" xfId="219"/>
    <cellStyle name="_지정과제2차심의결과_@Portfolio_Eyechart_Monthly CF Input" xfId="220"/>
    <cellStyle name="_지정과제2차심의결과_@Portfolio_Eyechart_Monthly CF Input_Deal Input" xfId="221"/>
    <cellStyle name="_지정과제2차심의결과_@Portfolio_Eyechart_Mule_Orion v2" xfId="222"/>
    <cellStyle name="_지정과제2차심의결과_@Portfolio_Eyechart_Mule_Orion v2_Deal Input" xfId="223"/>
    <cellStyle name="_지정과제2차심의결과_@Portfolio_Eyechart_Sheet1" xfId="224"/>
    <cellStyle name="_지정과제2차심의결과_1" xfId="225"/>
    <cellStyle name="_지정과제2차심의결과_CF_Green Bldg_JK(1128)" xfId="226"/>
    <cellStyle name="_지정과제2차심의결과_CF_Green Bldg_JK(1128)_KR GM" xfId="227"/>
    <cellStyle name="_지정과제2차심의결과_CF_Green Bldg_JK(1128)_KR GM_Deal Input" xfId="228"/>
    <cellStyle name="_지정과제2차심의결과_CF_Green Bldg_JK(1128)_Monthly CF Input" xfId="229"/>
    <cellStyle name="_지정과제2차심의결과_CF_Green Bldg_JK(1128)_Monthly CF Input_Deal Input" xfId="230"/>
    <cellStyle name="_지정과제2차심의결과_CF_Green Bldg_JK(1128)_Mule_Orion v2" xfId="231"/>
    <cellStyle name="_지정과제2차심의결과_CF_Green Bldg_JK(1128)_Mule_Orion v2_Deal Input" xfId="232"/>
    <cellStyle name="_지정과제2차심의결과_CF_Green Bldg_JK(1128)_Sheet1" xfId="233"/>
    <cellStyle name="_지정과제2차심의결과_JJ_Base" xfId="234"/>
    <cellStyle name="_지정과제2차심의결과_JJ_Base_KR GM" xfId="235"/>
    <cellStyle name="_지정과제2차심의결과_JJ_Base_KR GM_Deal Input" xfId="236"/>
    <cellStyle name="_지정과제2차심의결과_JJ_Base_Monthly CF Input" xfId="237"/>
    <cellStyle name="_지정과제2차심의결과_JJ_Base_Monthly CF Input_Deal Input" xfId="238"/>
    <cellStyle name="_지정과제2차심의결과_JJ_Base_Mule_Orion v2" xfId="239"/>
    <cellStyle name="_지정과제2차심의결과_JJ_Base_Mule_Orion v2_Deal Input" xfId="240"/>
    <cellStyle name="_지정과제2차심의결과_JJ_Base_Sheet1" xfId="241"/>
    <cellStyle name="_지정과제2차심의결과_KR GM" xfId="242"/>
    <cellStyle name="_지정과제2차심의결과_KR GM_Deal Input" xfId="243"/>
    <cellStyle name="_지정과제2차심의결과_Monthly CF Input" xfId="244"/>
    <cellStyle name="_지정과제2차심의결과_Monthly CF Input_Deal Input" xfId="245"/>
    <cellStyle name="_지정과제2차심의결과_Mule_Orion v2" xfId="246"/>
    <cellStyle name="_지정과제2차심의결과_Mule_Orion v2_Deal Input" xfId="247"/>
    <cellStyle name="_지정과제2차심의결과_Sheet1" xfId="248"/>
    <cellStyle name="_지정과제2차심의결과_TY_Base" xfId="249"/>
    <cellStyle name="_지정과제2차심의결과_TY_Base_KR GM" xfId="250"/>
    <cellStyle name="_지정과제2차심의결과_TY_Base_KR GM_Deal Input" xfId="251"/>
    <cellStyle name="_지정과제2차심의결과_TY_Base_Monthly CF Input" xfId="252"/>
    <cellStyle name="_지정과제2차심의결과_TY_Base_Monthly CF Input_Deal Input" xfId="253"/>
    <cellStyle name="_지정과제2차심의결과_TY_Base_Mule_Orion v2" xfId="254"/>
    <cellStyle name="_지정과제2차심의결과_TY_Base_Mule_Orion v2_Deal Input" xfId="255"/>
    <cellStyle name="_지정과제2차심의결과_TY_Base_Sheet1" xfId="256"/>
    <cellStyle name="_집중관리(981231)" xfId="299"/>
    <cellStyle name="_집중관리(981231)_1" xfId="300"/>
    <cellStyle name="_집중관리(981231)_1_@Portfolio_Eyechart" xfId="301"/>
    <cellStyle name="_집중관리(981231)_1_@Portfolio_Eyechart_KR GM" xfId="302"/>
    <cellStyle name="_집중관리(981231)_1_@Portfolio_Eyechart_KR GM_Deal Input" xfId="303"/>
    <cellStyle name="_집중관리(981231)_1_@Portfolio_Eyechart_Monthly CF Input" xfId="304"/>
    <cellStyle name="_집중관리(981231)_1_@Portfolio_Eyechart_Monthly CF Input_Deal Input" xfId="305"/>
    <cellStyle name="_집중관리(981231)_1_@Portfolio_Eyechart_Mule_Orion v2" xfId="306"/>
    <cellStyle name="_집중관리(981231)_1_@Portfolio_Eyechart_Mule_Orion v2_Deal Input" xfId="307"/>
    <cellStyle name="_집중관리(981231)_1_@Portfolio_Eyechart_Sheet1" xfId="308"/>
    <cellStyle name="_집중관리(981231)_1_CF_Green Bldg_JK(1128)" xfId="309"/>
    <cellStyle name="_집중관리(981231)_1_CF_Green Bldg_JK(1128)_KR GM" xfId="310"/>
    <cellStyle name="_집중관리(981231)_1_CF_Green Bldg_JK(1128)_KR GM_Deal Input" xfId="311"/>
    <cellStyle name="_집중관리(981231)_1_CF_Green Bldg_JK(1128)_Monthly CF Input" xfId="312"/>
    <cellStyle name="_집중관리(981231)_1_CF_Green Bldg_JK(1128)_Monthly CF Input_Deal Input" xfId="313"/>
    <cellStyle name="_집중관리(981231)_1_CF_Green Bldg_JK(1128)_Mule_Orion v2" xfId="314"/>
    <cellStyle name="_집중관리(981231)_1_CF_Green Bldg_JK(1128)_Mule_Orion v2_Deal Input" xfId="315"/>
    <cellStyle name="_집중관리(981231)_1_CF_Green Bldg_JK(1128)_Sheet1" xfId="316"/>
    <cellStyle name="_집중관리(981231)_1_JJ_Base" xfId="317"/>
    <cellStyle name="_집중관리(981231)_1_JJ_Base_KR GM" xfId="318"/>
    <cellStyle name="_집중관리(981231)_1_JJ_Base_KR GM_Deal Input" xfId="319"/>
    <cellStyle name="_집중관리(981231)_1_JJ_Base_Monthly CF Input" xfId="320"/>
    <cellStyle name="_집중관리(981231)_1_JJ_Base_Monthly CF Input_Deal Input" xfId="321"/>
    <cellStyle name="_집중관리(981231)_1_JJ_Base_Mule_Orion v2" xfId="322"/>
    <cellStyle name="_집중관리(981231)_1_JJ_Base_Mule_Orion v2_Deal Input" xfId="323"/>
    <cellStyle name="_집중관리(981231)_1_JJ_Base_Sheet1" xfId="324"/>
    <cellStyle name="_집중관리(981231)_1_KR GM" xfId="325"/>
    <cellStyle name="_집중관리(981231)_1_KR GM_Deal Input" xfId="326"/>
    <cellStyle name="_집중관리(981231)_1_Monthly CF Input" xfId="327"/>
    <cellStyle name="_집중관리(981231)_1_Monthly CF Input_Deal Input" xfId="328"/>
    <cellStyle name="_집중관리(981231)_1_Mule_Orion v2" xfId="329"/>
    <cellStyle name="_집중관리(981231)_1_Mule_Orion v2_Deal Input" xfId="330"/>
    <cellStyle name="_집중관리(981231)_1_Sheet1" xfId="331"/>
    <cellStyle name="_집중관리(981231)_1_TY_Base" xfId="332"/>
    <cellStyle name="_집중관리(981231)_1_TY_Base_KR GM" xfId="333"/>
    <cellStyle name="_집중관리(981231)_1_TY_Base_KR GM_Deal Input" xfId="334"/>
    <cellStyle name="_집중관리(981231)_1_TY_Base_Monthly CF Input" xfId="335"/>
    <cellStyle name="_집중관리(981231)_1_TY_Base_Monthly CF Input_Deal Input" xfId="336"/>
    <cellStyle name="_집중관리(981231)_1_TY_Base_Mule_Orion v2" xfId="337"/>
    <cellStyle name="_집중관리(981231)_1_TY_Base_Mule_Orion v2_Deal Input" xfId="338"/>
    <cellStyle name="_집중관리(981231)_1_TY_Base_Sheet1" xfId="339"/>
    <cellStyle name="_집중관리(지정과제및 양식)" xfId="340"/>
    <cellStyle name="_집중관리(지정과제및 양식)_@Portfolio_Eyechart" xfId="341"/>
    <cellStyle name="_집중관리(지정과제및 양식)_@Portfolio_Eyechart_KR GM" xfId="342"/>
    <cellStyle name="_집중관리(지정과제및 양식)_@Portfolio_Eyechart_KR GM_Deal Input" xfId="343"/>
    <cellStyle name="_집중관리(지정과제및 양식)_@Portfolio_Eyechart_Monthly CF Input" xfId="344"/>
    <cellStyle name="_집중관리(지정과제및 양식)_@Portfolio_Eyechart_Monthly CF Input_Deal Input" xfId="345"/>
    <cellStyle name="_집중관리(지정과제및 양식)_@Portfolio_Eyechart_Mule_Orion v2" xfId="346"/>
    <cellStyle name="_집중관리(지정과제및 양식)_@Portfolio_Eyechart_Mule_Orion v2_Deal Input" xfId="347"/>
    <cellStyle name="_집중관리(지정과제및 양식)_@Portfolio_Eyechart_Sheet1" xfId="348"/>
    <cellStyle name="_집중관리(지정과제및 양식)_1" xfId="349"/>
    <cellStyle name="_집중관리(지정과제및 양식)_CF_Green Bldg_JK(1128)" xfId="350"/>
    <cellStyle name="_집중관리(지정과제및 양식)_CF_Green Bldg_JK(1128)_KR GM" xfId="351"/>
    <cellStyle name="_집중관리(지정과제및 양식)_CF_Green Bldg_JK(1128)_KR GM_Deal Input" xfId="352"/>
    <cellStyle name="_집중관리(지정과제및 양식)_CF_Green Bldg_JK(1128)_Monthly CF Input" xfId="353"/>
    <cellStyle name="_집중관리(지정과제및 양식)_CF_Green Bldg_JK(1128)_Monthly CF Input_Deal Input" xfId="354"/>
    <cellStyle name="_집중관리(지정과제및 양식)_CF_Green Bldg_JK(1128)_Mule_Orion v2" xfId="355"/>
    <cellStyle name="_집중관리(지정과제및 양식)_CF_Green Bldg_JK(1128)_Mule_Orion v2_Deal Input" xfId="356"/>
    <cellStyle name="_집중관리(지정과제및 양식)_CF_Green Bldg_JK(1128)_Sheet1" xfId="357"/>
    <cellStyle name="_집중관리(지정과제및 양식)_JJ_Base" xfId="358"/>
    <cellStyle name="_집중관리(지정과제및 양식)_JJ_Base_KR GM" xfId="359"/>
    <cellStyle name="_집중관리(지정과제및 양식)_JJ_Base_KR GM_Deal Input" xfId="360"/>
    <cellStyle name="_집중관리(지정과제및 양식)_JJ_Base_Monthly CF Input" xfId="361"/>
    <cellStyle name="_집중관리(지정과제및 양식)_JJ_Base_Monthly CF Input_Deal Input" xfId="362"/>
    <cellStyle name="_집중관리(지정과제및 양식)_JJ_Base_Mule_Orion v2" xfId="363"/>
    <cellStyle name="_집중관리(지정과제및 양식)_JJ_Base_Mule_Orion v2_Deal Input" xfId="364"/>
    <cellStyle name="_집중관리(지정과제및 양식)_JJ_Base_Sheet1" xfId="365"/>
    <cellStyle name="_집중관리(지정과제및 양식)_KR GM" xfId="366"/>
    <cellStyle name="_집중관리(지정과제및 양식)_KR GM_Deal Input" xfId="367"/>
    <cellStyle name="_집중관리(지정과제및 양식)_Monthly CF Input" xfId="368"/>
    <cellStyle name="_집중관리(지정과제및 양식)_Monthly CF Input_Deal Input" xfId="369"/>
    <cellStyle name="_집중관리(지정과제및 양식)_Mule_Orion v2" xfId="370"/>
    <cellStyle name="_집중관리(지정과제및 양식)_Mule_Orion v2_Deal Input" xfId="371"/>
    <cellStyle name="_집중관리(지정과제및 양식)_Sheet1" xfId="372"/>
    <cellStyle name="_집중관리(지정과제및 양식)_TY_Base" xfId="373"/>
    <cellStyle name="_집중관리(지정과제및 양식)_TY_Base_KR GM" xfId="374"/>
    <cellStyle name="_집중관리(지정과제및 양식)_TY_Base_KR GM_Deal Input" xfId="375"/>
    <cellStyle name="_집중관리(지정과제및 양식)_TY_Base_Monthly CF Input" xfId="376"/>
    <cellStyle name="_집중관리(지정과제및 양식)_TY_Base_Monthly CF Input_Deal Input" xfId="377"/>
    <cellStyle name="_집중관리(지정과제및 양식)_TY_Base_Mule_Orion v2" xfId="378"/>
    <cellStyle name="_집중관리(지정과제및 양식)_TY_Base_Mule_Orion v2_Deal Input" xfId="379"/>
    <cellStyle name="_집중관리(지정과제및 양식)_TY_Base_Sheet1" xfId="380"/>
    <cellStyle name="_한외 호혜 호수(2009예상-건축물재산세)" xfId="381"/>
    <cellStyle name="_형지어패럴 견적서(14명)" xfId="382"/>
    <cellStyle name="￠´d￠´A|i[0]_RESULTS" xfId="536"/>
    <cellStyle name="￠´d￠´A|i_RESULTS" xfId="537"/>
    <cellStyle name="±a°e" xfId="535"/>
    <cellStyle name="±a°e 2" xfId="1903"/>
    <cellStyle name="±a°e 2 2" xfId="51191"/>
    <cellStyle name="±a°e 2 3" xfId="51190"/>
    <cellStyle name="±a°e 3" xfId="2360"/>
    <cellStyle name="±a°e 3 2" xfId="51192"/>
    <cellStyle name="±a°e 4" xfId="4020"/>
    <cellStyle name="§Q\?1@" xfId="538"/>
    <cellStyle name="°ßAu" xfId="539"/>
    <cellStyle name="°ßAu 2" xfId="1902"/>
    <cellStyle name="°ßAu 2 2" xfId="51194"/>
    <cellStyle name="°ßAu 2 3" xfId="51193"/>
    <cellStyle name="°ßAu 3" xfId="2358"/>
    <cellStyle name="°ßAu 3 2" xfId="51195"/>
    <cellStyle name="°ßAu 4" xfId="4018"/>
    <cellStyle name="" xfId="2"/>
    <cellStyle name=" 2" xfId="1711"/>
    <cellStyle name=" 3" xfId="1937"/>
    <cellStyle name=" 4" xfId="2450"/>
    <cellStyle name=" 5" xfId="3912"/>
    <cellStyle name="_3-12_J" xfId="24"/>
    <cellStyle name="_3-12_J 10" xfId="1558"/>
    <cellStyle name="_3-12_J 100" xfId="3296"/>
    <cellStyle name="_3-12_J 101" xfId="3229"/>
    <cellStyle name="_3-12_J 102" xfId="3271"/>
    <cellStyle name="_3-12_J 103" xfId="3238"/>
    <cellStyle name="_3-12_J 104" xfId="3340"/>
    <cellStyle name="_3-12_J 105" xfId="3359"/>
    <cellStyle name="_3-12_J 106" xfId="3380"/>
    <cellStyle name="_3-12_J 107" xfId="3531"/>
    <cellStyle name="_3-12_J 108" xfId="3662"/>
    <cellStyle name="_3-12_J 109" xfId="3410"/>
    <cellStyle name="_3-12_J 11" xfId="1560"/>
    <cellStyle name="_3-12_J 110" xfId="3501"/>
    <cellStyle name="_3-12_J 111" xfId="3663"/>
    <cellStyle name="_3-12_J 112" xfId="3409"/>
    <cellStyle name="_3-12_J 113" xfId="3502"/>
    <cellStyle name="_3-12_J 114" xfId="3613"/>
    <cellStyle name="_3-12_J 115" xfId="3605"/>
    <cellStyle name="_3-12_J 116" xfId="3655"/>
    <cellStyle name="_3-12_J 117" xfId="3417"/>
    <cellStyle name="_3-12_J 118" xfId="3494"/>
    <cellStyle name="_3-12_J 119" xfId="3698"/>
    <cellStyle name="_3-12_J 12" xfId="1561"/>
    <cellStyle name="_3-12_J 120" xfId="3385"/>
    <cellStyle name="_3-12_J 121" xfId="3526"/>
    <cellStyle name="_3-12_J 122" xfId="3461"/>
    <cellStyle name="_3-12_J 123" xfId="3706"/>
    <cellStyle name="_3-12_J 124" xfId="3720"/>
    <cellStyle name="_3-12_J 125" xfId="3772"/>
    <cellStyle name="_3-12_J 126" xfId="3774"/>
    <cellStyle name="_3-12_J 127" xfId="3819"/>
    <cellStyle name="_3-12_J 128" xfId="3778"/>
    <cellStyle name="_3-12_J 129" xfId="3728"/>
    <cellStyle name="_3-12_J 13" xfId="1562"/>
    <cellStyle name="_3-12_J 130" xfId="3849"/>
    <cellStyle name="_3-12_J 131" xfId="3853"/>
    <cellStyle name="_3-12_J 132" xfId="3884"/>
    <cellStyle name="_3-12_J 133" xfId="3885"/>
    <cellStyle name="_3-12_J 134" xfId="3911"/>
    <cellStyle name="_3-12_J 135" xfId="3979"/>
    <cellStyle name="_3-12_J 136" xfId="3980"/>
    <cellStyle name="_3-12_J 137" xfId="3977"/>
    <cellStyle name="_3-12_J 138" xfId="3936"/>
    <cellStyle name="_3-12_J 139" xfId="4055"/>
    <cellStyle name="_3-12_J 14" xfId="1563"/>
    <cellStyle name="_3-12_J 140" xfId="4094"/>
    <cellStyle name="_3-12_J 141" xfId="4126"/>
    <cellStyle name="_3-12_J 142" xfId="4108"/>
    <cellStyle name="_3-12_J 143" xfId="4131"/>
    <cellStyle name="_3-12_J 144" xfId="4602"/>
    <cellStyle name="_3-12_J 145" xfId="4691"/>
    <cellStyle name="_3-12_J 146" xfId="4841"/>
    <cellStyle name="_3-12_J 147" xfId="4756"/>
    <cellStyle name="_3-12_J 148" xfId="4855"/>
    <cellStyle name="_3-12_J 149" xfId="4750"/>
    <cellStyle name="_3-12_J 15" xfId="1708"/>
    <cellStyle name="_3-12_J 150" xfId="4676"/>
    <cellStyle name="_3-12_J 151" xfId="4764"/>
    <cellStyle name="_3-12_J 152" xfId="4601"/>
    <cellStyle name="_3-12_J 153" xfId="4835"/>
    <cellStyle name="_3-12_J 154" xfId="4818"/>
    <cellStyle name="_3-12_J 155" xfId="4788"/>
    <cellStyle name="_3-12_J 156" xfId="4873"/>
    <cellStyle name="_3-12_J 157" xfId="4731"/>
    <cellStyle name="_3-12_J 158" xfId="4746"/>
    <cellStyle name="_3-12_J 159" xfId="4858"/>
    <cellStyle name="_3-12_J 16" xfId="1709"/>
    <cellStyle name="_3-12_J 160" xfId="4905"/>
    <cellStyle name="_3-12_J 161" xfId="4961"/>
    <cellStyle name="_3-12_J 162" xfId="5044"/>
    <cellStyle name="_3-12_J 163" xfId="4983"/>
    <cellStyle name="_3-12_J 164" xfId="4922"/>
    <cellStyle name="_3-12_J 165" xfId="5021"/>
    <cellStyle name="_3-12_J 166" xfId="4989"/>
    <cellStyle name="_3-12_J 167" xfId="4990"/>
    <cellStyle name="_3-12_J 168" xfId="4988"/>
    <cellStyle name="_3-12_J 169" xfId="5078"/>
    <cellStyle name="_3-12_J 17" xfId="1706"/>
    <cellStyle name="_3-12_J 170" xfId="5193"/>
    <cellStyle name="_3-12_J 171" xfId="5306"/>
    <cellStyle name="_3-12_J 172" xfId="5457"/>
    <cellStyle name="_3-12_J 173" xfId="5326"/>
    <cellStyle name="_3-12_J 174" xfId="5433"/>
    <cellStyle name="_3-12_J 175" xfId="5199"/>
    <cellStyle name="_3-12_J 176" xfId="5370"/>
    <cellStyle name="_3-12_J 177" xfId="5474"/>
    <cellStyle name="_3-12_J 178" xfId="5477"/>
    <cellStyle name="_3-12_J 179" xfId="5480"/>
    <cellStyle name="_3-12_J 18" xfId="1714"/>
    <cellStyle name="_3-12_J 180" xfId="5483"/>
    <cellStyle name="_3-12_J 181" xfId="5484"/>
    <cellStyle name="_3-12_J 182" xfId="5485"/>
    <cellStyle name="_3-12_J 183" xfId="5486"/>
    <cellStyle name="_3-12_J 184" xfId="5487"/>
    <cellStyle name="_3-12_J 185" xfId="5488"/>
    <cellStyle name="_3-12_J 186" xfId="5489"/>
    <cellStyle name="_3-12_J 187" xfId="5490"/>
    <cellStyle name="_3-12_J 188" xfId="5491"/>
    <cellStyle name="_3-12_J 189" xfId="5492"/>
    <cellStyle name="_3-12_J 19" xfId="1707"/>
    <cellStyle name="_3-12_J 190" xfId="5493"/>
    <cellStyle name="_3-12_J 2" xfId="1336"/>
    <cellStyle name="_3-12_J 20" xfId="1715"/>
    <cellStyle name="_3-12_J 21" xfId="1716"/>
    <cellStyle name="_3-12_J 22" xfId="1719"/>
    <cellStyle name="_3-12_J 23" xfId="1928"/>
    <cellStyle name="_3-12_J 24" xfId="1718"/>
    <cellStyle name="_3-12_J 25" xfId="1929"/>
    <cellStyle name="_3-12_J 26" xfId="1931"/>
    <cellStyle name="_3-12_J 27" xfId="1933"/>
    <cellStyle name="_3-12_J 28" xfId="1935"/>
    <cellStyle name="_3-12_J 29" xfId="1936"/>
    <cellStyle name="_3-12_J 3" xfId="1409"/>
    <cellStyle name="_3-12_J 30" xfId="1934"/>
    <cellStyle name="_3-12_J 31" xfId="1939"/>
    <cellStyle name="_3-12_J 32" xfId="2030"/>
    <cellStyle name="_3-12_J 33" xfId="1938"/>
    <cellStyle name="_3-12_J 34" xfId="2031"/>
    <cellStyle name="_3-12_J 35" xfId="2032"/>
    <cellStyle name="_3-12_J 36" xfId="2034"/>
    <cellStyle name="_3-12_J 37" xfId="2094"/>
    <cellStyle name="_3-12_J 38" xfId="2057"/>
    <cellStyle name="_3-12_J 39" xfId="2076"/>
    <cellStyle name="_3-12_J 4" xfId="1335"/>
    <cellStyle name="_3-12_J 40" xfId="2108"/>
    <cellStyle name="_3-12_J 41" xfId="2129"/>
    <cellStyle name="_3-12_J 42" xfId="2233"/>
    <cellStyle name="_3-12_J 43" xfId="2168"/>
    <cellStyle name="_3-12_J 44" xfId="2199"/>
    <cellStyle name="_3-12_J 45" xfId="2237"/>
    <cellStyle name="_3-12_J 46" xfId="2192"/>
    <cellStyle name="_3-12_J 47" xfId="2152"/>
    <cellStyle name="_3-12_J 48" xfId="2212"/>
    <cellStyle name="_3-12_J 49" xfId="2284"/>
    <cellStyle name="_3-12_J 5" xfId="1410"/>
    <cellStyle name="_3-12_J 50" xfId="2302"/>
    <cellStyle name="_3-12_J 51" xfId="2532"/>
    <cellStyle name="_3-12_J 52" xfId="2300"/>
    <cellStyle name="_3-12_J 53" xfId="2403"/>
    <cellStyle name="_3-12_J 54" xfId="2326"/>
    <cellStyle name="_3-12_J 55" xfId="2638"/>
    <cellStyle name="_3-12_J 56" xfId="2432"/>
    <cellStyle name="_3-12_J 57" xfId="2299"/>
    <cellStyle name="_3-12_J 58" xfId="2410"/>
    <cellStyle name="_3-12_J 59" xfId="2612"/>
    <cellStyle name="_3-12_J 6" xfId="1413"/>
    <cellStyle name="_3-12_J 60" xfId="2287"/>
    <cellStyle name="_3-12_J 61" xfId="2485"/>
    <cellStyle name="_3-12_J 62" xfId="2405"/>
    <cellStyle name="_3-12_J 63" xfId="2604"/>
    <cellStyle name="_3-12_J 64" xfId="2471"/>
    <cellStyle name="_3-12_J 65" xfId="2398"/>
    <cellStyle name="_3-12_J 66" xfId="2462"/>
    <cellStyle name="_3-12_J 67" xfId="2639"/>
    <cellStyle name="_3-12_J 68" xfId="2659"/>
    <cellStyle name="_3-12_J 69" xfId="2771"/>
    <cellStyle name="_3-12_J 7" xfId="1555"/>
    <cellStyle name="_3-12_J 70" xfId="2889"/>
    <cellStyle name="_3-12_J 71" xfId="2873"/>
    <cellStyle name="_3-12_J 72" xfId="2668"/>
    <cellStyle name="_3-12_J 73" xfId="2863"/>
    <cellStyle name="_3-12_J 74" xfId="2897"/>
    <cellStyle name="_3-12_J 75" xfId="2834"/>
    <cellStyle name="_3-12_J 76" xfId="2900"/>
    <cellStyle name="_3-12_J 77" xfId="2882"/>
    <cellStyle name="_3-12_J 78" xfId="2858"/>
    <cellStyle name="_3-12_J 79" xfId="2895"/>
    <cellStyle name="_3-12_J 8" xfId="1412"/>
    <cellStyle name="_3-12_J 80" xfId="2821"/>
    <cellStyle name="_3-12_J 81" xfId="2907"/>
    <cellStyle name="_3-12_J 82" xfId="3024"/>
    <cellStyle name="_3-12_J 83" xfId="3143"/>
    <cellStyle name="_3-12_J 84" xfId="3129"/>
    <cellStyle name="_3-12_J 85" xfId="2913"/>
    <cellStyle name="_3-12_J 86" xfId="3015"/>
    <cellStyle name="_3-12_J 87" xfId="3078"/>
    <cellStyle name="_3-12_J 88" xfId="3086"/>
    <cellStyle name="_3-12_J 89" xfId="3093"/>
    <cellStyle name="_3-12_J 9" xfId="1556"/>
    <cellStyle name="_3-12_J 90" xfId="3031"/>
    <cellStyle name="_3-12_J 91" xfId="3033"/>
    <cellStyle name="_3-12_J 92" xfId="3149"/>
    <cellStyle name="_3-12_J 93" xfId="3091"/>
    <cellStyle name="_3-12_J 94" xfId="3150"/>
    <cellStyle name="_3-12_J 95" xfId="3226"/>
    <cellStyle name="_3-12_J 96" xfId="3294"/>
    <cellStyle name="_3-12_J 97" xfId="3297"/>
    <cellStyle name="_3-12_J 98" xfId="3327"/>
    <cellStyle name="_3-12_J 99" xfId="3232"/>
    <cellStyle name="_3-12_J_4-07_J" xfId="25"/>
    <cellStyle name="_3-12_J_간주매출부가세" xfId="26"/>
    <cellStyle name="_3-12_J_예금현황" xfId="27"/>
    <cellStyle name="_3-12_J_재산세" xfId="28"/>
    <cellStyle name="_4-07_J" xfId="29"/>
    <cellStyle name="_4-07_J_간주매출부가세" xfId="30"/>
    <cellStyle name="_C-1(11월)" xfId="385"/>
    <cellStyle name="_C-1(11월) 10" xfId="1422"/>
    <cellStyle name="_C-1(11월) 100" xfId="3177"/>
    <cellStyle name="_C-1(11월) 101" xfId="3202"/>
    <cellStyle name="_C-1(11월) 102" xfId="3326"/>
    <cellStyle name="_C-1(11월) 103" xfId="3245"/>
    <cellStyle name="_C-1(11월) 104" xfId="3342"/>
    <cellStyle name="_C-1(11월) 105" xfId="3361"/>
    <cellStyle name="_C-1(11월) 106" xfId="3423"/>
    <cellStyle name="_C-1(11월) 107" xfId="3488"/>
    <cellStyle name="_C-1(11월) 108" xfId="3594"/>
    <cellStyle name="_C-1(11월) 109" xfId="3432"/>
    <cellStyle name="_C-1(11월) 11" xfId="1546"/>
    <cellStyle name="_C-1(11월) 110" xfId="3480"/>
    <cellStyle name="_C-1(11월) 111" xfId="3599"/>
    <cellStyle name="_C-1(11월) 112" xfId="3428"/>
    <cellStyle name="_C-1(11월) 113" xfId="3483"/>
    <cellStyle name="_C-1(11월) 114" xfId="3633"/>
    <cellStyle name="_C-1(11월) 115" xfId="3672"/>
    <cellStyle name="_C-1(11월) 116" xfId="3400"/>
    <cellStyle name="_C-1(11월) 117" xfId="3511"/>
    <cellStyle name="_C-1(11월) 118" xfId="3601"/>
    <cellStyle name="_C-1(11월) 119" xfId="3699"/>
    <cellStyle name="_C-1(11월) 12" xfId="1418"/>
    <cellStyle name="_C-1(11월) 120" xfId="3384"/>
    <cellStyle name="_C-1(11월) 121" xfId="3527"/>
    <cellStyle name="_C-1(11월) 122" xfId="3707"/>
    <cellStyle name="_C-1(11월) 123" xfId="3379"/>
    <cellStyle name="_C-1(11월) 124" xfId="3732"/>
    <cellStyle name="_C-1(11월) 125" xfId="3762"/>
    <cellStyle name="_C-1(11월) 126" xfId="3850"/>
    <cellStyle name="_C-1(11월) 127" xfId="3851"/>
    <cellStyle name="_C-1(11월) 128" xfId="3852"/>
    <cellStyle name="_C-1(11월) 129" xfId="3789"/>
    <cellStyle name="_C-1(11월) 13" xfId="1550"/>
    <cellStyle name="_C-1(11월) 130" xfId="3792"/>
    <cellStyle name="_C-1(11월) 131" xfId="3859"/>
    <cellStyle name="_C-1(11월) 132" xfId="3882"/>
    <cellStyle name="_C-1(11월) 133" xfId="3909"/>
    <cellStyle name="_C-1(11월) 134" xfId="3926"/>
    <cellStyle name="_C-1(11월) 135" xfId="3972"/>
    <cellStyle name="_C-1(11월) 136" xfId="4043"/>
    <cellStyle name="_C-1(11월) 137" xfId="3990"/>
    <cellStyle name="_C-1(11월) 138" xfId="4015"/>
    <cellStyle name="_C-1(11월) 139" xfId="4062"/>
    <cellStyle name="_C-1(11월) 14" xfId="1581"/>
    <cellStyle name="_C-1(11월) 140" xfId="4088"/>
    <cellStyle name="_C-1(11월) 141" xfId="4122"/>
    <cellStyle name="_C-1(11월) 142" xfId="4130"/>
    <cellStyle name="_C-1(11월) 143" xfId="4133"/>
    <cellStyle name="_C-1(11월) 144" xfId="4625"/>
    <cellStyle name="_C-1(11월) 145" xfId="4670"/>
    <cellStyle name="_C-1(11월) 146" xfId="4696"/>
    <cellStyle name="_C-1(11월) 147" xfId="4739"/>
    <cellStyle name="_C-1(11월) 148" xfId="4720"/>
    <cellStyle name="_C-1(11월) 149" xfId="4866"/>
    <cellStyle name="_C-1(11월) 15" xfId="1701"/>
    <cellStyle name="_C-1(11월) 150" xfId="4865"/>
    <cellStyle name="_C-1(11월) 151" xfId="4897"/>
    <cellStyle name="_C-1(11월) 152" xfId="4665"/>
    <cellStyle name="_C-1(11월) 153" xfId="4904"/>
    <cellStyle name="_C-1(11월) 154" xfId="4876"/>
    <cellStyle name="_C-1(11월) 155" xfId="4635"/>
    <cellStyle name="_C-1(11월) 156" xfId="4837"/>
    <cellStyle name="_C-1(11월) 157" xfId="4612"/>
    <cellStyle name="_C-1(11월) 158" xfId="4824"/>
    <cellStyle name="_C-1(11월) 159" xfId="4710"/>
    <cellStyle name="_C-1(11월) 16" xfId="1576"/>
    <cellStyle name="_C-1(11월) 160" xfId="4913"/>
    <cellStyle name="_C-1(11월) 161" xfId="4953"/>
    <cellStyle name="_C-1(11월) 162" xfId="4966"/>
    <cellStyle name="_C-1(11월) 163" xfId="5005"/>
    <cellStyle name="_C-1(11월) 164" xfId="4964"/>
    <cellStyle name="_C-1(11월) 165" xfId="4910"/>
    <cellStyle name="_C-1(11월) 166" xfId="4957"/>
    <cellStyle name="_C-1(11월) 167" xfId="4933"/>
    <cellStyle name="_C-1(11월) 168" xfId="5017"/>
    <cellStyle name="_C-1(11월) 169" xfId="5106"/>
    <cellStyle name="_C-1(11월) 17" xfId="1687"/>
    <cellStyle name="_C-1(11월) 170" xfId="5167"/>
    <cellStyle name="_C-1(11월) 171" xfId="5316"/>
    <cellStyle name="_C-1(11월) 172" xfId="5409"/>
    <cellStyle name="_C-1(11월) 173" xfId="5289"/>
    <cellStyle name="_C-1(11월) 174" xfId="5383"/>
    <cellStyle name="_C-1(11월) 175" xfId="5257"/>
    <cellStyle name="_C-1(11월) 176" xfId="5448"/>
    <cellStyle name="_C-1(11월) 177" xfId="5087"/>
    <cellStyle name="_C-1(11월) 178" xfId="5184"/>
    <cellStyle name="_C-1(11월) 179" xfId="5467"/>
    <cellStyle name="_C-1(11월) 18" xfId="1570"/>
    <cellStyle name="_C-1(11월) 180" xfId="5455"/>
    <cellStyle name="_C-1(11월) 181" xfId="5080"/>
    <cellStyle name="_C-1(11월) 182" xfId="5191"/>
    <cellStyle name="_C-1(11월) 183" xfId="5203"/>
    <cellStyle name="_C-1(11월) 184" xfId="5323"/>
    <cellStyle name="_C-1(11월) 185" xfId="5417"/>
    <cellStyle name="_C-1(11월) 186" xfId="5105"/>
    <cellStyle name="_C-1(11월) 187" xfId="5168"/>
    <cellStyle name="_C-1(11월) 188" xfId="5315"/>
    <cellStyle name="_C-1(11월) 189" xfId="5422"/>
    <cellStyle name="_C-1(11월) 19" xfId="1692"/>
    <cellStyle name="_C-1(11월) 190" xfId="5100"/>
    <cellStyle name="_C-1(11월) 2" xfId="1343"/>
    <cellStyle name="_C-1(11월) 20" xfId="1566"/>
    <cellStyle name="_C-1(11월) 21" xfId="1696"/>
    <cellStyle name="_C-1(11월) 22" xfId="1785"/>
    <cellStyle name="_C-1(11월) 23" xfId="1909"/>
    <cellStyle name="_C-1(11월) 24" xfId="1778"/>
    <cellStyle name="_C-1(11월) 25" xfId="1914"/>
    <cellStyle name="_C-1(11월) 26" xfId="1770"/>
    <cellStyle name="_C-1(11월) 27" xfId="1919"/>
    <cellStyle name="_C-1(11월) 28" xfId="1766"/>
    <cellStyle name="_C-1(11월) 29" xfId="1923"/>
    <cellStyle name="_C-1(11월) 3" xfId="1402"/>
    <cellStyle name="_C-1(11월) 30" xfId="1771"/>
    <cellStyle name="_C-1(11월) 31" xfId="1952"/>
    <cellStyle name="_C-1(11월) 32" xfId="2023"/>
    <cellStyle name="_C-1(11월) 33" xfId="1947"/>
    <cellStyle name="_C-1(11월) 34" xfId="2027"/>
    <cellStyle name="_C-1(11월) 35" xfId="1943"/>
    <cellStyle name="_C-1(11월) 36" xfId="2048"/>
    <cellStyle name="_C-1(11월) 37" xfId="2082"/>
    <cellStyle name="_C-1(11월) 38" xfId="2065"/>
    <cellStyle name="_C-1(11월) 39" xfId="2124"/>
    <cellStyle name="_C-1(11월) 4" xfId="1339"/>
    <cellStyle name="_C-1(11월) 40" xfId="2037"/>
    <cellStyle name="_C-1(11월) 41" xfId="2160"/>
    <cellStyle name="_C-1(11월) 42" xfId="2207"/>
    <cellStyle name="_C-1(11월) 43" xfId="2181"/>
    <cellStyle name="_C-1(11월) 44" xfId="2273"/>
    <cellStyle name="_C-1(11월) 45" xfId="2134"/>
    <cellStyle name="_C-1(11월) 46" xfId="2277"/>
    <cellStyle name="_C-1(11월) 47" xfId="2232"/>
    <cellStyle name="_C-1(11월) 48" xfId="2169"/>
    <cellStyle name="_C-1(11월) 49" xfId="2294"/>
    <cellStyle name="_C-1(11월) 5" xfId="1406"/>
    <cellStyle name="_C-1(11월) 50" xfId="2527"/>
    <cellStyle name="_C-1(11월) 51" xfId="2422"/>
    <cellStyle name="_C-1(11월) 52" xfId="2481"/>
    <cellStyle name="_C-1(11월) 53" xfId="2356"/>
    <cellStyle name="_C-1(11월) 54" xfId="2442"/>
    <cellStyle name="_C-1(11월) 55" xfId="2610"/>
    <cellStyle name="_C-1(11월) 56" xfId="2308"/>
    <cellStyle name="_C-1(11월) 57" xfId="2646"/>
    <cellStyle name="_C-1(11월) 58" xfId="2402"/>
    <cellStyle name="_C-1(11월) 59" xfId="2500"/>
    <cellStyle name="_C-1(11월) 6" xfId="1432"/>
    <cellStyle name="_C-1(11월) 60" xfId="2559"/>
    <cellStyle name="_C-1(11월) 61" xfId="2628"/>
    <cellStyle name="_C-1(11월) 62" xfId="2528"/>
    <cellStyle name="_C-1(11월) 63" xfId="2382"/>
    <cellStyle name="_C-1(11월) 64" xfId="2332"/>
    <cellStyle name="_C-1(11월) 65" xfId="2542"/>
    <cellStyle name="_C-1(11월) 66" xfId="2421"/>
    <cellStyle name="_C-1(11월) 67" xfId="2469"/>
    <cellStyle name="_C-1(11월) 68" xfId="2684"/>
    <cellStyle name="_C-1(11월) 69" xfId="2749"/>
    <cellStyle name="_C-1(11월) 7" xfId="1536"/>
    <cellStyle name="_C-1(11월) 70" xfId="2886"/>
    <cellStyle name="_C-1(11월) 71" xfId="2656"/>
    <cellStyle name="_C-1(11월) 72" xfId="2773"/>
    <cellStyle name="_C-1(11월) 73" xfId="2832"/>
    <cellStyle name="_C-1(11월) 74" xfId="2793"/>
    <cellStyle name="_C-1(11월) 75" xfId="2848"/>
    <cellStyle name="_C-1(11월) 76" xfId="2881"/>
    <cellStyle name="_C-1(11월) 77" xfId="2694"/>
    <cellStyle name="_C-1(11월) 78" xfId="2767"/>
    <cellStyle name="_C-1(11월) 79" xfId="2679"/>
    <cellStyle name="_C-1(11월) 8" xfId="1427"/>
    <cellStyle name="_C-1(11월) 80" xfId="2791"/>
    <cellStyle name="_C-1(11월) 81" xfId="2932"/>
    <cellStyle name="_C-1(11월) 82" xfId="2990"/>
    <cellStyle name="_C-1(11월) 83" xfId="3142"/>
    <cellStyle name="_C-1(11월) 84" xfId="2904"/>
    <cellStyle name="_C-1(11월) 85" xfId="3027"/>
    <cellStyle name="_C-1(11월) 86" xfId="3102"/>
    <cellStyle name="_C-1(11월) 87" xfId="2928"/>
    <cellStyle name="_C-1(11월) 88" xfId="2997"/>
    <cellStyle name="_C-1(11월) 89" xfId="3047"/>
    <cellStyle name="_C-1(11월) 9" xfId="1541"/>
    <cellStyle name="_C-1(11월) 90" xfId="2915"/>
    <cellStyle name="_C-1(11월) 91" xfId="3084"/>
    <cellStyle name="_C-1(11월) 92" xfId="2949"/>
    <cellStyle name="_C-1(11월) 93" xfId="3148"/>
    <cellStyle name="_C-1(11월) 94" xfId="3165"/>
    <cellStyle name="_C-1(11월) 95" xfId="3211"/>
    <cellStyle name="_C-1(11월) 96" xfId="3266"/>
    <cellStyle name="_C-1(11월) 97" xfId="3252"/>
    <cellStyle name="_C-1(11월) 98" xfId="3200"/>
    <cellStyle name="_C-1(11월) 99" xfId="3323"/>
    <cellStyle name="_C-1(11월)_4-07_J" xfId="386"/>
    <cellStyle name="_C-1(11월)_간주매출부가세" xfId="387"/>
    <cellStyle name="_C-1(11월)_예금현황" xfId="388"/>
    <cellStyle name="_C-1(11월)_재산세" xfId="389"/>
    <cellStyle name="_C-1(12월)" xfId="390"/>
    <cellStyle name="_C-1(12월) 10" xfId="1423"/>
    <cellStyle name="_C-1(12월) 100" xfId="3264"/>
    <cellStyle name="_C-1(12월) 101" xfId="3179"/>
    <cellStyle name="_C-1(12월) 102" xfId="3183"/>
    <cellStyle name="_C-1(12월) 103" xfId="3315"/>
    <cellStyle name="_C-1(12월) 104" xfId="3343"/>
    <cellStyle name="_C-1(12월) 105" xfId="3362"/>
    <cellStyle name="_C-1(12월) 106" xfId="3424"/>
    <cellStyle name="_C-1(12월) 107" xfId="3487"/>
    <cellStyle name="_C-1(12월) 108" xfId="3598"/>
    <cellStyle name="_C-1(12월) 109" xfId="3429"/>
    <cellStyle name="_C-1(12월) 11" xfId="1545"/>
    <cellStyle name="_C-1(12월) 110" xfId="3482"/>
    <cellStyle name="_C-1(12월) 111" xfId="3642"/>
    <cellStyle name="_C-1(12월) 112" xfId="3548"/>
    <cellStyle name="_C-1(12월) 113" xfId="3689"/>
    <cellStyle name="_C-1(12월) 114" xfId="3394"/>
    <cellStyle name="_C-1(12월) 115" xfId="3517"/>
    <cellStyle name="_C-1(12월) 116" xfId="3666"/>
    <cellStyle name="_C-1(12월) 117" xfId="3406"/>
    <cellStyle name="_C-1(12월) 118" xfId="3505"/>
    <cellStyle name="_C-1(12월) 119" xfId="3555"/>
    <cellStyle name="_C-1(12월) 12" xfId="1419"/>
    <cellStyle name="_C-1(12월) 120" xfId="3535"/>
    <cellStyle name="_C-1(12월) 121" xfId="3545"/>
    <cellStyle name="_C-1(12월) 122" xfId="3457"/>
    <cellStyle name="_C-1(12월) 123" xfId="3595"/>
    <cellStyle name="_C-1(12월) 124" xfId="3733"/>
    <cellStyle name="_C-1(12월) 125" xfId="3761"/>
    <cellStyle name="_C-1(12월) 126" xfId="3781"/>
    <cellStyle name="_C-1(12월) 127" xfId="3804"/>
    <cellStyle name="_C-1(12월) 128" xfId="3737"/>
    <cellStyle name="_C-1(12월) 129" xfId="3838"/>
    <cellStyle name="_C-1(12월) 13" xfId="1549"/>
    <cellStyle name="_C-1(12월) 130" xfId="3826"/>
    <cellStyle name="_C-1(12월) 131" xfId="3860"/>
    <cellStyle name="_C-1(12월) 132" xfId="3881"/>
    <cellStyle name="_C-1(12월) 133" xfId="3888"/>
    <cellStyle name="_C-1(12월) 134" xfId="3927"/>
    <cellStyle name="_C-1(12월) 135" xfId="3971"/>
    <cellStyle name="_C-1(12월) 136" xfId="3984"/>
    <cellStyle name="_C-1(12월) 137" xfId="4002"/>
    <cellStyle name="_C-1(12월) 138" xfId="3923"/>
    <cellStyle name="_C-1(12월) 139" xfId="4063"/>
    <cellStyle name="_C-1(12월) 14" xfId="1582"/>
    <cellStyle name="_C-1(12월) 140" xfId="4087"/>
    <cellStyle name="_C-1(12월) 141" xfId="4121"/>
    <cellStyle name="_C-1(12월) 142" xfId="4105"/>
    <cellStyle name="_C-1(12월) 143" xfId="4134"/>
    <cellStyle name="_C-1(12월) 144" xfId="4626"/>
    <cellStyle name="_C-1(12월) 145" xfId="4668"/>
    <cellStyle name="_C-1(12월) 146" xfId="4749"/>
    <cellStyle name="_C-1(12월) 147" xfId="4772"/>
    <cellStyle name="_C-1(12월) 148" xfId="4695"/>
    <cellStyle name="_C-1(12월) 149" xfId="4751"/>
    <cellStyle name="_C-1(12월) 15" xfId="1700"/>
    <cellStyle name="_C-1(12월) 150" xfId="4704"/>
    <cellStyle name="_C-1(12월) 151" xfId="4871"/>
    <cellStyle name="_C-1(12월) 152" xfId="4801"/>
    <cellStyle name="_C-1(12월) 153" xfId="4687"/>
    <cellStyle name="_C-1(12월) 154" xfId="4882"/>
    <cellStyle name="_C-1(12월) 155" xfId="4898"/>
    <cellStyle name="_C-1(12월) 156" xfId="4810"/>
    <cellStyle name="_C-1(12월) 157" xfId="4834"/>
    <cellStyle name="_C-1(12월) 158" xfId="4745"/>
    <cellStyle name="_C-1(12월) 159" xfId="4743"/>
    <cellStyle name="_C-1(12월) 16" xfId="1577"/>
    <cellStyle name="_C-1(12월) 160" xfId="4914"/>
    <cellStyle name="_C-1(12월) 161" xfId="4952"/>
    <cellStyle name="_C-1(12월) 162" xfId="4987"/>
    <cellStyle name="_C-1(12월) 163" xfId="5040"/>
    <cellStyle name="_C-1(12월) 164" xfId="5064"/>
    <cellStyle name="_C-1(12월) 165" xfId="5018"/>
    <cellStyle name="_C-1(12월) 166" xfId="5049"/>
    <cellStyle name="_C-1(12월) 167" xfId="5045"/>
    <cellStyle name="_C-1(12월) 168" xfId="4929"/>
    <cellStyle name="_C-1(12월) 169" xfId="5108"/>
    <cellStyle name="_C-1(12월) 17" xfId="1686"/>
    <cellStyle name="_C-1(12월) 170" xfId="5165"/>
    <cellStyle name="_C-1(12월) 171" xfId="5202"/>
    <cellStyle name="_C-1(12월) 172" xfId="5338"/>
    <cellStyle name="_C-1(12월) 173" xfId="5231"/>
    <cellStyle name="_C-1(12월) 174" xfId="5384"/>
    <cellStyle name="_C-1(12월) 175" xfId="5253"/>
    <cellStyle name="_C-1(12월) 176" xfId="5277"/>
    <cellStyle name="_C-1(12월) 177" xfId="5271"/>
    <cellStyle name="_C-1(12월) 178" xfId="5227"/>
    <cellStyle name="_C-1(12월) 179" xfId="5436"/>
    <cellStyle name="_C-1(12월) 18" xfId="1571"/>
    <cellStyle name="_C-1(12월) 180" xfId="5464"/>
    <cellStyle name="_C-1(12월) 181" xfId="5263"/>
    <cellStyle name="_C-1(12월) 182" xfId="5134"/>
    <cellStyle name="_C-1(12월) 183" xfId="5198"/>
    <cellStyle name="_C-1(12월) 184" xfId="5449"/>
    <cellStyle name="_C-1(12월) 185" xfId="5086"/>
    <cellStyle name="_C-1(12월) 186" xfId="5185"/>
    <cellStyle name="_C-1(12월) 187" xfId="5473"/>
    <cellStyle name="_C-1(12월) 188" xfId="5476"/>
    <cellStyle name="_C-1(12월) 189" xfId="5479"/>
    <cellStyle name="_C-1(12월) 19" xfId="1691"/>
    <cellStyle name="_C-1(12월) 190" xfId="5482"/>
    <cellStyle name="_C-1(12월) 2" xfId="1344"/>
    <cellStyle name="_C-1(12월) 20" xfId="1567"/>
    <cellStyle name="_C-1(12월) 21" xfId="1695"/>
    <cellStyle name="_C-1(12월) 22" xfId="1786"/>
    <cellStyle name="_C-1(12월) 23" xfId="1908"/>
    <cellStyle name="_C-1(12월) 24" xfId="1779"/>
    <cellStyle name="_C-1(12월) 25" xfId="1913"/>
    <cellStyle name="_C-1(12월) 26" xfId="1772"/>
    <cellStyle name="_C-1(12월) 27" xfId="1918"/>
    <cellStyle name="_C-1(12월) 28" xfId="1767"/>
    <cellStyle name="_C-1(12월) 29" xfId="1922"/>
    <cellStyle name="_C-1(12월) 3" xfId="1401"/>
    <cellStyle name="_C-1(12월) 30" xfId="1774"/>
    <cellStyle name="_C-1(12월) 31" xfId="1953"/>
    <cellStyle name="_C-1(12월) 32" xfId="2022"/>
    <cellStyle name="_C-1(12월) 33" xfId="1948"/>
    <cellStyle name="_C-1(12월) 34" xfId="2026"/>
    <cellStyle name="_C-1(12월) 35" xfId="1944"/>
    <cellStyle name="_C-1(12월) 36" xfId="2050"/>
    <cellStyle name="_C-1(12월) 37" xfId="2081"/>
    <cellStyle name="_C-1(12월) 38" xfId="2096"/>
    <cellStyle name="_C-1(12월) 39" xfId="2121"/>
    <cellStyle name="_C-1(12월) 4" xfId="1340"/>
    <cellStyle name="_C-1(12월) 40" xfId="2039"/>
    <cellStyle name="_C-1(12월) 41" xfId="2161"/>
    <cellStyle name="_C-1(12월) 42" xfId="2206"/>
    <cellStyle name="_C-1(12월) 43" xfId="2182"/>
    <cellStyle name="_C-1(12월) 44" xfId="2256"/>
    <cellStyle name="_C-1(12월) 45" xfId="2136"/>
    <cellStyle name="_C-1(12월) 46" xfId="2131"/>
    <cellStyle name="_C-1(12월) 47" xfId="2219"/>
    <cellStyle name="_C-1(12월) 48" xfId="2175"/>
    <cellStyle name="_C-1(12월) 49" xfId="2295"/>
    <cellStyle name="_C-1(12월) 5" xfId="1405"/>
    <cellStyle name="_C-1(12월) 50" xfId="2458"/>
    <cellStyle name="_C-1(12월) 51" xfId="2420"/>
    <cellStyle name="_C-1(12월) 52" xfId="2480"/>
    <cellStyle name="_C-1(12월) 53" xfId="2352"/>
    <cellStyle name="_C-1(12월) 54" xfId="2413"/>
    <cellStyle name="_C-1(12월) 55" xfId="2551"/>
    <cellStyle name="_C-1(12월) 56" xfId="2502"/>
    <cellStyle name="_C-1(12월) 57" xfId="2315"/>
    <cellStyle name="_C-1(12월) 58" xfId="2370"/>
    <cellStyle name="_C-1(12월) 59" xfId="2437"/>
    <cellStyle name="_C-1(12월) 6" xfId="1433"/>
    <cellStyle name="_C-1(12월) 60" xfId="2591"/>
    <cellStyle name="_C-1(12월) 61" xfId="2643"/>
    <cellStyle name="_C-1(12월) 62" xfId="2613"/>
    <cellStyle name="_C-1(12월) 63" xfId="2288"/>
    <cellStyle name="_C-1(12월) 64" xfId="2476"/>
    <cellStyle name="_C-1(12월) 65" xfId="2404"/>
    <cellStyle name="_C-1(12월) 66" xfId="2585"/>
    <cellStyle name="_C-1(12월) 67" xfId="2562"/>
    <cellStyle name="_C-1(12월) 68" xfId="2685"/>
    <cellStyle name="_C-1(12월) 69" xfId="2747"/>
    <cellStyle name="_C-1(12월) 7" xfId="1535"/>
    <cellStyle name="_C-1(12월) 70" xfId="2792"/>
    <cellStyle name="_C-1(12월) 71" xfId="2790"/>
    <cellStyle name="_C-1(12월) 72" xfId="2864"/>
    <cellStyle name="_C-1(12월) 73" xfId="2797"/>
    <cellStyle name="_C-1(12월) 74" xfId="2770"/>
    <cellStyle name="_C-1(12월) 75" xfId="2840"/>
    <cellStyle name="_C-1(12월) 76" xfId="2812"/>
    <cellStyle name="_C-1(12월) 77" xfId="2794"/>
    <cellStyle name="_C-1(12월) 78" xfId="2830"/>
    <cellStyle name="_C-1(12월) 79" xfId="2859"/>
    <cellStyle name="_C-1(12월) 8" xfId="1428"/>
    <cellStyle name="_C-1(12월) 80" xfId="2748"/>
    <cellStyle name="_C-1(12월) 81" xfId="2933"/>
    <cellStyle name="_C-1(12월) 82" xfId="2989"/>
    <cellStyle name="_C-1(12월) 83" xfId="3046"/>
    <cellStyle name="_C-1(12월) 84" xfId="3042"/>
    <cellStyle name="_C-1(12월) 85" xfId="3121"/>
    <cellStyle name="_C-1(12월) 86" xfId="3098"/>
    <cellStyle name="_C-1(12월) 87" xfId="2930"/>
    <cellStyle name="_C-1(12월) 88" xfId="2992"/>
    <cellStyle name="_C-1(12월) 89" xfId="3101"/>
    <cellStyle name="_C-1(12월) 9" xfId="1540"/>
    <cellStyle name="_C-1(12월) 90" xfId="3030"/>
    <cellStyle name="_C-1(12월) 91" xfId="3055"/>
    <cellStyle name="_C-1(12월) 92" xfId="3022"/>
    <cellStyle name="_C-1(12월) 93" xfId="3074"/>
    <cellStyle name="_C-1(12월) 94" xfId="3166"/>
    <cellStyle name="_C-1(12월) 95" xfId="3209"/>
    <cellStyle name="_C-1(12월) 96" xfId="3268"/>
    <cellStyle name="_C-1(12월) 97" xfId="3178"/>
    <cellStyle name="_C-1(12월) 98" xfId="3201"/>
    <cellStyle name="_C-1(12월) 99" xfId="3324"/>
    <cellStyle name="_C-1(12월)_4-07_J" xfId="391"/>
    <cellStyle name="_C-1(12월)_간주매출부가세" xfId="392"/>
    <cellStyle name="_C-1(12월)_예금현황" xfId="393"/>
    <cellStyle name="_C-1(12월)_재산세" xfId="394"/>
    <cellStyle name="_C-1(6월)" xfId="395"/>
    <cellStyle name="_C-1(6월) 10" xfId="1425"/>
    <cellStyle name="_C-1(6월) 100" xfId="3223"/>
    <cellStyle name="_C-1(6월) 101" xfId="3255"/>
    <cellStyle name="_C-1(6월) 102" xfId="3220"/>
    <cellStyle name="_C-1(6월) 103" xfId="3286"/>
    <cellStyle name="_C-1(6월) 104" xfId="3247"/>
    <cellStyle name="_C-1(6월) 105" xfId="3344"/>
    <cellStyle name="_C-1(6월) 106" xfId="3363"/>
    <cellStyle name="_C-1(6월) 107" xfId="3425"/>
    <cellStyle name="_C-1(6월) 108" xfId="3486"/>
    <cellStyle name="_C-1(6월) 109" xfId="3597"/>
    <cellStyle name="_C-1(6월) 11" xfId="1543"/>
    <cellStyle name="_C-1(6월) 110" xfId="3430"/>
    <cellStyle name="_C-1(6월) 111" xfId="3481"/>
    <cellStyle name="_C-1(6월) 112" xfId="3668"/>
    <cellStyle name="_C-1(6월) 113" xfId="3404"/>
    <cellStyle name="_C-1(6월) 114" xfId="3507"/>
    <cellStyle name="_C-1(6월) 115" xfId="3690"/>
    <cellStyle name="_C-1(6월) 116" xfId="3393"/>
    <cellStyle name="_C-1(6월) 117" xfId="3518"/>
    <cellStyle name="_C-1(6월) 118" xfId="3659"/>
    <cellStyle name="_C-1(6월) 119" xfId="3413"/>
    <cellStyle name="_C-1(6월) 12" xfId="1420"/>
    <cellStyle name="_C-1(6월) 120" xfId="3498"/>
    <cellStyle name="_C-1(6월) 121" xfId="3621"/>
    <cellStyle name="_C-1(6월) 122" xfId="3640"/>
    <cellStyle name="_C-1(6월) 123" xfId="3588"/>
    <cellStyle name="_C-1(6월) 124" xfId="3438"/>
    <cellStyle name="_C-1(6월) 125" xfId="3734"/>
    <cellStyle name="_C-1(6월) 126" xfId="3760"/>
    <cellStyle name="_C-1(6월) 127" xfId="3841"/>
    <cellStyle name="_C-1(6월) 128" xfId="3724"/>
    <cellStyle name="_C-1(6월) 129" xfId="3768"/>
    <cellStyle name="_C-1(6월) 13" xfId="1548"/>
    <cellStyle name="_C-1(6월) 130" xfId="3776"/>
    <cellStyle name="_C-1(6월) 131" xfId="3795"/>
    <cellStyle name="_C-1(6월) 132" xfId="3861"/>
    <cellStyle name="_C-1(6월) 133" xfId="3880"/>
    <cellStyle name="_C-1(6월) 134" xfId="3905"/>
    <cellStyle name="_C-1(6월) 135" xfId="3928"/>
    <cellStyle name="_C-1(6월) 136" xfId="3969"/>
    <cellStyle name="_C-1(6월) 137" xfId="4032"/>
    <cellStyle name="_C-1(6월) 138" xfId="3974"/>
    <cellStyle name="_C-1(6월) 139" xfId="3920"/>
    <cellStyle name="_C-1(6월) 14" xfId="1583"/>
    <cellStyle name="_C-1(6월) 140" xfId="4064"/>
    <cellStyle name="_C-1(6월) 141" xfId="4086"/>
    <cellStyle name="_C-1(6월) 142" xfId="4098"/>
    <cellStyle name="_C-1(6월) 143" xfId="4058"/>
    <cellStyle name="_C-1(6월) 144" xfId="4135"/>
    <cellStyle name="_C-1(6월) 145" xfId="4627"/>
    <cellStyle name="_C-1(6월) 146" xfId="4667"/>
    <cellStyle name="_C-1(6월) 147" xfId="4758"/>
    <cellStyle name="_C-1(6월) 148" xfId="4814"/>
    <cellStyle name="_C-1(6월) 149" xfId="4826"/>
    <cellStyle name="_C-1(6월) 15" xfId="1699"/>
    <cellStyle name="_C-1(6월) 150" xfId="4811"/>
    <cellStyle name="_C-1(6월) 151" xfId="4630"/>
    <cellStyle name="_C-1(6월) 152" xfId="4813"/>
    <cellStyle name="_C-1(6월) 153" xfId="4715"/>
    <cellStyle name="_C-1(6월) 154" xfId="4869"/>
    <cellStyle name="_C-1(6월) 155" xfId="4863"/>
    <cellStyle name="_C-1(6월) 156" xfId="4819"/>
    <cellStyle name="_C-1(6월) 157" xfId="4723"/>
    <cellStyle name="_C-1(6월) 158" xfId="4616"/>
    <cellStyle name="_C-1(6월) 159" xfId="4889"/>
    <cellStyle name="_C-1(6월) 16" xfId="1578"/>
    <cellStyle name="_C-1(6월) 160" xfId="4760"/>
    <cellStyle name="_C-1(6월) 161" xfId="4915"/>
    <cellStyle name="_C-1(6월) 162" xfId="4951"/>
    <cellStyle name="_C-1(6월) 163" xfId="4994"/>
    <cellStyle name="_C-1(6월) 164" xfId="5074"/>
    <cellStyle name="_C-1(6월) 165" xfId="5065"/>
    <cellStyle name="_C-1(6월) 166" xfId="4978"/>
    <cellStyle name="_C-1(6월) 167" xfId="4985"/>
    <cellStyle name="_C-1(6월) 168" xfId="4984"/>
    <cellStyle name="_C-1(6월) 169" xfId="4932"/>
    <cellStyle name="_C-1(6월) 17" xfId="1684"/>
    <cellStyle name="_C-1(6월) 170" xfId="5110"/>
    <cellStyle name="_C-1(6월) 171" xfId="5163"/>
    <cellStyle name="_C-1(6월) 172" xfId="5331"/>
    <cellStyle name="_C-1(6월) 173" xfId="5418"/>
    <cellStyle name="_C-1(6월) 174" xfId="5104"/>
    <cellStyle name="_C-1(6월) 175" xfId="5169"/>
    <cellStyle name="_C-1(6월) 176" xfId="5298"/>
    <cellStyle name="_C-1(6월) 177" xfId="5425"/>
    <cellStyle name="_C-1(6월) 178" xfId="5097"/>
    <cellStyle name="_C-1(6월) 179" xfId="5174"/>
    <cellStyle name="_C-1(6월) 18" xfId="1573"/>
    <cellStyle name="_C-1(6월) 180" xfId="5445"/>
    <cellStyle name="_C-1(6월) 181" xfId="5090"/>
    <cellStyle name="_C-1(6월) 182" xfId="5181"/>
    <cellStyle name="_C-1(6월) 183" xfId="5196"/>
    <cellStyle name="_C-1(6월) 184" xfId="5238"/>
    <cellStyle name="_C-1(6월) 185" xfId="5339"/>
    <cellStyle name="_C-1(6월) 186" xfId="5427"/>
    <cellStyle name="_C-1(6월) 187" xfId="5095"/>
    <cellStyle name="_C-1(6월) 188" xfId="5176"/>
    <cellStyle name="_C-1(6월) 189" xfId="5380"/>
    <cellStyle name="_C-1(6월) 19" xfId="1689"/>
    <cellStyle name="_C-1(6월) 190" xfId="5325"/>
    <cellStyle name="_C-1(6월) 191" xfId="5407"/>
    <cellStyle name="_C-1(6월) 2" xfId="1346"/>
    <cellStyle name="_C-1(6월) 20" xfId="1568"/>
    <cellStyle name="_C-1(6월) 21" xfId="1694"/>
    <cellStyle name="_C-1(6월) 22" xfId="1788"/>
    <cellStyle name="_C-1(6월) 23" xfId="1906"/>
    <cellStyle name="_C-1(6월) 24" xfId="1782"/>
    <cellStyle name="_C-1(6월) 25" xfId="1911"/>
    <cellStyle name="_C-1(6월) 26" xfId="1775"/>
    <cellStyle name="_C-1(6월) 27" xfId="1916"/>
    <cellStyle name="_C-1(6월) 28" xfId="1768"/>
    <cellStyle name="_C-1(6월) 29" xfId="1921"/>
    <cellStyle name="_C-1(6월) 3" xfId="1399"/>
    <cellStyle name="_C-1(6월) 30" xfId="1776"/>
    <cellStyle name="_C-1(6월) 31" xfId="1955"/>
    <cellStyle name="_C-1(6월) 32" xfId="2020"/>
    <cellStyle name="_C-1(6월) 33" xfId="1950"/>
    <cellStyle name="_C-1(6월) 34" xfId="2025"/>
    <cellStyle name="_C-1(6월) 35" xfId="1945"/>
    <cellStyle name="_C-1(6월) 36" xfId="2051"/>
    <cellStyle name="_C-1(6월) 37" xfId="2080"/>
    <cellStyle name="_C-1(6월) 38" xfId="2106"/>
    <cellStyle name="_C-1(6월) 39" xfId="2099"/>
    <cellStyle name="_C-1(6월) 4" xfId="1341"/>
    <cellStyle name="_C-1(6월) 40" xfId="2042"/>
    <cellStyle name="_C-1(6월) 41" xfId="2162"/>
    <cellStyle name="_C-1(6월) 42" xfId="2205"/>
    <cellStyle name="_C-1(6월) 43" xfId="2183"/>
    <cellStyle name="_C-1(6월) 44" xfId="2266"/>
    <cellStyle name="_C-1(6월) 45" xfId="2148"/>
    <cellStyle name="_C-1(6월) 46" xfId="2217"/>
    <cellStyle name="_C-1(6월) 47" xfId="2274"/>
    <cellStyle name="_C-1(6월) 48" xfId="2249"/>
    <cellStyle name="_C-1(6월) 49" xfId="2296"/>
    <cellStyle name="_C-1(6월) 5" xfId="1404"/>
    <cellStyle name="_C-1(6월) 50" xfId="2390"/>
    <cellStyle name="_C-1(6월) 51" xfId="2464"/>
    <cellStyle name="_C-1(6월) 52" xfId="2418"/>
    <cellStyle name="_C-1(6월) 53" xfId="2509"/>
    <cellStyle name="_C-1(6월) 54" xfId="2553"/>
    <cellStyle name="_C-1(6월) 55" xfId="2285"/>
    <cellStyle name="_C-1(6월) 56" xfId="2496"/>
    <cellStyle name="_C-1(6월) 57" xfId="2567"/>
    <cellStyle name="_C-1(6월) 58" xfId="2637"/>
    <cellStyle name="_C-1(6월) 59" xfId="2445"/>
    <cellStyle name="_C-1(6월) 6" xfId="1435"/>
    <cellStyle name="_C-1(6월) 60" xfId="2531"/>
    <cellStyle name="_C-1(6월) 61" xfId="2415"/>
    <cellStyle name="_C-1(6월) 62" xfId="2301"/>
    <cellStyle name="_C-1(6월) 63" xfId="2434"/>
    <cellStyle name="_C-1(6월) 64" xfId="2417"/>
    <cellStyle name="_C-1(6월) 65" xfId="2489"/>
    <cellStyle name="_C-1(6월) 66" xfId="2645"/>
    <cellStyle name="_C-1(6월) 67" xfId="2499"/>
    <cellStyle name="_C-1(6월) 68" xfId="2544"/>
    <cellStyle name="_C-1(6월) 69" xfId="2687"/>
    <cellStyle name="_C-1(6월) 7" xfId="1533"/>
    <cellStyle name="_C-1(6월) 70" xfId="2746"/>
    <cellStyle name="_C-1(6월) 71" xfId="2724"/>
    <cellStyle name="_C-1(6월) 72" xfId="2826"/>
    <cellStyle name="_C-1(6월) 73" xfId="2839"/>
    <cellStyle name="_C-1(6월) 74" xfId="2741"/>
    <cellStyle name="_C-1(6월) 75" xfId="2766"/>
    <cellStyle name="_C-1(6월) 76" xfId="2780"/>
    <cellStyle name="_C-1(6월) 77" xfId="2807"/>
    <cellStyle name="_C-1(6월) 78" xfId="2852"/>
    <cellStyle name="_C-1(6월) 79" xfId="2887"/>
    <cellStyle name="_C-1(6월) 8" xfId="1430"/>
    <cellStyle name="_C-1(6월) 80" xfId="2732"/>
    <cellStyle name="_C-1(6월) 81" xfId="2891"/>
    <cellStyle name="_C-1(6월) 82" xfId="2934"/>
    <cellStyle name="_C-1(6월) 83" xfId="2988"/>
    <cellStyle name="_C-1(6월) 84" xfId="2962"/>
    <cellStyle name="_C-1(6월) 85" xfId="3077"/>
    <cellStyle name="_C-1(6월) 86" xfId="3092"/>
    <cellStyle name="_C-1(6월) 87" xfId="3085"/>
    <cellStyle name="_C-1(6월) 88" xfId="3094"/>
    <cellStyle name="_C-1(6월) 89" xfId="3083"/>
    <cellStyle name="_C-1(6월) 9" xfId="1538"/>
    <cellStyle name="_C-1(6월) 90" xfId="3126"/>
    <cellStyle name="_C-1(6월) 91" xfId="3062"/>
    <cellStyle name="_C-1(6월) 92" xfId="3117"/>
    <cellStyle name="_C-1(6월) 93" xfId="3090"/>
    <cellStyle name="_C-1(6월) 94" xfId="2971"/>
    <cellStyle name="_C-1(6월) 95" xfId="3167"/>
    <cellStyle name="_C-1(6월) 96" xfId="3208"/>
    <cellStyle name="_C-1(6월) 97" xfId="3282"/>
    <cellStyle name="_C-1(6월) 98" xfId="3332"/>
    <cellStyle name="_C-1(6월) 99" xfId="3272"/>
    <cellStyle name="_C-1(6월)_4-07_J" xfId="396"/>
    <cellStyle name="_C-1(6월)_간주매출부가세" xfId="397"/>
    <cellStyle name="_C-1(6월)_예금현황" xfId="398"/>
    <cellStyle name="_C-1(6월)_재산세" xfId="399"/>
    <cellStyle name="_C-1(8월)" xfId="400"/>
    <cellStyle name="_C-1(8월) 10" xfId="1426"/>
    <cellStyle name="_C-1(8월) 100" xfId="3237"/>
    <cellStyle name="_C-1(8월) 101" xfId="3251"/>
    <cellStyle name="_C-1(8월) 102" xfId="3205"/>
    <cellStyle name="_C-1(8월) 103" xfId="3212"/>
    <cellStyle name="_C-1(8월) 104" xfId="3257"/>
    <cellStyle name="_C-1(8월) 105" xfId="3345"/>
    <cellStyle name="_C-1(8월) 106" xfId="3364"/>
    <cellStyle name="_C-1(8월) 107" xfId="3426"/>
    <cellStyle name="_C-1(8월) 108" xfId="3485"/>
    <cellStyle name="_C-1(8월) 109" xfId="3608"/>
    <cellStyle name="_C-1(8월) 11" xfId="1542"/>
    <cellStyle name="_C-1(8월) 110" xfId="3562"/>
    <cellStyle name="_C-1(8월) 111" xfId="3558"/>
    <cellStyle name="_C-1(8월) 112" xfId="3665"/>
    <cellStyle name="_C-1(8월) 113" xfId="3407"/>
    <cellStyle name="_C-1(8월) 114" xfId="3504"/>
    <cellStyle name="_C-1(8월) 115" xfId="3582"/>
    <cellStyle name="_C-1(8월) 116" xfId="3443"/>
    <cellStyle name="_C-1(8월) 117" xfId="3470"/>
    <cellStyle name="_C-1(8월) 118" xfId="3590"/>
    <cellStyle name="_C-1(8월) 119" xfId="3436"/>
    <cellStyle name="_C-1(8월) 12" xfId="1421"/>
    <cellStyle name="_C-1(8월) 120" xfId="3476"/>
    <cellStyle name="_C-1(8월) 121" xfId="3669"/>
    <cellStyle name="_C-1(8월) 122" xfId="3403"/>
    <cellStyle name="_C-1(8월) 123" xfId="3508"/>
    <cellStyle name="_C-1(8월) 124" xfId="3673"/>
    <cellStyle name="_C-1(8월) 125" xfId="3735"/>
    <cellStyle name="_C-1(8월) 126" xfId="3759"/>
    <cellStyle name="_C-1(8월) 127" xfId="3785"/>
    <cellStyle name="_C-1(8월) 128" xfId="3846"/>
    <cellStyle name="_C-1(8월) 129" xfId="3721"/>
    <cellStyle name="_C-1(8월) 13" xfId="1547"/>
    <cellStyle name="_C-1(8월) 130" xfId="3744"/>
    <cellStyle name="_C-1(8월) 131" xfId="3755"/>
    <cellStyle name="_C-1(8월) 132" xfId="3862"/>
    <cellStyle name="_C-1(8월) 133" xfId="3879"/>
    <cellStyle name="_C-1(8월) 134" xfId="3892"/>
    <cellStyle name="_C-1(8월) 135" xfId="3929"/>
    <cellStyle name="_C-1(8월) 136" xfId="3967"/>
    <cellStyle name="_C-1(8월) 137" xfId="3989"/>
    <cellStyle name="_C-1(8월) 138" xfId="3975"/>
    <cellStyle name="_C-1(8월) 139" xfId="3955"/>
    <cellStyle name="_C-1(8월) 14" xfId="1584"/>
    <cellStyle name="_C-1(8월) 140" xfId="4065"/>
    <cellStyle name="_C-1(8월) 141" xfId="4085"/>
    <cellStyle name="_C-1(8월) 142" xfId="4123"/>
    <cellStyle name="_C-1(8월) 143" xfId="4118"/>
    <cellStyle name="_C-1(8월) 144" xfId="4136"/>
    <cellStyle name="_C-1(8월) 145" xfId="4628"/>
    <cellStyle name="_C-1(8월) 146" xfId="4666"/>
    <cellStyle name="_C-1(8월) 147" xfId="4784"/>
    <cellStyle name="_C-1(8월) 148" xfId="4886"/>
    <cellStyle name="_C-1(8월) 149" xfId="4610"/>
    <cellStyle name="_C-1(8월) 15" xfId="1698"/>
    <cellStyle name="_C-1(8월) 150" xfId="4685"/>
    <cellStyle name="_C-1(8월) 151" xfId="4766"/>
    <cellStyle name="_C-1(8월) 152" xfId="4895"/>
    <cellStyle name="_C-1(8월) 153" xfId="4885"/>
    <cellStyle name="_C-1(8월) 154" xfId="4833"/>
    <cellStyle name="_C-1(8월) 155" xfId="4661"/>
    <cellStyle name="_C-1(8월) 156" xfId="4857"/>
    <cellStyle name="_C-1(8월) 157" xfId="4699"/>
    <cellStyle name="_C-1(8월) 158" xfId="4726"/>
    <cellStyle name="_C-1(8월) 159" xfId="4727"/>
    <cellStyle name="_C-1(8월) 16" xfId="1579"/>
    <cellStyle name="_C-1(8월) 160" xfId="4613"/>
    <cellStyle name="_C-1(8월) 161" xfId="4916"/>
    <cellStyle name="_C-1(8월) 162" xfId="4950"/>
    <cellStyle name="_C-1(8월) 163" xfId="5007"/>
    <cellStyle name="_C-1(8월) 164" xfId="5071"/>
    <cellStyle name="_C-1(8월) 165" xfId="5036"/>
    <cellStyle name="_C-1(8월) 166" xfId="5058"/>
    <cellStyle name="_C-1(8월) 167" xfId="5051"/>
    <cellStyle name="_C-1(8월) 168" xfId="5001"/>
    <cellStyle name="_C-1(8월) 169" xfId="4982"/>
    <cellStyle name="_C-1(8월) 17" xfId="1683"/>
    <cellStyle name="_C-1(8월) 170" xfId="5111"/>
    <cellStyle name="_C-1(8월) 171" xfId="5162"/>
    <cellStyle name="_C-1(8월) 172" xfId="5332"/>
    <cellStyle name="_C-1(8월) 173" xfId="5124"/>
    <cellStyle name="_C-1(8월) 174" xfId="5149"/>
    <cellStyle name="_C-1(8월) 175" xfId="5336"/>
    <cellStyle name="_C-1(8월) 176" xfId="5405"/>
    <cellStyle name="_C-1(8월) 177" xfId="5107"/>
    <cellStyle name="_C-1(8월) 178" xfId="5166"/>
    <cellStyle name="_C-1(8월) 179" xfId="5311"/>
    <cellStyle name="_C-1(8월) 18" xfId="1574"/>
    <cellStyle name="_C-1(8월) 180" xfId="5413"/>
    <cellStyle name="_C-1(8월) 181" xfId="5254"/>
    <cellStyle name="_C-1(8월) 182" xfId="5286"/>
    <cellStyle name="_C-1(8월) 183" xfId="5466"/>
    <cellStyle name="_C-1(8월) 184" xfId="5450"/>
    <cellStyle name="_C-1(8월) 185" xfId="5085"/>
    <cellStyle name="_C-1(8월) 186" xfId="5186"/>
    <cellStyle name="_C-1(8월) 187" xfId="5440"/>
    <cellStyle name="_C-1(8월) 188" xfId="5358"/>
    <cellStyle name="_C-1(8월) 189" xfId="5258"/>
    <cellStyle name="_C-1(8월) 19" xfId="1688"/>
    <cellStyle name="_C-1(8월) 190" xfId="5437"/>
    <cellStyle name="_C-1(8월) 191" xfId="5393"/>
    <cellStyle name="_C-1(8월) 2" xfId="1347"/>
    <cellStyle name="_C-1(8월) 20" xfId="1569"/>
    <cellStyle name="_C-1(8월) 21" xfId="1693"/>
    <cellStyle name="_C-1(8월) 22" xfId="1789"/>
    <cellStyle name="_C-1(8월) 23" xfId="1905"/>
    <cellStyle name="_C-1(8월) 24" xfId="1784"/>
    <cellStyle name="_C-1(8월) 25" xfId="1910"/>
    <cellStyle name="_C-1(8월) 26" xfId="1777"/>
    <cellStyle name="_C-1(8월) 27" xfId="1915"/>
    <cellStyle name="_C-1(8월) 28" xfId="1769"/>
    <cellStyle name="_C-1(8월) 29" xfId="1920"/>
    <cellStyle name="_C-1(8월) 3" xfId="1398"/>
    <cellStyle name="_C-1(8월) 30" xfId="1781"/>
    <cellStyle name="_C-1(8월) 31" xfId="1956"/>
    <cellStyle name="_C-1(8월) 32" xfId="2019"/>
    <cellStyle name="_C-1(8월) 33" xfId="1951"/>
    <cellStyle name="_C-1(8월) 34" xfId="2024"/>
    <cellStyle name="_C-1(8월) 35" xfId="1946"/>
    <cellStyle name="_C-1(8월) 36" xfId="2052"/>
    <cellStyle name="_C-1(8월) 37" xfId="2079"/>
    <cellStyle name="_C-1(8월) 38" xfId="2104"/>
    <cellStyle name="_C-1(8월) 39" xfId="2045"/>
    <cellStyle name="_C-1(8월) 4" xfId="1342"/>
    <cellStyle name="_C-1(8월) 40" xfId="2086"/>
    <cellStyle name="_C-1(8월) 41" xfId="2164"/>
    <cellStyle name="_C-1(8월) 42" xfId="2203"/>
    <cellStyle name="_C-1(8월) 43" xfId="2128"/>
    <cellStyle name="_C-1(8월) 44" xfId="2151"/>
    <cellStyle name="_C-1(8월) 45" xfId="2211"/>
    <cellStyle name="_C-1(8월) 46" xfId="2253"/>
    <cellStyle name="_C-1(8월) 47" xfId="2140"/>
    <cellStyle name="_C-1(8월) 48" xfId="2224"/>
    <cellStyle name="_C-1(8월) 49" xfId="2297"/>
    <cellStyle name="_C-1(8월) 5" xfId="1403"/>
    <cellStyle name="_C-1(8월) 50" xfId="2389"/>
    <cellStyle name="_C-1(8월) 51" xfId="2473"/>
    <cellStyle name="_C-1(8월) 52" xfId="2416"/>
    <cellStyle name="_C-1(8월) 53" xfId="2513"/>
    <cellStyle name="_C-1(8월) 54" xfId="2581"/>
    <cellStyle name="_C-1(8월) 55" xfId="2289"/>
    <cellStyle name="_C-1(8월) 56" xfId="2282"/>
    <cellStyle name="_C-1(8월) 57" xfId="2556"/>
    <cellStyle name="_C-1(8월) 58" xfId="2412"/>
    <cellStyle name="_C-1(8월) 59" xfId="2605"/>
    <cellStyle name="_C-1(8월) 6" xfId="1436"/>
    <cellStyle name="_C-1(8월) 60" xfId="2601"/>
    <cellStyle name="_C-1(8월) 61" xfId="2446"/>
    <cellStyle name="_C-1(8월) 62" xfId="2466"/>
    <cellStyle name="_C-1(8월) 63" xfId="2597"/>
    <cellStyle name="_C-1(8월) 64" xfId="2572"/>
    <cellStyle name="_C-1(8월) 65" xfId="2495"/>
    <cellStyle name="_C-1(8월) 66" xfId="2486"/>
    <cellStyle name="_C-1(8월) 67" xfId="2317"/>
    <cellStyle name="_C-1(8월) 68" xfId="2368"/>
    <cellStyle name="_C-1(8월) 69" xfId="2689"/>
    <cellStyle name="_C-1(8월) 7" xfId="1532"/>
    <cellStyle name="_C-1(8월) 70" xfId="2745"/>
    <cellStyle name="_C-1(8월) 71" xfId="2805"/>
    <cellStyle name="_C-1(8월) 72" xfId="2697"/>
    <cellStyle name="_C-1(8월) 73" xfId="2739"/>
    <cellStyle name="_C-1(8월) 74" xfId="2846"/>
    <cellStyle name="_C-1(8월) 75" xfId="2763"/>
    <cellStyle name="_C-1(8월) 76" xfId="2847"/>
    <cellStyle name="_C-1(8월) 77" xfId="2836"/>
    <cellStyle name="_C-1(8월) 78" xfId="2711"/>
    <cellStyle name="_C-1(8월) 79" xfId="2816"/>
    <cellStyle name="_C-1(8월) 8" xfId="1431"/>
    <cellStyle name="_C-1(8월) 80" xfId="2890"/>
    <cellStyle name="_C-1(8월) 81" xfId="2841"/>
    <cellStyle name="_C-1(8월) 82" xfId="2935"/>
    <cellStyle name="_C-1(8월) 83" xfId="2987"/>
    <cellStyle name="_C-1(8월) 84" xfId="3063"/>
    <cellStyle name="_C-1(8월) 85" xfId="2943"/>
    <cellStyle name="_C-1(8월) 86" xfId="2977"/>
    <cellStyle name="_C-1(8월) 87" xfId="3103"/>
    <cellStyle name="_C-1(8월) 88" xfId="2927"/>
    <cellStyle name="_C-1(8월) 89" xfId="2998"/>
    <cellStyle name="_C-1(8월) 9" xfId="1537"/>
    <cellStyle name="_C-1(8월) 90" xfId="3045"/>
    <cellStyle name="_C-1(8월) 91" xfId="2924"/>
    <cellStyle name="_C-1(8월) 92" xfId="2996"/>
    <cellStyle name="_C-1(8월) 93" xfId="3064"/>
    <cellStyle name="_C-1(8월) 94" xfId="3003"/>
    <cellStyle name="_C-1(8월) 95" xfId="3168"/>
    <cellStyle name="_C-1(8월) 96" xfId="3207"/>
    <cellStyle name="_C-1(8월) 97" xfId="3283"/>
    <cellStyle name="_C-1(8월) 98" xfId="3280"/>
    <cellStyle name="_C-1(8월) 99" xfId="3267"/>
    <cellStyle name="_C-1(8월)_4-07_J" xfId="401"/>
    <cellStyle name="_C-1(8월)_간주매출부가세" xfId="402"/>
    <cellStyle name="_C-1(8월)_예금현황" xfId="403"/>
    <cellStyle name="_C-1(8월)_재산세" xfId="404"/>
    <cellStyle name="_C-2(04월)" xfId="405"/>
    <cellStyle name="_C-2(04월) 10" xfId="1429"/>
    <cellStyle name="_C-2(04월) 100" xfId="3224"/>
    <cellStyle name="_C-2(04월) 101" xfId="3277"/>
    <cellStyle name="_C-2(04월) 102" xfId="3303"/>
    <cellStyle name="_C-2(04월) 103" xfId="3346"/>
    <cellStyle name="_C-2(04월) 104" xfId="3365"/>
    <cellStyle name="_C-2(04월) 105" xfId="3427"/>
    <cellStyle name="_C-2(04월) 106" xfId="3484"/>
    <cellStyle name="_C-2(04월) 107" xfId="3534"/>
    <cellStyle name="_C-2(04월) 108" xfId="3580"/>
    <cellStyle name="_C-2(04월) 109" xfId="3445"/>
    <cellStyle name="_C-2(04월) 11" xfId="1539"/>
    <cellStyle name="_C-2(04월) 110" xfId="3541"/>
    <cellStyle name="_C-2(04월) 111" xfId="3593"/>
    <cellStyle name="_C-2(04월) 112" xfId="3433"/>
    <cellStyle name="_C-2(04월) 113" xfId="3479"/>
    <cellStyle name="_C-2(04월) 114" xfId="3616"/>
    <cellStyle name="_C-2(04월) 115" xfId="3561"/>
    <cellStyle name="_C-2(04월) 116" xfId="3576"/>
    <cellStyle name="_C-2(04월) 117" xfId="3449"/>
    <cellStyle name="_C-2(04월) 118" xfId="3687"/>
    <cellStyle name="_C-2(04월) 119" xfId="3563"/>
    <cellStyle name="_C-2(04월) 12" xfId="1424"/>
    <cellStyle name="_C-2(04월) 120" xfId="3544"/>
    <cellStyle name="_C-2(04월) 121" xfId="3458"/>
    <cellStyle name="_C-2(04월) 122" xfId="3572"/>
    <cellStyle name="_C-2(04월) 123" xfId="3736"/>
    <cellStyle name="_C-2(04월) 124" xfId="3758"/>
    <cellStyle name="_C-2(04월) 125" xfId="3783"/>
    <cellStyle name="_C-2(04월) 126" xfId="3840"/>
    <cellStyle name="_C-2(04월) 127" xfId="3836"/>
    <cellStyle name="_C-2(04월) 128" xfId="3788"/>
    <cellStyle name="_C-2(04월) 129" xfId="3808"/>
    <cellStyle name="_C-2(04월) 13" xfId="1544"/>
    <cellStyle name="_C-2(04월) 130" xfId="3863"/>
    <cellStyle name="_C-2(04월) 131" xfId="3878"/>
    <cellStyle name="_C-2(04월) 132" xfId="3890"/>
    <cellStyle name="_C-2(04월) 133" xfId="3930"/>
    <cellStyle name="_C-2(04월) 134" xfId="3966"/>
    <cellStyle name="_C-2(04월) 135" xfId="3987"/>
    <cellStyle name="_C-2(04월) 136" xfId="4040"/>
    <cellStyle name="_C-2(04월) 137" xfId="4010"/>
    <cellStyle name="_C-2(04월) 138" xfId="4066"/>
    <cellStyle name="_C-2(04월) 139" xfId="4084"/>
    <cellStyle name="_C-2(04월) 14" xfId="1585"/>
    <cellStyle name="_C-2(04월) 140" xfId="4129"/>
    <cellStyle name="_C-2(04월) 141" xfId="4073"/>
    <cellStyle name="_C-2(04월) 142" xfId="4137"/>
    <cellStyle name="_C-2(04월) 143" xfId="4629"/>
    <cellStyle name="_C-2(04월) 144" xfId="4664"/>
    <cellStyle name="_C-2(04월) 145" xfId="4782"/>
    <cellStyle name="_C-2(04월) 146" xfId="4874"/>
    <cellStyle name="_C-2(04월) 147" xfId="4836"/>
    <cellStyle name="_C-2(04월) 148" xfId="4697"/>
    <cellStyle name="_C-2(04월) 149" xfId="4822"/>
    <cellStyle name="_C-2(04월) 15" xfId="1697"/>
    <cellStyle name="_C-2(04월) 150" xfId="4622"/>
    <cellStyle name="_C-2(04월) 151" xfId="4619"/>
    <cellStyle name="_C-2(04월) 152" xfId="4854"/>
    <cellStyle name="_C-2(04월) 153" xfId="4812"/>
    <cellStyle name="_C-2(04월) 154" xfId="4770"/>
    <cellStyle name="_C-2(04월) 155" xfId="4624"/>
    <cellStyle name="_C-2(04월) 156" xfId="4706"/>
    <cellStyle name="_C-2(04월) 157" xfId="4900"/>
    <cellStyle name="_C-2(04월) 158" xfId="4868"/>
    <cellStyle name="_C-2(04월) 159" xfId="4917"/>
    <cellStyle name="_C-2(04월) 16" xfId="1682"/>
    <cellStyle name="_C-2(04월) 160" xfId="4948"/>
    <cellStyle name="_C-2(04월) 161" xfId="5006"/>
    <cellStyle name="_C-2(04월) 162" xfId="5073"/>
    <cellStyle name="_C-2(04월) 163" xfId="5004"/>
    <cellStyle name="_C-2(04월) 164" xfId="5034"/>
    <cellStyle name="_C-2(04월) 165" xfId="4920"/>
    <cellStyle name="_C-2(04월) 166" xfId="4955"/>
    <cellStyle name="_C-2(04월) 167" xfId="5048"/>
    <cellStyle name="_C-2(04월) 168" xfId="5112"/>
    <cellStyle name="_C-2(04월) 169" xfId="5161"/>
    <cellStyle name="_C-2(04월) 17" xfId="1575"/>
    <cellStyle name="_C-2(04월) 170" xfId="5207"/>
    <cellStyle name="_C-2(04월) 171" xfId="5237"/>
    <cellStyle name="_C-2(04월) 172" xfId="5138"/>
    <cellStyle name="_C-2(04월) 173" xfId="5470"/>
    <cellStyle name="_C-2(04월) 174" xfId="5342"/>
    <cellStyle name="_C-2(04월) 175" xfId="5121"/>
    <cellStyle name="_C-2(04월) 176" xfId="5152"/>
    <cellStyle name="_C-2(04월) 177" xfId="5303"/>
    <cellStyle name="_C-2(04월) 178" xfId="5269"/>
    <cellStyle name="_C-2(04월) 179" xfId="5428"/>
    <cellStyle name="_C-2(04월) 18" xfId="1685"/>
    <cellStyle name="_C-2(04월) 180" xfId="5094"/>
    <cellStyle name="_C-2(04월) 181" xfId="5177"/>
    <cellStyle name="_C-2(04월) 182" xfId="5352"/>
    <cellStyle name="_C-2(04월) 183" xfId="5114"/>
    <cellStyle name="_C-2(04월) 184" xfId="5159"/>
    <cellStyle name="_C-2(04월) 185" xfId="5362"/>
    <cellStyle name="_C-2(04월) 186" xfId="5213"/>
    <cellStyle name="_C-2(04월) 187" xfId="5220"/>
    <cellStyle name="_C-2(04월) 188" xfId="5279"/>
    <cellStyle name="_C-2(04월) 189" xfId="5241"/>
    <cellStyle name="_C-2(04월) 19" xfId="1572"/>
    <cellStyle name="_C-2(04월) 2" xfId="1348"/>
    <cellStyle name="_C-2(04월) 20" xfId="1690"/>
    <cellStyle name="_C-2(04월) 21" xfId="1790"/>
    <cellStyle name="_C-2(04월) 22" xfId="1904"/>
    <cellStyle name="_C-2(04월) 23" xfId="1787"/>
    <cellStyle name="_C-2(04월) 24" xfId="1907"/>
    <cellStyle name="_C-2(04월) 25" xfId="1780"/>
    <cellStyle name="_C-2(04월) 26" xfId="1912"/>
    <cellStyle name="_C-2(04월) 27" xfId="1773"/>
    <cellStyle name="_C-2(04월) 28" xfId="1917"/>
    <cellStyle name="_C-2(04월) 29" xfId="1783"/>
    <cellStyle name="_C-2(04월) 3" xfId="1397"/>
    <cellStyle name="_C-2(04월) 30" xfId="1957"/>
    <cellStyle name="_C-2(04월) 31" xfId="2018"/>
    <cellStyle name="_C-2(04월) 32" xfId="1954"/>
    <cellStyle name="_C-2(04월) 33" xfId="2021"/>
    <cellStyle name="_C-2(04월) 34" xfId="1949"/>
    <cellStyle name="_C-2(04월) 35" xfId="2053"/>
    <cellStyle name="_C-2(04월) 36" xfId="2078"/>
    <cellStyle name="_C-2(04월) 37" xfId="2114"/>
    <cellStyle name="_C-2(04월) 38" xfId="2054"/>
    <cellStyle name="_C-2(04월) 39" xfId="2090"/>
    <cellStyle name="_C-2(04월) 4" xfId="1345"/>
    <cellStyle name="_C-2(04월) 40" xfId="2165"/>
    <cellStyle name="_C-2(04월) 41" xfId="2202"/>
    <cellStyle name="_C-2(04월) 42" xfId="2259"/>
    <cellStyle name="_C-2(04월) 43" xfId="2240"/>
    <cellStyle name="_C-2(04월) 44" xfId="2226"/>
    <cellStyle name="_C-2(04월) 45" xfId="2264"/>
    <cellStyle name="_C-2(04월) 46" xfId="2145"/>
    <cellStyle name="_C-2(04월) 47" xfId="2220"/>
    <cellStyle name="_C-2(04월) 48" xfId="2298"/>
    <cellStyle name="_C-2(04월) 49" xfId="2487"/>
    <cellStyle name="_C-2(04월) 5" xfId="1400"/>
    <cellStyle name="_C-2(04월) 50" xfId="2414"/>
    <cellStyle name="_C-2(04월) 51" xfId="2455"/>
    <cellStyle name="_C-2(04월) 52" xfId="2614"/>
    <cellStyle name="_C-2(04월) 53" xfId="2594"/>
    <cellStyle name="_C-2(04월) 54" xfId="2424"/>
    <cellStyle name="_C-2(04월) 55" xfId="2602"/>
    <cellStyle name="_C-2(04월) 56" xfId="2447"/>
    <cellStyle name="_C-2(04월) 57" xfId="2457"/>
    <cellStyle name="_C-2(04월) 58" xfId="2377"/>
    <cellStyle name="_C-2(04월) 59" xfId="2570"/>
    <cellStyle name="_C-2(04월) 6" xfId="1437"/>
    <cellStyle name="_C-2(04월) 60" xfId="2565"/>
    <cellStyle name="_C-2(04월) 61" xfId="2526"/>
    <cellStyle name="_C-2(04월) 62" xfId="2304"/>
    <cellStyle name="_C-2(04월) 63" xfId="2558"/>
    <cellStyle name="_C-2(04월) 64" xfId="2534"/>
    <cellStyle name="_C-2(04월) 65" xfId="2291"/>
    <cellStyle name="_C-2(04월) 66" xfId="2384"/>
    <cellStyle name="_C-2(04월) 67" xfId="2691"/>
    <cellStyle name="_C-2(04월) 68" xfId="2743"/>
    <cellStyle name="_C-2(04월) 69" xfId="2796"/>
    <cellStyle name="_C-2(04월) 7" xfId="1531"/>
    <cellStyle name="_C-2(04월) 70" xfId="2815"/>
    <cellStyle name="_C-2(04월) 71" xfId="2692"/>
    <cellStyle name="_C-2(04월) 72" xfId="2752"/>
    <cellStyle name="_C-2(04월) 73" xfId="2810"/>
    <cellStyle name="_C-2(04월) 74" xfId="2688"/>
    <cellStyle name="_C-2(04월) 75" xfId="2885"/>
    <cellStyle name="_C-2(04월) 76" xfId="2877"/>
    <cellStyle name="_C-2(04월) 77" xfId="2888"/>
    <cellStyle name="_C-2(04월) 78" xfId="2762"/>
    <cellStyle name="_C-2(04월) 79" xfId="2683"/>
    <cellStyle name="_C-2(04월) 8" xfId="1434"/>
    <cellStyle name="_C-2(04월) 80" xfId="2937"/>
    <cellStyle name="_C-2(04월) 81" xfId="2985"/>
    <cellStyle name="_C-2(04월) 82" xfId="3054"/>
    <cellStyle name="_C-2(04월) 83" xfId="3068"/>
    <cellStyle name="_C-2(04월) 84" xfId="2938"/>
    <cellStyle name="_C-2(04월) 85" xfId="2984"/>
    <cellStyle name="_C-2(04월) 86" xfId="3087"/>
    <cellStyle name="_C-2(04월) 87" xfId="3082"/>
    <cellStyle name="_C-2(04월) 88" xfId="3039"/>
    <cellStyle name="_C-2(04월) 89" xfId="2912"/>
    <cellStyle name="_C-2(04월) 9" xfId="1534"/>
    <cellStyle name="_C-2(04월) 90" xfId="3011"/>
    <cellStyle name="_C-2(04월) 91" xfId="3029"/>
    <cellStyle name="_C-2(04월) 92" xfId="3021"/>
    <cellStyle name="_C-2(04월) 93" xfId="3170"/>
    <cellStyle name="_C-2(04월) 94" xfId="3206"/>
    <cellStyle name="_C-2(04월) 95" xfId="3290"/>
    <cellStyle name="_C-2(04월) 96" xfId="3249"/>
    <cellStyle name="_C-2(04월) 97" xfId="3172"/>
    <cellStyle name="_C-2(04월) 98" xfId="3274"/>
    <cellStyle name="_C-2(04월) 99" xfId="3313"/>
    <cellStyle name="_C-2(04월)_4-07_J" xfId="406"/>
    <cellStyle name="_C-2(04월)_간주매출부가세" xfId="407"/>
    <cellStyle name="_C-2(04월)_예금현황" xfId="408"/>
    <cellStyle name="_C-2(04월)_재산세" xfId="409"/>
    <cellStyle name="_C-2(12월)" xfId="410"/>
    <cellStyle name="_C-2(12월) 2" xfId="1580"/>
    <cellStyle name="_C-2(12월)_4-07_J" xfId="411"/>
    <cellStyle name="_C-2(12월)_4-07_J_간주매출부가세" xfId="412"/>
    <cellStyle name="_C-2(12월)_예금현황" xfId="413"/>
    <cellStyle name="_C-2(12월)_예금현황_간주매출부가세" xfId="414"/>
    <cellStyle name="_C-2(12월)_재산세" xfId="415"/>
    <cellStyle name="_C-2(12월)_재산세_간주매출부가세" xfId="416"/>
    <cellStyle name="_예금현황" xfId="123"/>
    <cellStyle name="_예금현황_간주매출부가세" xfId="124"/>
    <cellStyle name="_재산세" xfId="166"/>
    <cellStyle name="_재산세_간주매출부가세" xfId="167"/>
    <cellStyle name="_지이프리미어#1_월간자산운용보고서_2011 7" xfId="170"/>
    <cellStyle name="_지이프리미어#1_월간자산운용보고서_2011 7 10" xfId="1415"/>
    <cellStyle name="_지이프리미어#1_월간자산운용보고서_2011 7 100" xfId="3216"/>
    <cellStyle name="_지이프리미어#1_월간자산운용보고서_2011 7 101" xfId="3253"/>
    <cellStyle name="_지이프리미어#1_월간자산운용보고서_2011 7 102" xfId="3218"/>
    <cellStyle name="_지이프리미어#1_월간자산운용보고서_2011 7 103" xfId="3291"/>
    <cellStyle name="_지이프리미어#1_월간자산운용보고서_2011 7 104" xfId="3159"/>
    <cellStyle name="_지이프리미어#1_월간자산운용보고서_2011 7 105" xfId="3341"/>
    <cellStyle name="_지이프리미어#1_월간자산운용보고서_2011 7 106" xfId="3360"/>
    <cellStyle name="_지이프리미어#1_월간자산운용보고서_2011 7 107" xfId="3395"/>
    <cellStyle name="_지이프리미어#1_월간자산운용보고서_2011 7 108" xfId="3516"/>
    <cellStyle name="_지이프리미어#1_월간자산운용보고서_2011 7 109" xfId="3543"/>
    <cellStyle name="_지이프리미어#1_월간자산운용보고서_2011 7 11" xfId="1553"/>
    <cellStyle name="_지이프리미어#1_월간자산운용보고서_2011 7 110" xfId="3575"/>
    <cellStyle name="_지이프리미어#1_월간자산운용보고서_2011 7 111" xfId="3450"/>
    <cellStyle name="_지이프리미어#1_월간자산운용보고서_2011 7 112" xfId="3542"/>
    <cellStyle name="_지이프리미어#1_월간자산운용보고서_2011 7 113" xfId="3574"/>
    <cellStyle name="_지이프리미어#1_월간자산운용보고서_2011 7 114" xfId="3564"/>
    <cellStyle name="_지이프리미어#1_월간자산운용보고서_2011 7 115" xfId="3565"/>
    <cellStyle name="_지이프리미어#1_월간자산운용보고서_2011 7 116" xfId="3452"/>
    <cellStyle name="_지이프리미어#1_월간자산운용보고서_2011 7 117" xfId="3658"/>
    <cellStyle name="_지이프리미어#1_월간자산운용보고서_2011 7 118" xfId="3414"/>
    <cellStyle name="_지이프리미어#1_월간자산운용보고서_2011 7 119" xfId="3497"/>
    <cellStyle name="_지이프리미어#1_월간자산운용보고서_2011 7 12" xfId="1414"/>
    <cellStyle name="_지이프리미어#1_월간자산운용보고서_2011 7 120" xfId="3685"/>
    <cellStyle name="_지이프리미어#1_월간자산운용보고서_2011 7 121" xfId="3629"/>
    <cellStyle name="_지이프리미어#1_월간자산운용보고서_2011 7 122" xfId="3705"/>
    <cellStyle name="_지이프리미어#1_월간자산운용보고서_2011 7 123" xfId="3551"/>
    <cellStyle name="_지이프리미어#1_월간자산운용보고서_2011 7 124" xfId="3619"/>
    <cellStyle name="_지이프리미어#1_월간자산운용보고서_2011 7 125" xfId="3725"/>
    <cellStyle name="_지이프리미어#1_월간자산운용보고서_2011 7 126" xfId="3767"/>
    <cellStyle name="_지이프리미어#1_월간자산운용보고서_2011 7 127" xfId="3797"/>
    <cellStyle name="_지이프리미어#1_월간자산운용보고서_2011 7 128" xfId="3798"/>
    <cellStyle name="_지이프리미어#1_월간자산운용보고서_2011 7 129" xfId="3794"/>
    <cellStyle name="_지이프리미어#1_월간자산운용보고서_2011 7 13" xfId="1554"/>
    <cellStyle name="_지이프리미어#1_월간자산운용보고서_2011 7 130" xfId="3810"/>
    <cellStyle name="_지이프리미어#1_월간자산운용보고서_2011 7 131" xfId="3844"/>
    <cellStyle name="_지이프리미어#1_월간자산운용보고서_2011 7 132" xfId="3856"/>
    <cellStyle name="_지이프리미어#1_월간자산운용보고서_2011 7 133" xfId="3883"/>
    <cellStyle name="_지이프리미어#1_월간자산운용보고서_2011 7 134" xfId="3894"/>
    <cellStyle name="_지이프리미어#1_월간자산운용보고서_2011 7 135" xfId="3917"/>
    <cellStyle name="_지이프리미어#1_월간자산운용보고서_2011 7 136" xfId="3976"/>
    <cellStyle name="_지이프리미어#1_월간자산운용보고서_2011 7 137" xfId="3996"/>
    <cellStyle name="_지이프리미어#1_월간자산운용보고서_2011 7 138" xfId="3978"/>
    <cellStyle name="_지이프리미어#1_월간자산운용보고서_2011 7 139" xfId="4012"/>
    <cellStyle name="_지이프리미어#1_월간자산운용보고서_2011 7 14" xfId="1565"/>
    <cellStyle name="_지이프리미어#1_월간자산운용보고서_2011 7 140" xfId="4059"/>
    <cellStyle name="_지이프리미어#1_월간자산운용보고서_2011 7 141" xfId="4091"/>
    <cellStyle name="_지이프리미어#1_월간자산운용보고서_2011 7 142" xfId="4096"/>
    <cellStyle name="_지이프리미어#1_월간자산운용보고서_2011 7 143" xfId="4100"/>
    <cellStyle name="_지이프리미어#1_월간자산운용보고서_2011 7 144" xfId="4132"/>
    <cellStyle name="_지이프리미어#1_월간자산운용보고서_2011 7 145" xfId="4615"/>
    <cellStyle name="_지이프리미어#1_월간자산운용보고서_2011 7 146" xfId="4683"/>
    <cellStyle name="_지이프리미어#1_월간자산운용보고서_2011 7 147" xfId="4838"/>
    <cellStyle name="_지이프리미어#1_월간자산운용보고서_2011 7 148" xfId="4778"/>
    <cellStyle name="_지이프리미어#1_월간자산운용보고서_2011 7 149" xfId="4703"/>
    <cellStyle name="_지이프리미어#1_월간자산운용보고서_2011 7 15" xfId="1705"/>
    <cellStyle name="_지이프리미어#1_월간자산운용보고서_2011 7 150" xfId="4650"/>
    <cellStyle name="_지이프리미어#1_월간자산운용보고서_2011 7 151" xfId="4879"/>
    <cellStyle name="_지이프리미어#1_월간자산운용보고서_2011 7 152" xfId="4637"/>
    <cellStyle name="_지이프리미어#1_월간자산운용보고서_2011 7 153" xfId="4803"/>
    <cellStyle name="_지이프리미어#1_월간자산운용보고서_2011 7 154" xfId="4633"/>
    <cellStyle name="_지이프리미어#1_월간자산운용보고서_2011 7 155" xfId="4847"/>
    <cellStyle name="_지이프리미어#1_월간자산운용보고서_2011 7 156" xfId="4693"/>
    <cellStyle name="_지이프리미어#1_월간자산운용보고서_2011 7 157" xfId="4849"/>
    <cellStyle name="_지이프리미어#1_월간자산운용보고서_2011 7 158" xfId="4708"/>
    <cellStyle name="_지이프리미어#1_월간자산운용보고서_2011 7 159" xfId="4842"/>
    <cellStyle name="_지이프리미어#1_월간자산운용보고서_2011 7 16" xfId="1564"/>
    <cellStyle name="_지이프리미어#1_월간자산운용보고서_2011 7 160" xfId="4663"/>
    <cellStyle name="_지이프리미어#1_월간자산운용보고서_2011 7 161" xfId="4909"/>
    <cellStyle name="_지이프리미어#1_월간자산운용보고서_2011 7 162" xfId="4956"/>
    <cellStyle name="_지이프리미어#1_월간자산운용보고서_2011 7 163" xfId="5043"/>
    <cellStyle name="_지이프리미어#1_월간자산운용보고서_2011 7 164" xfId="5041"/>
    <cellStyle name="_지이프리미어#1_월간자산운용보고서_2011 7 165" xfId="4970"/>
    <cellStyle name="_지이프리미어#1_월간자산운용보고서_2011 7 166" xfId="5011"/>
    <cellStyle name="_지이프리미어#1_월간자산운용보고서_2011 7 167" xfId="4921"/>
    <cellStyle name="_지이프리미어#1_월간자산운용보고서_2011 7 168" xfId="4907"/>
    <cellStyle name="_지이프리미어#1_월간자산운용보고서_2011 7 169" xfId="4960"/>
    <cellStyle name="_지이프리미어#1_월간자산운용보고서_2011 7 17" xfId="1702"/>
    <cellStyle name="_지이프리미어#1_월간자산운용보고서_2011 7 170" xfId="5091"/>
    <cellStyle name="_지이프리미어#1_월간자산운용보고서_2011 7 171" xfId="5180"/>
    <cellStyle name="_지이프리미어#1_월간자산운용보고서_2011 7 172" xfId="5266"/>
    <cellStyle name="_지이프리미어#1_월간자산운용보고서_2011 7 173" xfId="5415"/>
    <cellStyle name="_지이프리미어#1_월간자산운용보고서_2011 7 174" xfId="5375"/>
    <cellStyle name="_지이프리미어#1_월간자산운용보고서_2011 7 175" xfId="5209"/>
    <cellStyle name="_지이프리미어#1_월간자산운용보고서_2011 7 176" xfId="5472"/>
    <cellStyle name="_지이프리미어#1_월간자산운용보고서_2011 7 177" xfId="5076"/>
    <cellStyle name="_지이프리미어#1_월간자산운용보고서_2011 7 178" xfId="5195"/>
    <cellStyle name="_지이프리미어#1_월간자산운용보고서_2011 7 179" xfId="5276"/>
    <cellStyle name="_지이프리미어#1_월간자산운용보고서_2011 7 18" xfId="1710"/>
    <cellStyle name="_지이프리미어#1_월간자산운용보고서_2011 7 180" xfId="5290"/>
    <cellStyle name="_지이프리미어#1_월간자산운용보고서_2011 7 181" xfId="5368"/>
    <cellStyle name="_지이프리미어#1_월간자산운용보고서_2011 7 182" xfId="5247"/>
    <cellStyle name="_지이프리미어#1_월간자산운용보고서_2011 7 183" xfId="5438"/>
    <cellStyle name="_지이프리미어#1_월간자산운용보고서_2011 7 184" xfId="5389"/>
    <cellStyle name="_지이프리미어#1_월간자산운용보고서_2011 7 185" xfId="5109"/>
    <cellStyle name="_지이프리미어#1_월간자산운용보고서_2011 7 186" xfId="5164"/>
    <cellStyle name="_지이프리미어#1_월간자산운용보고서_2011 7 187" xfId="5322"/>
    <cellStyle name="_지이프리미어#1_월간자산운용보고서_2011 7 188" xfId="5426"/>
    <cellStyle name="_지이프리미어#1_월간자산운용보고서_2011 7 189" xfId="5096"/>
    <cellStyle name="_지이프리미어#1_월간자산운용보고서_2011 7 19" xfId="1703"/>
    <cellStyle name="_지이프리미어#1_월간자산운용보고서_2011 7 190" xfId="5175"/>
    <cellStyle name="_지이프리미어#1_월간자산운용보고서_2011 7 191" xfId="5394"/>
    <cellStyle name="_지이프리미어#1_월간자산운용보고서_2011 7 2" xfId="1338"/>
    <cellStyle name="_지이프리미어#1_월간자산운용보고서_2011 7 20" xfId="1713"/>
    <cellStyle name="_지이프리미어#1_월간자산운용보고서_2011 7 21" xfId="1704"/>
    <cellStyle name="_지이프리미어#1_월간자산운용보고서_2011 7 22" xfId="1764"/>
    <cellStyle name="_지이프리미어#1_월간자산운용보고서_2011 7 23" xfId="1924"/>
    <cellStyle name="_지이프리미어#1_월간자산운용보고서_2011 7 24" xfId="1750"/>
    <cellStyle name="_지이프리미어#1_월간자산운용보고서_2011 7 25" xfId="1925"/>
    <cellStyle name="_지이프리미어#1_월간자산운용보고서_2011 7 26" xfId="1733"/>
    <cellStyle name="_지이프리미어#1_월간자산운용보고서_2011 7 27" xfId="1926"/>
    <cellStyle name="_지이프리미어#1_월간자산운용보고서_2011 7 28" xfId="1720"/>
    <cellStyle name="_지이프리미어#1_월간자산운용보고서_2011 7 29" xfId="1927"/>
    <cellStyle name="_지이프리미어#1_월간자산운용보고서_2011 7 3" xfId="1407"/>
    <cellStyle name="_지이프리미어#1_월간자산운용보고서_2011 7 30" xfId="1728"/>
    <cellStyle name="_지이프리미어#1_월간자산운용보고서_2011 7 31" xfId="1942"/>
    <cellStyle name="_지이프리미어#1_월간자산운용보고서_2011 7 32" xfId="2028"/>
    <cellStyle name="_지이프리미어#1_월간자산운용보고서_2011 7 33" xfId="1941"/>
    <cellStyle name="_지이프리미어#1_월간자산운용보고서_2011 7 34" xfId="2029"/>
    <cellStyle name="_지이프리미어#1_월간자산운용보고서_2011 7 35" xfId="1940"/>
    <cellStyle name="_지이프리미어#1_월간자산운용보고서_2011 7 36" xfId="2041"/>
    <cellStyle name="_지이프리미어#1_월간자산운용보고서_2011 7 37" xfId="2089"/>
    <cellStyle name="_지이프리미어#1_월간자산운용보고서_2011 7 38" xfId="2059"/>
    <cellStyle name="_지이프리미어#1_월간자산운용보고서_2011 7 39" xfId="2075"/>
    <cellStyle name="_지이프리미어#1_월간자산운용보고서_2011 7 4" xfId="1337"/>
    <cellStyle name="_지이프리미어#1_월간자산운용보고서_2011 7 40" xfId="2095"/>
    <cellStyle name="_지이프리미어#1_월간자산운용보고서_2011 7 41" xfId="2143"/>
    <cellStyle name="_지이프리미어#1_월간자산운용보고서_2011 7 42" xfId="2222"/>
    <cellStyle name="_지이프리미어#1_월간자산운용보고서_2011 7 43" xfId="2174"/>
    <cellStyle name="_지이프리미어#1_월간자산운용보고서_2011 7 44" xfId="2243"/>
    <cellStyle name="_지이프리미어#1_월간자산운용보고서_2011 7 45" xfId="2235"/>
    <cellStyle name="_지이프리미어#1_월간자산운용보고서_2011 7 46" xfId="2250"/>
    <cellStyle name="_지이프리미어#1_월간자산운용보고서_2011 7 47" xfId="2204"/>
    <cellStyle name="_지이프리미어#1_월간자산운용보고서_2011 7 48" xfId="2241"/>
    <cellStyle name="_지이프리미어#1_월간자산운용보고서_2011 7 49" xfId="2293"/>
    <cellStyle name="_지이프리미어#1_월간자산운용보고서_2011 7 5" xfId="1408"/>
    <cellStyle name="_지이프리미어#1_월간자산운용보고서_2011 7 50" xfId="2433"/>
    <cellStyle name="_지이프리미어#1_월간자산운용보고서_2011 7 51" xfId="2525"/>
    <cellStyle name="_지이프리미어#1_월간자산운용보고서_2011 7 52" xfId="2290"/>
    <cellStyle name="_지이프리미어#1_월간자산운용보고서_2011 7 53" xfId="2467"/>
    <cellStyle name="_지이프리미어#1_월간자산운용보고서_2011 7 54" xfId="2379"/>
    <cellStyle name="_지이프리미어#1_월간자산운용보고서_2011 7 55" xfId="2561"/>
    <cellStyle name="_지이프리미어#1_월간자산운용보고서_2011 7 56" xfId="2541"/>
    <cellStyle name="_지이프리미어#1_월간자산운용보고서_2011 7 57" xfId="2629"/>
    <cellStyle name="_지이프리미어#1_월간자산운용보고서_2011 7 58" xfId="2539"/>
    <cellStyle name="_지이프리미어#1_월간자산운용보고서_2011 7 59" xfId="2644"/>
    <cellStyle name="_지이프리미어#1_월간자산운용보고서_2011 7 6" xfId="1417"/>
    <cellStyle name="_지이프리미어#1_월간자산운용보고서_2011 7 60" xfId="2522"/>
    <cellStyle name="_지이프리미어#1_월간자산운용보고서_2011 7 61" xfId="2312"/>
    <cellStyle name="_지이프리미어#1_월간자산운용보고서_2011 7 62" xfId="2454"/>
    <cellStyle name="_지이프리미어#1_월간자산운용보고서_2011 7 63" xfId="2490"/>
    <cellStyle name="_지이프리미어#1_월간자산운용보고서_2011 7 64" xfId="2649"/>
    <cellStyle name="_지이프리미어#1_월간자산운용보고서_2011 7 65" xfId="2651"/>
    <cellStyle name="_지이프리미어#1_월간자산운용보고서_2011 7 66" xfId="2653"/>
    <cellStyle name="_지이프리미어#1_월간자산운용보고서_2011 7 67" xfId="2654"/>
    <cellStyle name="_지이프리미어#1_월간자산운용보고서_2011 7 68" xfId="2655"/>
    <cellStyle name="_지이프리미어#1_월간자산운용보고서_2011 7 69" xfId="2672"/>
    <cellStyle name="_지이프리미어#1_월간자산운용보고서_2011 7 7" xfId="1551"/>
    <cellStyle name="_지이프리미어#1_월간자산운용보고서_2011 7 70" xfId="2764"/>
    <cellStyle name="_지이프리미어#1_월간자산운용보고서_2011 7 71" xfId="2720"/>
    <cellStyle name="_지이프리미어#1_월간자산운용보고서_2011 7 72" xfId="2853"/>
    <cellStyle name="_지이프리미어#1_월간자산운용보고서_2011 7 73" xfId="2678"/>
    <cellStyle name="_지이프리미어#1_월간자산운용보고서_2011 7 74" xfId="2789"/>
    <cellStyle name="_지이프리미어#1_월간자산운용보고서_2011 7 75" xfId="2716"/>
    <cellStyle name="_지이프리미어#1_월간자산운용보고서_2011 7 76" xfId="2661"/>
    <cellStyle name="_지이프리미어#1_월간자산운용보고서_2011 7 77" xfId="2823"/>
    <cellStyle name="_지이프리미어#1_월간자산운용보고서_2011 7 78" xfId="2894"/>
    <cellStyle name="_지이프리미어#1_월간자산운용보고서_2011 7 79" xfId="2662"/>
    <cellStyle name="_지이프리미어#1_월간자산운용보고서_2011 7 8" xfId="1416"/>
    <cellStyle name="_지이프리미어#1_월간자산운용보고서_2011 7 80" xfId="2717"/>
    <cellStyle name="_지이프리미어#1_월간자산운용보고서_2011 7 81" xfId="2902"/>
    <cellStyle name="_지이프리미어#1_월간자산운용보고서_2011 7 82" xfId="2916"/>
    <cellStyle name="_지이프리미어#1_월간자산운용보고서_2011 7 83" xfId="3009"/>
    <cellStyle name="_지이프리미어#1_월간자산운용보고서_2011 7 84" xfId="2958"/>
    <cellStyle name="_지이프리미어#1_월간자산운용보고서_2011 7 85" xfId="3104"/>
    <cellStyle name="_지이프리미어#1_월간자산운용보고서_2011 7 86" xfId="2926"/>
    <cellStyle name="_지이프리미어#1_월간자산운용보고서_2011 7 87" xfId="2999"/>
    <cellStyle name="_지이프리미어#1_월간자산운용보고서_2011 7 88" xfId="3114"/>
    <cellStyle name="_지이프리미어#1_월간자산운용보고서_2011 7 89" xfId="2918"/>
    <cellStyle name="_지이프리미어#1_월간자산운용보고서_2011 7 9" xfId="1552"/>
    <cellStyle name="_지이프리미어#1_월간자산운용보고서_2011 7 90" xfId="3008"/>
    <cellStyle name="_지이프리미어#1_월간자산운용보고서_2011 7 91" xfId="3053"/>
    <cellStyle name="_지이프리미어#1_월간자산운용보고서_2011 7 92" xfId="2922"/>
    <cellStyle name="_지이프리미어#1_월간자산운용보고서_2011 7 93" xfId="3095"/>
    <cellStyle name="_지이프리미어#1_월간자산운용보고서_2011 7 94" xfId="3017"/>
    <cellStyle name="_지이프리미어#1_월간자산운용보고서_2011 7 95" xfId="3158"/>
    <cellStyle name="_지이프리미어#1_월간자산운용보고서_2011 7 96" xfId="3219"/>
    <cellStyle name="_지이프리미어#1_월간자산운용보고서_2011 7 97" xfId="3234"/>
    <cellStyle name="_지이프리미어#1_월간자산운용보고서_2011 7 98" xfId="3316"/>
    <cellStyle name="_지이프리미어#1_월간자산운용보고서_2011 7 99" xfId="3246"/>
    <cellStyle name="_지이프리미어#1_월간자산운용보고서_2011 7_4-07_J" xfId="171"/>
    <cellStyle name="_지이프리미어#1_월간자산운용보고서_2011 7_간주매출부가세" xfId="172"/>
    <cellStyle name="_지이프리미어#1_월간자산운용보고서_2011 7_예금현황" xfId="173"/>
    <cellStyle name="_지이프리미어#1_월간자산운용보고서_2011 7_재산세" xfId="174"/>
    <cellStyle name="¹eºÐA²_±aA¸" xfId="540"/>
    <cellStyle name="1Normal" xfId="51196"/>
    <cellStyle name="20% - Accent1" xfId="553"/>
    <cellStyle name="20% - Accent2" xfId="554"/>
    <cellStyle name="20% - Accent3" xfId="555"/>
    <cellStyle name="20% - Accent4" xfId="556"/>
    <cellStyle name="20% - Accent5" xfId="557"/>
    <cellStyle name="20% - Accent6" xfId="558"/>
    <cellStyle name="20% - 강조색1 2" xfId="542"/>
    <cellStyle name="20% - 강조색1 3" xfId="1763"/>
    <cellStyle name="20% - 강조색1 3 2" xfId="4173"/>
    <cellStyle name="20% - 강조색1 3 2 2" xfId="4357"/>
    <cellStyle name="20% - 강조색1 3 3" xfId="4462"/>
    <cellStyle name="20% - 강조색1 3 4" xfId="4303"/>
    <cellStyle name="20% - 강조색1 3 5" xfId="4271"/>
    <cellStyle name="20% - 강조색1 3 6" xfId="4156"/>
    <cellStyle name="20% - 강조색1 4" xfId="3973"/>
    <cellStyle name="20% - 강조색1 4 2" xfId="4267"/>
    <cellStyle name="20% - 강조색1 4 2 2" xfId="4581"/>
    <cellStyle name="20% - 강조색1 5" xfId="4159"/>
    <cellStyle name="20% - 강조색1 6" xfId="4485"/>
    <cellStyle name="20% - 강조색1 7" xfId="4279"/>
    <cellStyle name="20% - 강조색1 8" xfId="541"/>
    <cellStyle name="20% - 강조색1 9" xfId="51197"/>
    <cellStyle name="20% - 강조색2 2" xfId="544"/>
    <cellStyle name="20% - 강조색2 3" xfId="1762"/>
    <cellStyle name="20% - 강조색2 3 2" xfId="4175"/>
    <cellStyle name="20% - 강조색2 3 2 2" xfId="4356"/>
    <cellStyle name="20% - 강조색2 3 3" xfId="4461"/>
    <cellStyle name="20% - 강조색2 3 4" xfId="4302"/>
    <cellStyle name="20% - 강조색2 3 5" xfId="4275"/>
    <cellStyle name="20% - 강조색2 3 6" xfId="4155"/>
    <cellStyle name="20% - 강조색2 4" xfId="4036"/>
    <cellStyle name="20% - 강조색2 4 2" xfId="4266"/>
    <cellStyle name="20% - 강조색2 4 2 2" xfId="4597"/>
    <cellStyle name="20% - 강조색2 5" xfId="4160"/>
    <cellStyle name="20% - 강조색2 6" xfId="4366"/>
    <cellStyle name="20% - 강조색2 7" xfId="4277"/>
    <cellStyle name="20% - 강조색2 8" xfId="543"/>
    <cellStyle name="20% - 강조색2 9" xfId="51198"/>
    <cellStyle name="20% - 강조색3 2" xfId="546"/>
    <cellStyle name="20% - 강조색3 3" xfId="1761"/>
    <cellStyle name="20% - 강조색3 3 2" xfId="4176"/>
    <cellStyle name="20% - 강조색3 3 2 2" xfId="4355"/>
    <cellStyle name="20% - 강조색3 3 3" xfId="4460"/>
    <cellStyle name="20% - 강조색3 3 4" xfId="4301"/>
    <cellStyle name="20% - 강조색3 3 5" xfId="4285"/>
    <cellStyle name="20% - 강조색3 3 6" xfId="4154"/>
    <cellStyle name="20% - 강조색3 4" xfId="3994"/>
    <cellStyle name="20% - 강조색3 4 2" xfId="4265"/>
    <cellStyle name="20% - 강조색3 4 2 2" xfId="4585"/>
    <cellStyle name="20% - 강조색3 5" xfId="4161"/>
    <cellStyle name="20% - 강조색3 6" xfId="4383"/>
    <cellStyle name="20% - 강조색3 7" xfId="4280"/>
    <cellStyle name="20% - 강조색3 8" xfId="545"/>
    <cellStyle name="20% - 강조색3 9" xfId="51199"/>
    <cellStyle name="20% - 강조색4 2" xfId="548"/>
    <cellStyle name="20% - 강조색4 3" xfId="1760"/>
    <cellStyle name="20% - 강조색4 3 2" xfId="4178"/>
    <cellStyle name="20% - 강조색4 3 2 2" xfId="4354"/>
    <cellStyle name="20% - 강조색4 3 3" xfId="4459"/>
    <cellStyle name="20% - 강조색4 3 4" xfId="4300"/>
    <cellStyle name="20% - 강조색4 3 5" xfId="4282"/>
    <cellStyle name="20% - 강조색4 3 6" xfId="4361"/>
    <cellStyle name="20% - 강조색4 4" xfId="4031"/>
    <cellStyle name="20% - 강조색4 4 2" xfId="4264"/>
    <cellStyle name="20% - 강조색4 4 2 2" xfId="4596"/>
    <cellStyle name="20% - 강조색4 5" xfId="4162"/>
    <cellStyle name="20% - 강조색4 6" xfId="4385"/>
    <cellStyle name="20% - 강조색4 7" xfId="4312"/>
    <cellStyle name="20% - 강조색4 8" xfId="547"/>
    <cellStyle name="20% - 강조색4 9" xfId="51200"/>
    <cellStyle name="20% - 강조색5 2" xfId="550"/>
    <cellStyle name="20% - 강조색5 3" xfId="1759"/>
    <cellStyle name="20% - 강조색5 3 2" xfId="4179"/>
    <cellStyle name="20% - 강조색5 3 2 2" xfId="4353"/>
    <cellStyle name="20% - 강조색5 3 3" xfId="4458"/>
    <cellStyle name="20% - 강조색5 3 4" xfId="4299"/>
    <cellStyle name="20% - 강조색5 3 5" xfId="4274"/>
    <cellStyle name="20% - 강조색5 3 6" xfId="4359"/>
    <cellStyle name="20% - 강조색5 4" xfId="3924"/>
    <cellStyle name="20% - 강조색5 4 2" xfId="4263"/>
    <cellStyle name="20% - 강조색5 4 2 2" xfId="4563"/>
    <cellStyle name="20% - 강조색5 5" xfId="4163"/>
    <cellStyle name="20% - 강조색5 6" xfId="4211"/>
    <cellStyle name="20% - 강조색5 7" xfId="4313"/>
    <cellStyle name="20% - 강조색5 8" xfId="549"/>
    <cellStyle name="20% - 강조색5 9" xfId="51201"/>
    <cellStyle name="20% - 강조색6 2" xfId="552"/>
    <cellStyle name="20% - 강조색6 3" xfId="1758"/>
    <cellStyle name="20% - 강조색6 3 2" xfId="4181"/>
    <cellStyle name="20% - 강조색6 3 2 2" xfId="4352"/>
    <cellStyle name="20% - 강조색6 3 3" xfId="4457"/>
    <cellStyle name="20% - 강조색6 3 4" xfId="4298"/>
    <cellStyle name="20% - 강조색6 3 5" xfId="4283"/>
    <cellStyle name="20% - 강조색6 3 6" xfId="4374"/>
    <cellStyle name="20% - 강조색6 4" xfId="3933"/>
    <cellStyle name="20% - 강조색6 4 2" xfId="4262"/>
    <cellStyle name="20% - 강조색6 4 2 2" xfId="4565"/>
    <cellStyle name="20% - 강조색6 5" xfId="4164"/>
    <cellStyle name="20% - 강조색6 6" xfId="4208"/>
    <cellStyle name="20% - 강조색6 7" xfId="4314"/>
    <cellStyle name="20% - 강조색6 8" xfId="551"/>
    <cellStyle name="20% - 강조색6 9" xfId="51202"/>
    <cellStyle name="³f¹o [0]_RESULTS" xfId="559"/>
    <cellStyle name="40% - Accent1" xfId="572"/>
    <cellStyle name="40% - Accent2" xfId="573"/>
    <cellStyle name="40% - Accent3" xfId="574"/>
    <cellStyle name="40% - Accent4" xfId="575"/>
    <cellStyle name="40% - Accent5" xfId="576"/>
    <cellStyle name="40% - Accent6" xfId="577"/>
    <cellStyle name="40% - 강조색1 2" xfId="561"/>
    <cellStyle name="40% - 강조색1 3" xfId="1757"/>
    <cellStyle name="40% - 강조색1 3 2" xfId="4183"/>
    <cellStyle name="40% - 강조색1 3 2 2" xfId="4351"/>
    <cellStyle name="40% - 강조색1 3 3" xfId="4456"/>
    <cellStyle name="40% - 강조색1 3 4" xfId="4297"/>
    <cellStyle name="40% - 강조색1 3 5" xfId="4273"/>
    <cellStyle name="40% - 강조색1 3 6" xfId="4503"/>
    <cellStyle name="40% - 강조색1 4" xfId="3919"/>
    <cellStyle name="40% - 강조색1 4 2" xfId="4261"/>
    <cellStyle name="40% - 강조색1 4 2 2" xfId="4562"/>
    <cellStyle name="40% - 강조색1 5" xfId="4165"/>
    <cellStyle name="40% - 강조색1 6" xfId="4404"/>
    <cellStyle name="40% - 강조색1 7" xfId="4490"/>
    <cellStyle name="40% - 강조색1 8" xfId="560"/>
    <cellStyle name="40% - 강조색1 9" xfId="51203"/>
    <cellStyle name="40% - 강조색2 2" xfId="563"/>
    <cellStyle name="40% - 강조색2 3" xfId="1756"/>
    <cellStyle name="40% - 강조색2 3 2" xfId="4184"/>
    <cellStyle name="40% - 강조색2 3 2 2" xfId="4350"/>
    <cellStyle name="40% - 강조색2 3 3" xfId="4455"/>
    <cellStyle name="40% - 강조색2 3 4" xfId="4296"/>
    <cellStyle name="40% - 강조색2 3 5" xfId="4375"/>
    <cellStyle name="40% - 강조색2 3 6" xfId="4534"/>
    <cellStyle name="40% - 강조색2 4" xfId="3999"/>
    <cellStyle name="40% - 강조색2 4 2" xfId="4260"/>
    <cellStyle name="40% - 강조색2 4 2 2" xfId="4588"/>
    <cellStyle name="40% - 강조색2 5" xfId="4166"/>
    <cellStyle name="40% - 강조색2 6" xfId="4400"/>
    <cellStyle name="40% - 강조색2 7" xfId="4500"/>
    <cellStyle name="40% - 강조색2 8" xfId="562"/>
    <cellStyle name="40% - 강조색2 9" xfId="51204"/>
    <cellStyle name="40% - 강조색3 2" xfId="565"/>
    <cellStyle name="40% - 강조색3 3" xfId="1755"/>
    <cellStyle name="40% - 강조색3 3 2" xfId="4186"/>
    <cellStyle name="40% - 강조색3 3 2 2" xfId="4349"/>
    <cellStyle name="40% - 강조색3 3 3" xfId="4454"/>
    <cellStyle name="40% - 강조색3 3 4" xfId="4295"/>
    <cellStyle name="40% - 강조색3 3 5" xfId="4284"/>
    <cellStyle name="40% - 강조색3 3 6" xfId="4150"/>
    <cellStyle name="40% - 강조색3 4" xfId="3968"/>
    <cellStyle name="40% - 강조색3 4 2" xfId="4259"/>
    <cellStyle name="40% - 강조색3 4 2 2" xfId="4579"/>
    <cellStyle name="40% - 강조색3 5" xfId="4167"/>
    <cellStyle name="40% - 강조색3 6" xfId="4365"/>
    <cellStyle name="40% - 강조색3 7" xfId="4497"/>
    <cellStyle name="40% - 강조색3 8" xfId="564"/>
    <cellStyle name="40% - 강조색3 9" xfId="51205"/>
    <cellStyle name="40% - 강조색4 2" xfId="567"/>
    <cellStyle name="40% - 강조색4 3" xfId="1754"/>
    <cellStyle name="40% - 강조색4 3 2" xfId="4187"/>
    <cellStyle name="40% - 강조색4 3 2 2" xfId="4348"/>
    <cellStyle name="40% - 강조색4 3 3" xfId="4453"/>
    <cellStyle name="40% - 강조색4 3 4" xfId="4294"/>
    <cellStyle name="40% - 강조색4 3 5" xfId="4310"/>
    <cellStyle name="40% - 강조색4 3 6" xfId="4492"/>
    <cellStyle name="40% - 강조색4 4" xfId="3992"/>
    <cellStyle name="40% - 강조색4 4 2" xfId="4258"/>
    <cellStyle name="40% - 강조색4 4 2 2" xfId="4584"/>
    <cellStyle name="40% - 강조색4 5" xfId="4168"/>
    <cellStyle name="40% - 강조색4 6" xfId="4399"/>
    <cellStyle name="40% - 강조색4 7" xfId="4482"/>
    <cellStyle name="40% - 강조색4 8" xfId="566"/>
    <cellStyle name="40% - 강조색4 9" xfId="51206"/>
    <cellStyle name="40% - 강조색5 2" xfId="569"/>
    <cellStyle name="40% - 강조색5 3" xfId="1753"/>
    <cellStyle name="40% - 강조색5 3 2" xfId="4188"/>
    <cellStyle name="40% - 강조색5 3 2 2" xfId="4347"/>
    <cellStyle name="40% - 강조색5 3 3" xfId="4452"/>
    <cellStyle name="40% - 강조색5 3 4" xfId="4293"/>
    <cellStyle name="40% - 강조색5 3 5" xfId="4479"/>
    <cellStyle name="40% - 강조색5 3 6" xfId="4364"/>
    <cellStyle name="40% - 강조색5 4" xfId="4008"/>
    <cellStyle name="40% - 강조색5 4 2" xfId="4257"/>
    <cellStyle name="40% - 강조색5 4 2 2" xfId="4592"/>
    <cellStyle name="40% - 강조색5 5" xfId="4169"/>
    <cellStyle name="40% - 강조색5 6" xfId="4467"/>
    <cellStyle name="40% - 강조색5 7" xfId="4511"/>
    <cellStyle name="40% - 강조색5 8" xfId="568"/>
    <cellStyle name="40% - 강조색5 9" xfId="51207"/>
    <cellStyle name="40% - 강조색6 2" xfId="571"/>
    <cellStyle name="40% - 강조색6 3" xfId="1752"/>
    <cellStyle name="40% - 강조색6 3 2" xfId="4190"/>
    <cellStyle name="40% - 강조색6 3 2 2" xfId="4346"/>
    <cellStyle name="40% - 강조색6 3 3" xfId="4451"/>
    <cellStyle name="40% - 강조색6 3 4" xfId="4292"/>
    <cellStyle name="40% - 강조색6 3 5" xfId="4309"/>
    <cellStyle name="40% - 강조색6 3 6" xfId="4152"/>
    <cellStyle name="40% - 강조색6 4" xfId="3937"/>
    <cellStyle name="40% - 강조색6 4 2" xfId="4256"/>
    <cellStyle name="40% - 강조색6 4 2 2" xfId="4566"/>
    <cellStyle name="40% - 강조색6 5" xfId="4170"/>
    <cellStyle name="40% - 강조색6 6" xfId="4466"/>
    <cellStyle name="40% - 강조색6 7" xfId="4508"/>
    <cellStyle name="40% - 강조색6 8" xfId="570"/>
    <cellStyle name="40% - 강조색6 9" xfId="51208"/>
    <cellStyle name="60% - Accent1" xfId="590"/>
    <cellStyle name="60% - Accent2" xfId="591"/>
    <cellStyle name="60% - Accent3" xfId="592"/>
    <cellStyle name="60% - Accent4" xfId="593"/>
    <cellStyle name="60% - Accent5" xfId="594"/>
    <cellStyle name="60% - Accent6" xfId="595"/>
    <cellStyle name="60% - 강조색1 2" xfId="579"/>
    <cellStyle name="60% - 강조색1 3" xfId="1751"/>
    <cellStyle name="60% - 강조색1 3 2" xfId="4193"/>
    <cellStyle name="60% - 강조색1 3 2 2" xfId="4345"/>
    <cellStyle name="60% - 강조색1 3 3" xfId="4450"/>
    <cellStyle name="60% - 강조색1 3 4" xfId="4291"/>
    <cellStyle name="60% - 강조색1 3 5" xfId="4478"/>
    <cellStyle name="60% - 강조색1 3 6" xfId="4316"/>
    <cellStyle name="60% - 강조색1 4" xfId="4027"/>
    <cellStyle name="60% - 강조색1 4 2" xfId="4255"/>
    <cellStyle name="60% - 강조색1 4 2 2" xfId="4595"/>
    <cellStyle name="60% - 강조색1 5" xfId="4171"/>
    <cellStyle name="60% - 강조색1 6" xfId="4486"/>
    <cellStyle name="60% - 강조색1 7" xfId="4530"/>
    <cellStyle name="60% - 강조색1 8" xfId="578"/>
    <cellStyle name="60% - 강조색1 9" xfId="51209"/>
    <cellStyle name="60% - 강조색2 2" xfId="581"/>
    <cellStyle name="60% - 강조색2 3" xfId="1749"/>
    <cellStyle name="60% - 강조색2 3 2" xfId="4194"/>
    <cellStyle name="60% - 강조색2 3 2 2" xfId="4344"/>
    <cellStyle name="60% - 강조색2 3 3" xfId="4448"/>
    <cellStyle name="60% - 강조색2 3 4" xfId="4290"/>
    <cellStyle name="60% - 강조색2 3 5" xfId="4418"/>
    <cellStyle name="60% - 강조색2 3 6" xfId="4360"/>
    <cellStyle name="60% - 강조색2 4" xfId="3986"/>
    <cellStyle name="60% - 강조색2 4 2" xfId="4254"/>
    <cellStyle name="60% - 강조색2 4 2 2" xfId="4583"/>
    <cellStyle name="60% - 강조색2 5" xfId="4172"/>
    <cellStyle name="60% - 강조색2 6" xfId="4484"/>
    <cellStyle name="60% - 강조색2 7" xfId="4520"/>
    <cellStyle name="60% - 강조색2 8" xfId="580"/>
    <cellStyle name="60% - 강조색2 9" xfId="51210"/>
    <cellStyle name="60% - 강조색3 2" xfId="583"/>
    <cellStyle name="60% - 강조색3 3" xfId="1748"/>
    <cellStyle name="60% - 강조색3 3 2" xfId="4196"/>
    <cellStyle name="60% - 강조색3 3 2 2" xfId="4343"/>
    <cellStyle name="60% - 강조색3 3 3" xfId="4447"/>
    <cellStyle name="60% - 강조색3 3 4" xfId="4289"/>
    <cellStyle name="60% - 강조색3 3 5" xfId="4305"/>
    <cellStyle name="60% - 강조색3 3 6" xfId="4409"/>
    <cellStyle name="60% - 강조색3 4" xfId="3913"/>
    <cellStyle name="60% - 강조색3 4 2" xfId="4253"/>
    <cellStyle name="60% - 강조색3 4 2 2" xfId="4561"/>
    <cellStyle name="60% - 강조색3 5" xfId="4174"/>
    <cellStyle name="60% - 강조색3 6" xfId="4368"/>
    <cellStyle name="60% - 강조색3 7" xfId="4527"/>
    <cellStyle name="60% - 강조색3 8" xfId="582"/>
    <cellStyle name="60% - 강조색3 9" xfId="51211"/>
    <cellStyle name="60% - 강조색4 2" xfId="585"/>
    <cellStyle name="60% - 강조색4 3" xfId="1747"/>
    <cellStyle name="60% - 강조색4 3 2" xfId="4197"/>
    <cellStyle name="60% - 강조색4 3 2 2" xfId="4342"/>
    <cellStyle name="60% - 강조색4 3 3" xfId="4446"/>
    <cellStyle name="60% - 강조색4 3 4" xfId="4288"/>
    <cellStyle name="60% - 강조색4 3 5" xfId="4415"/>
    <cellStyle name="60% - 강조색4 3 6" xfId="4315"/>
    <cellStyle name="60% - 강조색4 4" xfId="3970"/>
    <cellStyle name="60% - 강조색4 4 2" xfId="4252"/>
    <cellStyle name="60% - 강조색4 4 2 2" xfId="4580"/>
    <cellStyle name="60% - 강조색4 5" xfId="4177"/>
    <cellStyle name="60% - 강조색4 6" xfId="4384"/>
    <cellStyle name="60% - 강조색4 7" xfId="4522"/>
    <cellStyle name="60% - 강조색4 8" xfId="584"/>
    <cellStyle name="60% - 강조색4 9" xfId="51212"/>
    <cellStyle name="60% - 강조색5 2" xfId="587"/>
    <cellStyle name="60% - 강조색5 3" xfId="1746"/>
    <cellStyle name="60% - 강조색5 3 2" xfId="4198"/>
    <cellStyle name="60% - 강조색5 3 2 2" xfId="4341"/>
    <cellStyle name="60% - 강조색5 3 3" xfId="4445"/>
    <cellStyle name="60% - 강조색5 3 4" xfId="4287"/>
    <cellStyle name="60% - 강조색5 3 5" xfId="4308"/>
    <cellStyle name="60% - 강조색5 3 6" xfId="4151"/>
    <cellStyle name="60% - 강조색5 4" xfId="4025"/>
    <cellStyle name="60% - 강조색5 4 2" xfId="4251"/>
    <cellStyle name="60% - 강조색5 4 2 2" xfId="4594"/>
    <cellStyle name="60% - 강조색5 5" xfId="4180"/>
    <cellStyle name="60% - 강조색5 6" xfId="4386"/>
    <cellStyle name="60% - 강조색5 7" xfId="4533"/>
    <cellStyle name="60% - 강조색5 8" xfId="586"/>
    <cellStyle name="60% - 강조색5 9" xfId="51213"/>
    <cellStyle name="60% - 강조색6 2" xfId="589"/>
    <cellStyle name="60% - 강조색6 3" xfId="1745"/>
    <cellStyle name="60% - 강조색6 3 2" xfId="4200"/>
    <cellStyle name="60% - 강조색6 3 2 2" xfId="4340"/>
    <cellStyle name="60% - 강조색6 3 3" xfId="4444"/>
    <cellStyle name="60% - 강조색6 3 4" xfId="4286"/>
    <cellStyle name="60% - 강조색6 3 5" xfId="4474"/>
    <cellStyle name="60% - 강조색6 3 6" xfId="4397"/>
    <cellStyle name="60% - 강조색6 4" xfId="3943"/>
    <cellStyle name="60% - 강조색6 4 2" xfId="4250"/>
    <cellStyle name="60% - 강조색6 4 2 2" xfId="4568"/>
    <cellStyle name="60% - 강조색6 5" xfId="4182"/>
    <cellStyle name="60% - 강조색6 6" xfId="4205"/>
    <cellStyle name="60% - 강조색6 7" xfId="4268"/>
    <cellStyle name="60% - 강조색6 8" xfId="588"/>
    <cellStyle name="60% - 강조색6 9" xfId="51214"/>
    <cellStyle name="A" xfId="750"/>
    <cellStyle name="A_~0654119" xfId="751"/>
    <cellStyle name="A_01_AM monthly_Lease_200208" xfId="752"/>
    <cellStyle name="A_01_PM monthly_Lease_200212" xfId="753"/>
    <cellStyle name="A_02_AM monthly_analysis_2000208" xfId="754"/>
    <cellStyle name="A_02_AM monthly_Financials_200405" xfId="755"/>
    <cellStyle name="A_02_PM monthly_Financials_200301" xfId="756"/>
    <cellStyle name="A_02_PM monthly_Financials_200302" xfId="757"/>
    <cellStyle name="A_02_PM monthly_Financials_200307" xfId="758"/>
    <cellStyle name="A_02_PM monthly_Financials_200309" xfId="759"/>
    <cellStyle name="A_02_PM monthly_Financials_200401" xfId="760"/>
    <cellStyle name="A_02_PM monthly_Financials_200403(1)" xfId="761"/>
    <cellStyle name="A_03_yardi_한화_20028" xfId="762"/>
    <cellStyle name="A_05_yardi_대한_200208" xfId="763"/>
    <cellStyle name="A_08년카튼빌 견적 내역(10.08)" xfId="764"/>
    <cellStyle name="A_09년 SIPM, 메이트플러스 사업장 하복 취합(5월)-우지" xfId="766"/>
    <cellStyle name="A_'09년 인상 요청안(디오 동결안)" xfId="765"/>
    <cellStyle name="A_09년_이례_요청(29명)  -09(1).0317_최종" xfId="767"/>
    <cellStyle name="A_2006년 코크렙1호 예산(안)_Koramco_Rev11(확정)_20060213" xfId="768"/>
    <cellStyle name="A_2006년 코크렙1호 예산(안)_Koramco_Rev12_20060302-이사회승인예산-펀드비용세부내역변경" xfId="769"/>
    <cellStyle name="A_Aging report_daihan&amp;daia_may2003" xfId="781"/>
    <cellStyle name="A_Aging report_hanhwa_may2003" xfId="782"/>
    <cellStyle name="A_Aging_daihan&amp;daia_200311" xfId="783"/>
    <cellStyle name="A_Aging_daihandaia_200404" xfId="784"/>
    <cellStyle name="A_Aging_daihandaia_200405" xfId="785"/>
    <cellStyle name="A_Aging_daihandaia_200406" xfId="786"/>
    <cellStyle name="A_Aging_daihandaia_200407" xfId="787"/>
    <cellStyle name="A_Aging_daihandaia_200408" xfId="788"/>
    <cellStyle name="A_Aging_daihandaia_200409" xfId="789"/>
    <cellStyle name="A_Aging_daihandaia_200411" xfId="790"/>
    <cellStyle name="A_Aging_daihandaia_200412" xfId="791"/>
    <cellStyle name="A_Aging_daihandaia_200503" xfId="792"/>
    <cellStyle name="A_Aging_hanhwa_200404" xfId="793"/>
    <cellStyle name="A_Aging_hanhwa_200405" xfId="794"/>
    <cellStyle name="A_Aging_hanhwa_200505(1)" xfId="795"/>
    <cellStyle name="A_Agingreport_daihan&amp;daia_2003aug" xfId="796"/>
    <cellStyle name="A_AM monthly_Appendixl_200206" xfId="797"/>
    <cellStyle name="A_Annual Budget_Daihan_2003" xfId="798"/>
    <cellStyle name="A_Budget_임대관리수익_대아_2004" xfId="799"/>
    <cellStyle name="A_Budget_임대관리수익_대한_2004" xfId="800"/>
    <cellStyle name="A_cover_yardi_Yvette" xfId="801"/>
    <cellStyle name="A_Mokgyo fS-0502" xfId="802"/>
    <cellStyle name="A_Mokgyo FS-0502.xls-new" xfId="803"/>
    <cellStyle name="A_Monthly Report(대아 2002.6)" xfId="804"/>
    <cellStyle name="A_NEw" xfId="805"/>
    <cellStyle name="A_NOI-2002-update1107" xfId="806"/>
    <cellStyle name="A_PM  report_한화_2003(수령)" xfId="807"/>
    <cellStyle name="A_PM Monthly report_한화_송부" xfId="808"/>
    <cellStyle name="A_PM Monthly report_한화_송부1" xfId="809"/>
    <cellStyle name="A_PM Monthly report_한화_송부11" xfId="810"/>
    <cellStyle name="A_PM Monthly report_한화_송부12" xfId="811"/>
    <cellStyle name="A_PM monthly_Hanwha_200402" xfId="812"/>
    <cellStyle name="A_PM monthly_Hanwha_200403" xfId="813"/>
    <cellStyle name="A_PM monthly_Hanwha_200404" xfId="814"/>
    <cellStyle name="A_PM monthly_Hanwha_200405" xfId="815"/>
    <cellStyle name="A_PM report_hanwha_200304" xfId="817"/>
    <cellStyle name="A_PM report_hanwha_200305" xfId="818"/>
    <cellStyle name="A_PM report_hanwha_200306" xfId="819"/>
    <cellStyle name="A_PM report_hanwha_200307" xfId="820"/>
    <cellStyle name="A_PM report_Hanwha_200308" xfId="821"/>
    <cellStyle name="A_PM report_Hanwha_200309" xfId="822"/>
    <cellStyle name="A_PM report_Hanwha_200310" xfId="823"/>
    <cellStyle name="A_PM report_Hanwha_200311" xfId="824"/>
    <cellStyle name="A_PM report_Hanwha_20040101" xfId="825"/>
    <cellStyle name="A_PM report_한화_200303" xfId="816"/>
    <cellStyle name="A_rentroll_대아_200310" xfId="826"/>
    <cellStyle name="A_report _수익분석_한화_200312" xfId="827"/>
    <cellStyle name="A_Rev1_IS Report_by C&amp;W_for Sep" xfId="828"/>
    <cellStyle name="A_Sheet1" xfId="829"/>
    <cellStyle name="A_Sheet11" xfId="830"/>
    <cellStyle name="A_Sheet12" xfId="831"/>
    <cellStyle name="A_Sheet5" xfId="832"/>
    <cellStyle name="A_Sheet6" xfId="833"/>
    <cellStyle name="A_Year by month Sep2002_LLK" xfId="834"/>
    <cellStyle name="A_명동 03.02" xfId="770"/>
    <cellStyle name="A_명동003년 3월" xfId="771"/>
    <cellStyle name="A_미수현황" xfId="772"/>
    <cellStyle name="A_수익지출 graph_2002" xfId="773"/>
    <cellStyle name="A_안양_견적(17명)-(09.05.31)" xfId="774"/>
    <cellStyle name="A_양지물류계약(보안2명)" xfId="775"/>
    <cellStyle name="A_월말보고서2003년 6월" xfId="776"/>
    <cellStyle name="A_카튼빌(검찰공무원)아파트 견적 최종(죄종)" xfId="777"/>
    <cellStyle name="A_투자수익률_IS Report_by C&amp;W_for Dec" xfId="778"/>
    <cellStyle name="A_한화_수익편차" xfId="779"/>
    <cellStyle name="A_형지어패럴 견적서(14명)" xfId="780"/>
    <cellStyle name="Accent1" xfId="835"/>
    <cellStyle name="Accent2" xfId="836"/>
    <cellStyle name="Accent3" xfId="837"/>
    <cellStyle name="Accent4" xfId="838"/>
    <cellStyle name="Accent5" xfId="839"/>
    <cellStyle name="Accent6" xfId="840"/>
    <cellStyle name="AeE­ [0]_ 2ÆAAþº° " xfId="51215"/>
    <cellStyle name="ÅëÈ­ [0]_¿ùº¸¼ö·á " xfId="51216"/>
    <cellStyle name="AeE­ [0]_°eE¹3 " xfId="51217"/>
    <cellStyle name="ÅëÈ­ [0]_AMT " xfId="51218"/>
    <cellStyle name="AeE­ [0]_AMT _¹≪¿ª10¿u " xfId="51219"/>
    <cellStyle name="ÅëÈ­ [0]_INQUIRY ¿µ¾÷ÃßÁø " xfId="51220"/>
    <cellStyle name="AeE­ [0]_INQUIRY ¿μ¾÷AßAø " xfId="51221"/>
    <cellStyle name="ÅëÈ­ [0]_º¸¼öÃÑ°ý " xfId="51222"/>
    <cellStyle name="AeE­ [0]_PERSONAL" xfId="51223"/>
    <cellStyle name="AeE­_ 2ÆAAþº° " xfId="51224"/>
    <cellStyle name="ÅëÈ­_¿ùº¸¼ö·á " xfId="51225"/>
    <cellStyle name="AeE­_°eE¹3 " xfId="51226"/>
    <cellStyle name="ÅëÈ­_AMT " xfId="51227"/>
    <cellStyle name="AeE­_AMT _¹≪¿ª10¿u " xfId="51228"/>
    <cellStyle name="ÅëÈ­_INQUIRY ¿µ¾÷ÃßÁø " xfId="51229"/>
    <cellStyle name="AeE­_INQUIRY ¿μ¾÷AßAø " xfId="51230"/>
    <cellStyle name="ÅëÈ­_º¸¼öÃÑ°ý " xfId="51231"/>
    <cellStyle name="AeE­_PERSONAL" xfId="51232"/>
    <cellStyle name="ALIGNMENT" xfId="51233"/>
    <cellStyle name="Arial Narrow" xfId="51234"/>
    <cellStyle name="AÞ¸¶ [0]_ 2ÆAAþº° " xfId="51235"/>
    <cellStyle name="ÄÞ¸¶ [0]_¸ÅÃâ" xfId="841"/>
    <cellStyle name="AÞ¸¶ [0]_¿øAu" xfId="842"/>
    <cellStyle name="ÄÞ¸¶ [0]_¿ùº¸¼ö·á " xfId="51236"/>
    <cellStyle name="AÞ¸¶ [0]_°eE¹3 " xfId="51237"/>
    <cellStyle name="ÄÞ¸¶ [0]_INQUIRY ¿µ¾÷ÃßÁø " xfId="51238"/>
    <cellStyle name="AÞ¸¶ [0]_INQUIRY ¿μ¾÷AßAø " xfId="51239"/>
    <cellStyle name="ÄÞ¸¶ [0]_º¸¼öÃÑ°ý " xfId="51240"/>
    <cellStyle name="AÞ¸¶_ 2ÆAAþº° " xfId="51241"/>
    <cellStyle name="ÄÞ¸¶_¸ÅÃâ" xfId="843"/>
    <cellStyle name="AÞ¸¶_¿øAu" xfId="844"/>
    <cellStyle name="ÄÞ¸¶_¿ùº¸¼ö·á " xfId="51242"/>
    <cellStyle name="AÞ¸¶_°eE¹3 " xfId="51243"/>
    <cellStyle name="ÄÞ¸¶_INQUIRY ¿µ¾÷ÃßÁø " xfId="51244"/>
    <cellStyle name="AÞ¸¶_INQUIRY ¿μ¾÷AßAø " xfId="51245"/>
    <cellStyle name="ÄÞ¸¶_º¸¼öÃÑ°ý " xfId="51246"/>
    <cellStyle name="Bad" xfId="845"/>
    <cellStyle name="BlankIII" xfId="846"/>
    <cellStyle name="Body" xfId="847"/>
    <cellStyle name="Body 2" xfId="51247"/>
    <cellStyle name="C￥AØ_ 2ÆAAþº° " xfId="51248"/>
    <cellStyle name="Ç¥ÁØ_(Á¤º¸ºÎ¹®)¿ùº°ÀÎ¿ø°èÈ¹" xfId="848"/>
    <cellStyle name="C￥AØ_¿￢¶o¸A_ANCO°e " xfId="849"/>
    <cellStyle name="Ç¥ÁØ_¿ùº¸¼ö·á " xfId="51249"/>
    <cellStyle name="C￥AØ_¿μ¾÷CoE² " xfId="51250"/>
    <cellStyle name="Ç¥ÁØ_»ç¾÷ºÎº° ÃÑ°è " xfId="51251"/>
    <cellStyle name="C￥AØ_≫c¾÷ºIº° AN°e " xfId="51252"/>
    <cellStyle name="Ç¥ÁØ_¾ç½Ä " xfId="51253"/>
    <cellStyle name="C￥AØ_¾c½A _¹≪¿ª10¿u " xfId="51254"/>
    <cellStyle name="Ç¥ÁØ_5-1±¤°í " xfId="51255"/>
    <cellStyle name="C￥AØ_5-1±¤°i _¹≪¿ª10¿u " xfId="51256"/>
    <cellStyle name="Ç¥ÁØ_º¸¼öÃÑ°ý " xfId="51257"/>
    <cellStyle name="C￥AØ_ºIAøºI¹R(Æ?ÆC) (1¿u)_1_¹≪¿ª10¿u " xfId="51258"/>
    <cellStyle name="Ç¥ÁØ_SOON1 " xfId="51259"/>
    <cellStyle name="C￥AØ_SOON1 _¹≪¿ª10¿u " xfId="51260"/>
    <cellStyle name="Calc Currency (0)" xfId="850"/>
    <cellStyle name="Calc Currency (0) 2" xfId="851"/>
    <cellStyle name="Calculation" xfId="852"/>
    <cellStyle name="Calculation 2" xfId="5507"/>
    <cellStyle name="Calculation 2 10" xfId="6166"/>
    <cellStyle name="Calculation 2 10 2" xfId="21520"/>
    <cellStyle name="Calculation 2 10 3" xfId="36568"/>
    <cellStyle name="Calculation 2 2" xfId="5595"/>
    <cellStyle name="Calculation 2 2 2" xfId="5655"/>
    <cellStyle name="Calculation 2 2 2 10" xfId="6209"/>
    <cellStyle name="Calculation 2 2 2 10 2" xfId="21563"/>
    <cellStyle name="Calculation 2 2 2 10 3" xfId="36611"/>
    <cellStyle name="Calculation 2 2 2 2" xfId="5781"/>
    <cellStyle name="Calculation 2 2 2 2 2" xfId="5898"/>
    <cellStyle name="Calculation 2 2 2 2 2 10" xfId="7198"/>
    <cellStyle name="Calculation 2 2 2 2 2 10 2" xfId="22552"/>
    <cellStyle name="Calculation 2 2 2 2 2 10 3" xfId="37600"/>
    <cellStyle name="Calculation 2 2 2 2 2 2" xfId="6896"/>
    <cellStyle name="Calculation 2 2 2 2 2 2 10" xfId="19522"/>
    <cellStyle name="Calculation 2 2 2 2 2 2 10 2" xfId="34592"/>
    <cellStyle name="Calculation 2 2 2 2 2 2 10 3" xfId="49604"/>
    <cellStyle name="Calculation 2 2 2 2 2 2 11" xfId="20617"/>
    <cellStyle name="Calculation 2 2 2 2 2 2 11 2" xfId="35687"/>
    <cellStyle name="Calculation 2 2 2 2 2 2 11 3" xfId="50699"/>
    <cellStyle name="Calculation 2 2 2 2 2 2 12" xfId="7963"/>
    <cellStyle name="Calculation 2 2 2 2 2 2 12 2" xfId="23266"/>
    <cellStyle name="Calculation 2 2 2 2 2 2 12 3" xfId="38290"/>
    <cellStyle name="Calculation 2 2 2 2 2 2 13" xfId="22250"/>
    <cellStyle name="Calculation 2 2 2 2 2 2 14" xfId="37298"/>
    <cellStyle name="Calculation 2 2 2 2 2 2 2" xfId="8452"/>
    <cellStyle name="Calculation 2 2 2 2 2 2 2 10" xfId="21029"/>
    <cellStyle name="Calculation 2 2 2 2 2 2 2 10 2" xfId="36099"/>
    <cellStyle name="Calculation 2 2 2 2 2 2 2 10 3" xfId="51111"/>
    <cellStyle name="Calculation 2 2 2 2 2 2 2 11" xfId="23678"/>
    <cellStyle name="Calculation 2 2 2 2 2 2 2 12" xfId="38702"/>
    <cellStyle name="Calculation 2 2 2 2 2 2 2 2" xfId="11357"/>
    <cellStyle name="Calculation 2 2 2 2 2 2 2 2 2" xfId="26427"/>
    <cellStyle name="Calculation 2 2 2 2 2 2 2 2 3" xfId="41448"/>
    <cellStyle name="Calculation 2 2 2 2 2 2 2 3" xfId="12474"/>
    <cellStyle name="Calculation 2 2 2 2 2 2 2 3 2" xfId="27544"/>
    <cellStyle name="Calculation 2 2 2 2 2 2 2 3 3" xfId="42565"/>
    <cellStyle name="Calculation 2 2 2 2 2 2 2 4" xfId="13780"/>
    <cellStyle name="Calculation 2 2 2 2 2 2 2 4 2" xfId="28850"/>
    <cellStyle name="Calculation 2 2 2 2 2 2 2 4 3" xfId="43871"/>
    <cellStyle name="Calculation 2 2 2 2 2 2 2 5" xfId="15155"/>
    <cellStyle name="Calculation 2 2 2 2 2 2 2 5 2" xfId="30225"/>
    <cellStyle name="Calculation 2 2 2 2 2 2 2 5 3" xfId="45246"/>
    <cellStyle name="Calculation 2 2 2 2 2 2 2 6" xfId="16329"/>
    <cellStyle name="Calculation 2 2 2 2 2 2 2 6 2" xfId="31399"/>
    <cellStyle name="Calculation 2 2 2 2 2 2 2 6 3" xfId="46420"/>
    <cellStyle name="Calculation 2 2 2 2 2 2 2 7" xfId="17484"/>
    <cellStyle name="Calculation 2 2 2 2 2 2 2 7 2" xfId="32554"/>
    <cellStyle name="Calculation 2 2 2 2 2 2 2 7 3" xfId="47566"/>
    <cellStyle name="Calculation 2 2 2 2 2 2 2 8" xfId="18789"/>
    <cellStyle name="Calculation 2 2 2 2 2 2 2 8 2" xfId="33859"/>
    <cellStyle name="Calculation 2 2 2 2 2 2 2 8 3" xfId="48871"/>
    <cellStyle name="Calculation 2 2 2 2 2 2 2 9" xfId="19934"/>
    <cellStyle name="Calculation 2 2 2 2 2 2 2 9 2" xfId="35004"/>
    <cellStyle name="Calculation 2 2 2 2 2 2 2 9 3" xfId="50016"/>
    <cellStyle name="Calculation 2 2 2 2 2 2 3" xfId="10868"/>
    <cellStyle name="Calculation 2 2 2 2 2 2 3 2" xfId="26015"/>
    <cellStyle name="Calculation 2 2 2 2 2 2 3 3" xfId="41036"/>
    <cellStyle name="Calculation 2 2 2 2 2 2 4" xfId="12046"/>
    <cellStyle name="Calculation 2 2 2 2 2 2 4 2" xfId="27116"/>
    <cellStyle name="Calculation 2 2 2 2 2 2 4 3" xfId="42137"/>
    <cellStyle name="Calculation 2 2 2 2 2 2 5" xfId="13350"/>
    <cellStyle name="Calculation 2 2 2 2 2 2 5 2" xfId="28420"/>
    <cellStyle name="Calculation 2 2 2 2 2 2 5 3" xfId="43441"/>
    <cellStyle name="Calculation 2 2 2 2 2 2 6" xfId="14687"/>
    <cellStyle name="Calculation 2 2 2 2 2 2 6 2" xfId="29757"/>
    <cellStyle name="Calculation 2 2 2 2 2 2 6 3" xfId="44778"/>
    <cellStyle name="Calculation 2 2 2 2 2 2 7" xfId="15917"/>
    <cellStyle name="Calculation 2 2 2 2 2 2 7 2" xfId="30987"/>
    <cellStyle name="Calculation 2 2 2 2 2 2 7 3" xfId="46008"/>
    <cellStyle name="Calculation 2 2 2 2 2 2 8" xfId="17070"/>
    <cellStyle name="Calculation 2 2 2 2 2 2 8 2" xfId="32140"/>
    <cellStyle name="Calculation 2 2 2 2 2 2 8 3" xfId="47152"/>
    <cellStyle name="Calculation 2 2 2 2 2 2 9" xfId="18355"/>
    <cellStyle name="Calculation 2 2 2 2 2 2 9 2" xfId="33425"/>
    <cellStyle name="Calculation 2 2 2 2 2 2 9 3" xfId="48437"/>
    <cellStyle name="Calculation 2 2 2 2 2 3" xfId="7803"/>
    <cellStyle name="Calculation 2 2 2 2 2 3 10" xfId="20502"/>
    <cellStyle name="Calculation 2 2 2 2 2 3 10 2" xfId="35572"/>
    <cellStyle name="Calculation 2 2 2 2 2 3 10 3" xfId="50584"/>
    <cellStyle name="Calculation 2 2 2 2 2 3 11" xfId="23148"/>
    <cellStyle name="Calculation 2 2 2 2 2 3 12" xfId="38175"/>
    <cellStyle name="Calculation 2 2 2 2 2 3 2" xfId="10711"/>
    <cellStyle name="Calculation 2 2 2 2 2 3 2 2" xfId="25900"/>
    <cellStyle name="Calculation 2 2 2 2 2 3 2 3" xfId="40921"/>
    <cellStyle name="Calculation 2 2 2 2 2 3 3" xfId="11929"/>
    <cellStyle name="Calculation 2 2 2 2 2 3 3 2" xfId="26999"/>
    <cellStyle name="Calculation 2 2 2 2 2 3 3 3" xfId="42020"/>
    <cellStyle name="Calculation 2 2 2 2 2 3 4" xfId="13231"/>
    <cellStyle name="Calculation 2 2 2 2 2 3 4 2" xfId="28301"/>
    <cellStyle name="Calculation 2 2 2 2 2 3 4 3" xfId="43322"/>
    <cellStyle name="Calculation 2 2 2 2 2 3 5" xfId="14542"/>
    <cellStyle name="Calculation 2 2 2 2 2 3 5 2" xfId="29612"/>
    <cellStyle name="Calculation 2 2 2 2 2 3 5 3" xfId="44633"/>
    <cellStyle name="Calculation 2 2 2 2 2 3 6" xfId="15801"/>
    <cellStyle name="Calculation 2 2 2 2 2 3 6 2" xfId="30871"/>
    <cellStyle name="Calculation 2 2 2 2 2 3 6 3" xfId="45892"/>
    <cellStyle name="Calculation 2 2 2 2 2 3 7" xfId="16952"/>
    <cellStyle name="Calculation 2 2 2 2 2 3 7 2" xfId="32022"/>
    <cellStyle name="Calculation 2 2 2 2 2 3 7 3" xfId="47037"/>
    <cellStyle name="Calculation 2 2 2 2 2 3 8" xfId="18233"/>
    <cellStyle name="Calculation 2 2 2 2 2 3 8 2" xfId="33303"/>
    <cellStyle name="Calculation 2 2 2 2 2 3 8 3" xfId="48315"/>
    <cellStyle name="Calculation 2 2 2 2 2 3 9" xfId="19407"/>
    <cellStyle name="Calculation 2 2 2 2 2 3 9 2" xfId="34477"/>
    <cellStyle name="Calculation 2 2 2 2 2 3 9 3" xfId="49489"/>
    <cellStyle name="Calculation 2 2 2 2 2 4" xfId="8369"/>
    <cellStyle name="Calculation 2 2 2 2 2 4 10" xfId="20946"/>
    <cellStyle name="Calculation 2 2 2 2 2 4 10 2" xfId="36016"/>
    <cellStyle name="Calculation 2 2 2 2 2 4 10 3" xfId="51028"/>
    <cellStyle name="Calculation 2 2 2 2 2 4 11" xfId="23595"/>
    <cellStyle name="Calculation 2 2 2 2 2 4 12" xfId="38619"/>
    <cellStyle name="Calculation 2 2 2 2 2 4 2" xfId="11274"/>
    <cellStyle name="Calculation 2 2 2 2 2 4 2 2" xfId="26344"/>
    <cellStyle name="Calculation 2 2 2 2 2 4 2 3" xfId="41365"/>
    <cellStyle name="Calculation 2 2 2 2 2 4 3" xfId="12391"/>
    <cellStyle name="Calculation 2 2 2 2 2 4 3 2" xfId="27461"/>
    <cellStyle name="Calculation 2 2 2 2 2 4 3 3" xfId="42482"/>
    <cellStyle name="Calculation 2 2 2 2 2 4 4" xfId="13697"/>
    <cellStyle name="Calculation 2 2 2 2 2 4 4 2" xfId="28767"/>
    <cellStyle name="Calculation 2 2 2 2 2 4 4 3" xfId="43788"/>
    <cellStyle name="Calculation 2 2 2 2 2 4 5" xfId="15072"/>
    <cellStyle name="Calculation 2 2 2 2 2 4 5 2" xfId="30142"/>
    <cellStyle name="Calculation 2 2 2 2 2 4 5 3" xfId="45163"/>
    <cellStyle name="Calculation 2 2 2 2 2 4 6" xfId="16246"/>
    <cellStyle name="Calculation 2 2 2 2 2 4 6 2" xfId="31316"/>
    <cellStyle name="Calculation 2 2 2 2 2 4 6 3" xfId="46337"/>
    <cellStyle name="Calculation 2 2 2 2 2 4 7" xfId="17401"/>
    <cellStyle name="Calculation 2 2 2 2 2 4 7 2" xfId="32471"/>
    <cellStyle name="Calculation 2 2 2 2 2 4 7 3" xfId="47483"/>
    <cellStyle name="Calculation 2 2 2 2 2 4 8" xfId="18706"/>
    <cellStyle name="Calculation 2 2 2 2 2 4 8 2" xfId="33776"/>
    <cellStyle name="Calculation 2 2 2 2 2 4 8 3" xfId="48788"/>
    <cellStyle name="Calculation 2 2 2 2 2 4 9" xfId="19851"/>
    <cellStyle name="Calculation 2 2 2 2 2 4 9 2" xfId="34921"/>
    <cellStyle name="Calculation 2 2 2 2 2 4 9 3" xfId="49933"/>
    <cellStyle name="Calculation 2 2 2 2 2 5" xfId="8863"/>
    <cellStyle name="Calculation 2 2 2 2 2 5 2" xfId="24089"/>
    <cellStyle name="Calculation 2 2 2 2 2 5 3" xfId="39111"/>
    <cellStyle name="Calculation 2 2 2 2 2 6" xfId="12657"/>
    <cellStyle name="Calculation 2 2 2 2 2 6 2" xfId="27727"/>
    <cellStyle name="Calculation 2 2 2 2 2 6 3" xfId="42748"/>
    <cellStyle name="Calculation 2 2 2 2 2 7" xfId="13952"/>
    <cellStyle name="Calculation 2 2 2 2 2 7 2" xfId="29022"/>
    <cellStyle name="Calculation 2 2 2 2 2 7 3" xfId="44043"/>
    <cellStyle name="Calculation 2 2 2 2 2 8" xfId="9798"/>
    <cellStyle name="Calculation 2 2 2 2 2 8 2" xfId="25024"/>
    <cellStyle name="Calculation 2 2 2 2 2 8 3" xfId="40045"/>
    <cellStyle name="Calculation 2 2 2 2 2 9" xfId="17659"/>
    <cellStyle name="Calculation 2 2 2 2 2 9 2" xfId="32729"/>
    <cellStyle name="Calculation 2 2 2 2 2 9 3" xfId="47741"/>
    <cellStyle name="Calculation 2 2 2 2 3" xfId="6787"/>
    <cellStyle name="Calculation 2 2 2 2 3 10" xfId="20393"/>
    <cellStyle name="Calculation 2 2 2 2 3 10 2" xfId="35463"/>
    <cellStyle name="Calculation 2 2 2 2 3 10 3" xfId="50475"/>
    <cellStyle name="Calculation 2 2 2 2 3 11" xfId="7687"/>
    <cellStyle name="Calculation 2 2 2 2 3 11 2" xfId="23039"/>
    <cellStyle name="Calculation 2 2 2 2 3 11 3" xfId="38066"/>
    <cellStyle name="Calculation 2 2 2 2 3 12" xfId="22141"/>
    <cellStyle name="Calculation 2 2 2 2 3 13" xfId="37189"/>
    <cellStyle name="Calculation 2 2 2 2 3 2" xfId="10595"/>
    <cellStyle name="Calculation 2 2 2 2 3 2 2" xfId="25791"/>
    <cellStyle name="Calculation 2 2 2 2 3 2 3" xfId="40812"/>
    <cellStyle name="Calculation 2 2 2 2 3 3" xfId="11819"/>
    <cellStyle name="Calculation 2 2 2 2 3 3 2" xfId="26889"/>
    <cellStyle name="Calculation 2 2 2 2 3 3 3" xfId="41910"/>
    <cellStyle name="Calculation 2 2 2 2 3 4" xfId="13121"/>
    <cellStyle name="Calculation 2 2 2 2 3 4 2" xfId="28191"/>
    <cellStyle name="Calculation 2 2 2 2 3 4 3" xfId="43212"/>
    <cellStyle name="Calculation 2 2 2 2 3 5" xfId="14427"/>
    <cellStyle name="Calculation 2 2 2 2 3 5 2" xfId="29497"/>
    <cellStyle name="Calculation 2 2 2 2 3 5 3" xfId="44518"/>
    <cellStyle name="Calculation 2 2 2 2 3 6" xfId="15692"/>
    <cellStyle name="Calculation 2 2 2 2 3 6 2" xfId="30762"/>
    <cellStyle name="Calculation 2 2 2 2 3 6 3" xfId="45783"/>
    <cellStyle name="Calculation 2 2 2 2 3 7" xfId="16843"/>
    <cellStyle name="Calculation 2 2 2 2 3 7 2" xfId="31913"/>
    <cellStyle name="Calculation 2 2 2 2 3 7 3" xfId="46928"/>
    <cellStyle name="Calculation 2 2 2 2 3 8" xfId="18123"/>
    <cellStyle name="Calculation 2 2 2 2 3 8 2" xfId="33193"/>
    <cellStyle name="Calculation 2 2 2 2 3 8 3" xfId="48205"/>
    <cellStyle name="Calculation 2 2 2 2 3 9" xfId="19298"/>
    <cellStyle name="Calculation 2 2 2 2 3 9 2" xfId="34368"/>
    <cellStyle name="Calculation 2 2 2 2 3 9 3" xfId="49380"/>
    <cellStyle name="Calculation 2 2 2 2 4" xfId="8292"/>
    <cellStyle name="Calculation 2 2 2 2 4 10" xfId="20869"/>
    <cellStyle name="Calculation 2 2 2 2 4 10 2" xfId="35939"/>
    <cellStyle name="Calculation 2 2 2 2 4 10 3" xfId="50951"/>
    <cellStyle name="Calculation 2 2 2 2 4 11" xfId="23518"/>
    <cellStyle name="Calculation 2 2 2 2 4 12" xfId="38542"/>
    <cellStyle name="Calculation 2 2 2 2 4 2" xfId="11197"/>
    <cellStyle name="Calculation 2 2 2 2 4 2 2" xfId="26267"/>
    <cellStyle name="Calculation 2 2 2 2 4 2 3" xfId="41288"/>
    <cellStyle name="Calculation 2 2 2 2 4 3" xfId="12314"/>
    <cellStyle name="Calculation 2 2 2 2 4 3 2" xfId="27384"/>
    <cellStyle name="Calculation 2 2 2 2 4 3 3" xfId="42405"/>
    <cellStyle name="Calculation 2 2 2 2 4 4" xfId="13620"/>
    <cellStyle name="Calculation 2 2 2 2 4 4 2" xfId="28690"/>
    <cellStyle name="Calculation 2 2 2 2 4 4 3" xfId="43711"/>
    <cellStyle name="Calculation 2 2 2 2 4 5" xfId="14995"/>
    <cellStyle name="Calculation 2 2 2 2 4 5 2" xfId="30065"/>
    <cellStyle name="Calculation 2 2 2 2 4 5 3" xfId="45086"/>
    <cellStyle name="Calculation 2 2 2 2 4 6" xfId="16169"/>
    <cellStyle name="Calculation 2 2 2 2 4 6 2" xfId="31239"/>
    <cellStyle name="Calculation 2 2 2 2 4 6 3" xfId="46260"/>
    <cellStyle name="Calculation 2 2 2 2 4 7" xfId="17324"/>
    <cellStyle name="Calculation 2 2 2 2 4 7 2" xfId="32394"/>
    <cellStyle name="Calculation 2 2 2 2 4 7 3" xfId="47406"/>
    <cellStyle name="Calculation 2 2 2 2 4 8" xfId="18629"/>
    <cellStyle name="Calculation 2 2 2 2 4 8 2" xfId="33699"/>
    <cellStyle name="Calculation 2 2 2 2 4 8 3" xfId="48711"/>
    <cellStyle name="Calculation 2 2 2 2 4 9" xfId="19774"/>
    <cellStyle name="Calculation 2 2 2 2 4 9 2" xfId="34844"/>
    <cellStyle name="Calculation 2 2 2 2 4 9 3" xfId="49856"/>
    <cellStyle name="Calculation 2 2 2 2 5" xfId="6224"/>
    <cellStyle name="Calculation 2 2 2 2 5 2" xfId="21578"/>
    <cellStyle name="Calculation 2 2 2 2 5 3" xfId="36626"/>
    <cellStyle name="Calculation 2 2 2 3" xfId="6669"/>
    <cellStyle name="Calculation 2 2 2 3 10" xfId="20275"/>
    <cellStyle name="Calculation 2 2 2 3 10 2" xfId="35345"/>
    <cellStyle name="Calculation 2 2 2 3 10 3" xfId="50357"/>
    <cellStyle name="Calculation 2 2 2 3 11" xfId="7547"/>
    <cellStyle name="Calculation 2 2 2 3 11 2" xfId="22900"/>
    <cellStyle name="Calculation 2 2 2 3 11 3" xfId="37948"/>
    <cellStyle name="Calculation 2 2 2 3 12" xfId="22023"/>
    <cellStyle name="Calculation 2 2 2 3 13" xfId="37071"/>
    <cellStyle name="Calculation 2 2 2 3 2" xfId="10467"/>
    <cellStyle name="Calculation 2 2 2 3 2 2" xfId="25664"/>
    <cellStyle name="Calculation 2 2 2 3 2 3" xfId="40685"/>
    <cellStyle name="Calculation 2 2 2 3 3" xfId="11699"/>
    <cellStyle name="Calculation 2 2 2 3 3 2" xfId="26769"/>
    <cellStyle name="Calculation 2 2 2 3 3 3" xfId="41790"/>
    <cellStyle name="Calculation 2 2 2 3 4" xfId="13000"/>
    <cellStyle name="Calculation 2 2 2 3 4 2" xfId="28070"/>
    <cellStyle name="Calculation 2 2 2 3 4 3" xfId="43091"/>
    <cellStyle name="Calculation 2 2 2 3 5" xfId="14307"/>
    <cellStyle name="Calculation 2 2 2 3 5 2" xfId="29377"/>
    <cellStyle name="Calculation 2 2 2 3 5 3" xfId="44398"/>
    <cellStyle name="Calculation 2 2 2 3 6" xfId="15571"/>
    <cellStyle name="Calculation 2 2 2 3 6 2" xfId="30641"/>
    <cellStyle name="Calculation 2 2 2 3 6 3" xfId="45662"/>
    <cellStyle name="Calculation 2 2 2 3 7" xfId="16718"/>
    <cellStyle name="Calculation 2 2 2 3 7 2" xfId="31788"/>
    <cellStyle name="Calculation 2 2 2 3 7 3" xfId="46809"/>
    <cellStyle name="Calculation 2 2 2 3 8" xfId="18005"/>
    <cellStyle name="Calculation 2 2 2 3 8 2" xfId="33075"/>
    <cellStyle name="Calculation 2 2 2 3 8 3" xfId="48087"/>
    <cellStyle name="Calculation 2 2 2 3 9" xfId="19180"/>
    <cellStyle name="Calculation 2 2 2 3 9 2" xfId="34250"/>
    <cellStyle name="Calculation 2 2 2 3 9 3" xfId="49262"/>
    <cellStyle name="Calculation 2 2 2 4" xfId="8222"/>
    <cellStyle name="Calculation 2 2 2 4 10" xfId="20799"/>
    <cellStyle name="Calculation 2 2 2 4 10 2" xfId="35869"/>
    <cellStyle name="Calculation 2 2 2 4 10 3" xfId="50881"/>
    <cellStyle name="Calculation 2 2 2 4 11" xfId="23448"/>
    <cellStyle name="Calculation 2 2 2 4 12" xfId="38472"/>
    <cellStyle name="Calculation 2 2 2 4 2" xfId="11127"/>
    <cellStyle name="Calculation 2 2 2 4 2 2" xfId="26197"/>
    <cellStyle name="Calculation 2 2 2 4 2 3" xfId="41218"/>
    <cellStyle name="Calculation 2 2 2 4 3" xfId="12244"/>
    <cellStyle name="Calculation 2 2 2 4 3 2" xfId="27314"/>
    <cellStyle name="Calculation 2 2 2 4 3 3" xfId="42335"/>
    <cellStyle name="Calculation 2 2 2 4 4" xfId="13550"/>
    <cellStyle name="Calculation 2 2 2 4 4 2" xfId="28620"/>
    <cellStyle name="Calculation 2 2 2 4 4 3" xfId="43641"/>
    <cellStyle name="Calculation 2 2 2 4 5" xfId="14925"/>
    <cellStyle name="Calculation 2 2 2 4 5 2" xfId="29995"/>
    <cellStyle name="Calculation 2 2 2 4 5 3" xfId="45016"/>
    <cellStyle name="Calculation 2 2 2 4 6" xfId="16099"/>
    <cellStyle name="Calculation 2 2 2 4 6 2" xfId="31169"/>
    <cellStyle name="Calculation 2 2 2 4 6 3" xfId="46190"/>
    <cellStyle name="Calculation 2 2 2 4 7" xfId="17254"/>
    <cellStyle name="Calculation 2 2 2 4 7 2" xfId="32324"/>
    <cellStyle name="Calculation 2 2 2 4 7 3" xfId="47336"/>
    <cellStyle name="Calculation 2 2 2 4 8" xfId="18559"/>
    <cellStyle name="Calculation 2 2 2 4 8 2" xfId="33629"/>
    <cellStyle name="Calculation 2 2 2 4 8 3" xfId="48641"/>
    <cellStyle name="Calculation 2 2 2 4 9" xfId="19704"/>
    <cellStyle name="Calculation 2 2 2 4 9 2" xfId="34774"/>
    <cellStyle name="Calculation 2 2 2 4 9 3" xfId="49786"/>
    <cellStyle name="Calculation 2 2 2 5" xfId="8619"/>
    <cellStyle name="Calculation 2 2 2 5 2" xfId="23845"/>
    <cellStyle name="Calculation 2 2 2 5 3" xfId="38868"/>
    <cellStyle name="Calculation 2 2 2 6" xfId="9810"/>
    <cellStyle name="Calculation 2 2 2 6 2" xfId="25036"/>
    <cellStyle name="Calculation 2 2 2 6 3" xfId="40057"/>
    <cellStyle name="Calculation 2 2 2 7" xfId="9686"/>
    <cellStyle name="Calculation 2 2 2 7 2" xfId="24912"/>
    <cellStyle name="Calculation 2 2 2 7 3" xfId="39933"/>
    <cellStyle name="Calculation 2 2 2 8" xfId="9200"/>
    <cellStyle name="Calculation 2 2 2 8 2" xfId="24426"/>
    <cellStyle name="Calculation 2 2 2 8 3" xfId="39448"/>
    <cellStyle name="Calculation 2 2 2 9" xfId="8969"/>
    <cellStyle name="Calculation 2 2 2 9 2" xfId="24195"/>
    <cellStyle name="Calculation 2 2 2 9 3" xfId="39217"/>
    <cellStyle name="Calculation 2 2 3" xfId="6609"/>
    <cellStyle name="Calculation 2 2 3 10" xfId="20215"/>
    <cellStyle name="Calculation 2 2 3 10 2" xfId="35285"/>
    <cellStyle name="Calculation 2 2 3 10 3" xfId="50297"/>
    <cellStyle name="Calculation 2 2 3 11" xfId="7487"/>
    <cellStyle name="Calculation 2 2 3 11 2" xfId="22840"/>
    <cellStyle name="Calculation 2 2 3 11 3" xfId="37888"/>
    <cellStyle name="Calculation 2 2 3 12" xfId="21963"/>
    <cellStyle name="Calculation 2 2 3 13" xfId="37011"/>
    <cellStyle name="Calculation 2 2 3 2" xfId="10407"/>
    <cellStyle name="Calculation 2 2 3 2 2" xfId="25604"/>
    <cellStyle name="Calculation 2 2 3 2 3" xfId="40625"/>
    <cellStyle name="Calculation 2 2 3 3" xfId="11639"/>
    <cellStyle name="Calculation 2 2 3 3 2" xfId="26709"/>
    <cellStyle name="Calculation 2 2 3 3 3" xfId="41730"/>
    <cellStyle name="Calculation 2 2 3 4" xfId="12940"/>
    <cellStyle name="Calculation 2 2 3 4 2" xfId="28010"/>
    <cellStyle name="Calculation 2 2 3 4 3" xfId="43031"/>
    <cellStyle name="Calculation 2 2 3 5" xfId="14247"/>
    <cellStyle name="Calculation 2 2 3 5 2" xfId="29317"/>
    <cellStyle name="Calculation 2 2 3 5 3" xfId="44338"/>
    <cellStyle name="Calculation 2 2 3 6" xfId="15511"/>
    <cellStyle name="Calculation 2 2 3 6 2" xfId="30581"/>
    <cellStyle name="Calculation 2 2 3 6 3" xfId="45602"/>
    <cellStyle name="Calculation 2 2 3 7" xfId="16658"/>
    <cellStyle name="Calculation 2 2 3 7 2" xfId="31728"/>
    <cellStyle name="Calculation 2 2 3 7 3" xfId="46749"/>
    <cellStyle name="Calculation 2 2 3 8" xfId="17945"/>
    <cellStyle name="Calculation 2 2 3 8 2" xfId="33015"/>
    <cellStyle name="Calculation 2 2 3 8 3" xfId="48027"/>
    <cellStyle name="Calculation 2 2 3 9" xfId="19120"/>
    <cellStyle name="Calculation 2 2 3 9 2" xfId="34190"/>
    <cellStyle name="Calculation 2 2 3 9 3" xfId="49202"/>
    <cellStyle name="Calculation 2 2 4" xfId="8178"/>
    <cellStyle name="Calculation 2 2 4 10" xfId="20755"/>
    <cellStyle name="Calculation 2 2 4 10 2" xfId="35825"/>
    <cellStyle name="Calculation 2 2 4 10 3" xfId="50837"/>
    <cellStyle name="Calculation 2 2 4 11" xfId="23404"/>
    <cellStyle name="Calculation 2 2 4 12" xfId="38428"/>
    <cellStyle name="Calculation 2 2 4 2" xfId="11083"/>
    <cellStyle name="Calculation 2 2 4 2 2" xfId="26153"/>
    <cellStyle name="Calculation 2 2 4 2 3" xfId="41174"/>
    <cellStyle name="Calculation 2 2 4 3" xfId="12200"/>
    <cellStyle name="Calculation 2 2 4 3 2" xfId="27270"/>
    <cellStyle name="Calculation 2 2 4 3 3" xfId="42291"/>
    <cellStyle name="Calculation 2 2 4 4" xfId="13506"/>
    <cellStyle name="Calculation 2 2 4 4 2" xfId="28576"/>
    <cellStyle name="Calculation 2 2 4 4 3" xfId="43597"/>
    <cellStyle name="Calculation 2 2 4 5" xfId="14881"/>
    <cellStyle name="Calculation 2 2 4 5 2" xfId="29951"/>
    <cellStyle name="Calculation 2 2 4 5 3" xfId="44972"/>
    <cellStyle name="Calculation 2 2 4 6" xfId="16055"/>
    <cellStyle name="Calculation 2 2 4 6 2" xfId="31125"/>
    <cellStyle name="Calculation 2 2 4 6 3" xfId="46146"/>
    <cellStyle name="Calculation 2 2 4 7" xfId="17210"/>
    <cellStyle name="Calculation 2 2 4 7 2" xfId="32280"/>
    <cellStyle name="Calculation 2 2 4 7 3" xfId="47292"/>
    <cellStyle name="Calculation 2 2 4 8" xfId="18515"/>
    <cellStyle name="Calculation 2 2 4 8 2" xfId="33585"/>
    <cellStyle name="Calculation 2 2 4 8 3" xfId="48597"/>
    <cellStyle name="Calculation 2 2 4 9" xfId="19660"/>
    <cellStyle name="Calculation 2 2 4 9 2" xfId="34730"/>
    <cellStyle name="Calculation 2 2 4 9 3" xfId="49742"/>
    <cellStyle name="Calculation 2 2 5" xfId="6489"/>
    <cellStyle name="Calculation 2 2 5 2" xfId="21843"/>
    <cellStyle name="Calculation 2 2 5 3" xfId="36891"/>
    <cellStyle name="Calculation 2 3" xfId="6521"/>
    <cellStyle name="Calculation 2 3 10" xfId="20127"/>
    <cellStyle name="Calculation 2 3 10 2" xfId="35197"/>
    <cellStyle name="Calculation 2 3 10 3" xfId="50209"/>
    <cellStyle name="Calculation 2 3 11" xfId="7399"/>
    <cellStyle name="Calculation 2 3 11 2" xfId="22752"/>
    <cellStyle name="Calculation 2 3 11 3" xfId="37800"/>
    <cellStyle name="Calculation 2 3 12" xfId="21875"/>
    <cellStyle name="Calculation 2 3 13" xfId="36923"/>
    <cellStyle name="Calculation 2 3 2" xfId="10319"/>
    <cellStyle name="Calculation 2 3 2 2" xfId="25516"/>
    <cellStyle name="Calculation 2 3 2 3" xfId="40537"/>
    <cellStyle name="Calculation 2 3 3" xfId="11551"/>
    <cellStyle name="Calculation 2 3 3 2" xfId="26621"/>
    <cellStyle name="Calculation 2 3 3 3" xfId="41642"/>
    <cellStyle name="Calculation 2 3 4" xfId="12852"/>
    <cellStyle name="Calculation 2 3 4 2" xfId="27922"/>
    <cellStyle name="Calculation 2 3 4 3" xfId="42943"/>
    <cellStyle name="Calculation 2 3 5" xfId="14159"/>
    <cellStyle name="Calculation 2 3 5 2" xfId="29229"/>
    <cellStyle name="Calculation 2 3 5 3" xfId="44250"/>
    <cellStyle name="Calculation 2 3 6" xfId="15423"/>
    <cellStyle name="Calculation 2 3 6 2" xfId="30493"/>
    <cellStyle name="Calculation 2 3 6 3" xfId="45514"/>
    <cellStyle name="Calculation 2 3 7" xfId="16570"/>
    <cellStyle name="Calculation 2 3 7 2" xfId="31640"/>
    <cellStyle name="Calculation 2 3 7 3" xfId="46661"/>
    <cellStyle name="Calculation 2 3 8" xfId="17857"/>
    <cellStyle name="Calculation 2 3 8 2" xfId="32927"/>
    <cellStyle name="Calculation 2 3 8 3" xfId="47939"/>
    <cellStyle name="Calculation 2 3 9" xfId="19032"/>
    <cellStyle name="Calculation 2 3 9 2" xfId="34102"/>
    <cellStyle name="Calculation 2 3 9 3" xfId="49114"/>
    <cellStyle name="Calculation 2 4" xfId="8140"/>
    <cellStyle name="Calculation 2 4 10" xfId="20717"/>
    <cellStyle name="Calculation 2 4 10 2" xfId="35787"/>
    <cellStyle name="Calculation 2 4 10 3" xfId="50799"/>
    <cellStyle name="Calculation 2 4 11" xfId="23366"/>
    <cellStyle name="Calculation 2 4 12" xfId="38390"/>
    <cellStyle name="Calculation 2 4 2" xfId="11045"/>
    <cellStyle name="Calculation 2 4 2 2" xfId="26115"/>
    <cellStyle name="Calculation 2 4 2 3" xfId="41136"/>
    <cellStyle name="Calculation 2 4 3" xfId="12162"/>
    <cellStyle name="Calculation 2 4 3 2" xfId="27232"/>
    <cellStyle name="Calculation 2 4 3 3" xfId="42253"/>
    <cellStyle name="Calculation 2 4 4" xfId="13468"/>
    <cellStyle name="Calculation 2 4 4 2" xfId="28538"/>
    <cellStyle name="Calculation 2 4 4 3" xfId="43559"/>
    <cellStyle name="Calculation 2 4 5" xfId="14843"/>
    <cellStyle name="Calculation 2 4 5 2" xfId="29913"/>
    <cellStyle name="Calculation 2 4 5 3" xfId="44934"/>
    <cellStyle name="Calculation 2 4 6" xfId="16017"/>
    <cellStyle name="Calculation 2 4 6 2" xfId="31087"/>
    <cellStyle name="Calculation 2 4 6 3" xfId="46108"/>
    <cellStyle name="Calculation 2 4 7" xfId="17172"/>
    <cellStyle name="Calculation 2 4 7 2" xfId="32242"/>
    <cellStyle name="Calculation 2 4 7 3" xfId="47254"/>
    <cellStyle name="Calculation 2 4 8" xfId="18477"/>
    <cellStyle name="Calculation 2 4 8 2" xfId="33547"/>
    <cellStyle name="Calculation 2 4 8 3" xfId="48559"/>
    <cellStyle name="Calculation 2 4 9" xfId="19622"/>
    <cellStyle name="Calculation 2 4 9 2" xfId="34692"/>
    <cellStyle name="Calculation 2 4 9 3" xfId="49704"/>
    <cellStyle name="Calculation 2 5" xfId="8906"/>
    <cellStyle name="Calculation 2 5 2" xfId="24132"/>
    <cellStyle name="Calculation 2 5 3" xfId="39154"/>
    <cellStyle name="Calculation 2 6" xfId="10063"/>
    <cellStyle name="Calculation 2 6 2" xfId="25289"/>
    <cellStyle name="Calculation 2 6 3" xfId="40310"/>
    <cellStyle name="Calculation 2 7" xfId="9167"/>
    <cellStyle name="Calculation 2 7 2" xfId="24393"/>
    <cellStyle name="Calculation 2 7 3" xfId="39415"/>
    <cellStyle name="Calculation 2 8" xfId="14767"/>
    <cellStyle name="Calculation 2 8 2" xfId="29837"/>
    <cellStyle name="Calculation 2 8 3" xfId="44858"/>
    <cellStyle name="Calculation 2 9" xfId="13460"/>
    <cellStyle name="Calculation 2 9 2" xfId="28530"/>
    <cellStyle name="Calculation 2 9 3" xfId="43551"/>
    <cellStyle name="Calculation 3" xfId="6059"/>
    <cellStyle name="Calculation 3 10" xfId="20094"/>
    <cellStyle name="Calculation 3 10 2" xfId="35164"/>
    <cellStyle name="Calculation 3 10 3" xfId="50176"/>
    <cellStyle name="Calculation 3 11" xfId="7366"/>
    <cellStyle name="Calculation 3 11 2" xfId="22719"/>
    <cellStyle name="Calculation 3 11 3" xfId="37767"/>
    <cellStyle name="Calculation 3 12" xfId="21416"/>
    <cellStyle name="Calculation 3 13" xfId="36461"/>
    <cellStyle name="Calculation 3 2" xfId="10286"/>
    <cellStyle name="Calculation 3 2 2" xfId="25483"/>
    <cellStyle name="Calculation 3 2 3" xfId="40504"/>
    <cellStyle name="Calculation 3 3" xfId="11518"/>
    <cellStyle name="Calculation 3 3 2" xfId="26588"/>
    <cellStyle name="Calculation 3 3 3" xfId="41609"/>
    <cellStyle name="Calculation 3 4" xfId="12819"/>
    <cellStyle name="Calculation 3 4 2" xfId="27889"/>
    <cellStyle name="Calculation 3 4 3" xfId="42910"/>
    <cellStyle name="Calculation 3 5" xfId="14126"/>
    <cellStyle name="Calculation 3 5 2" xfId="29196"/>
    <cellStyle name="Calculation 3 5 3" xfId="44217"/>
    <cellStyle name="Calculation 3 6" xfId="15390"/>
    <cellStyle name="Calculation 3 6 2" xfId="30460"/>
    <cellStyle name="Calculation 3 6 3" xfId="45481"/>
    <cellStyle name="Calculation 3 7" xfId="16537"/>
    <cellStyle name="Calculation 3 7 2" xfId="31607"/>
    <cellStyle name="Calculation 3 7 3" xfId="46628"/>
    <cellStyle name="Calculation 3 8" xfId="17824"/>
    <cellStyle name="Calculation 3 8 2" xfId="32894"/>
    <cellStyle name="Calculation 3 8 3" xfId="47906"/>
    <cellStyle name="Calculation 3 9" xfId="18999"/>
    <cellStyle name="Calculation 3 9 2" xfId="34069"/>
    <cellStyle name="Calculation 3 9 3" xfId="49081"/>
    <cellStyle name="Calculation 4" xfId="7280"/>
    <cellStyle name="Calculation 4 10" xfId="20008"/>
    <cellStyle name="Calculation 4 10 2" xfId="35078"/>
    <cellStyle name="Calculation 4 10 3" xfId="50090"/>
    <cellStyle name="Calculation 4 11" xfId="22633"/>
    <cellStyle name="Calculation 4 12" xfId="37681"/>
    <cellStyle name="Calculation 4 2" xfId="10200"/>
    <cellStyle name="Calculation 4 2 2" xfId="25397"/>
    <cellStyle name="Calculation 4 2 3" xfId="40418"/>
    <cellStyle name="Calculation 4 3" xfId="11432"/>
    <cellStyle name="Calculation 4 3 2" xfId="26502"/>
    <cellStyle name="Calculation 4 3 3" xfId="41523"/>
    <cellStyle name="Calculation 4 4" xfId="12733"/>
    <cellStyle name="Calculation 4 4 2" xfId="27803"/>
    <cellStyle name="Calculation 4 4 3" xfId="42824"/>
    <cellStyle name="Calculation 4 5" xfId="14040"/>
    <cellStyle name="Calculation 4 5 2" xfId="29110"/>
    <cellStyle name="Calculation 4 5 3" xfId="44131"/>
    <cellStyle name="Calculation 4 6" xfId="15304"/>
    <cellStyle name="Calculation 4 6 2" xfId="30374"/>
    <cellStyle name="Calculation 4 6 3" xfId="45395"/>
    <cellStyle name="Calculation 4 7" xfId="16451"/>
    <cellStyle name="Calculation 4 7 2" xfId="31521"/>
    <cellStyle name="Calculation 4 7 3" xfId="46542"/>
    <cellStyle name="Calculation 4 8" xfId="17738"/>
    <cellStyle name="Calculation 4 8 2" xfId="32808"/>
    <cellStyle name="Calculation 4 8 3" xfId="47820"/>
    <cellStyle name="Calculation 4 9" xfId="18913"/>
    <cellStyle name="Calculation 4 9 2" xfId="33983"/>
    <cellStyle name="Calculation 4 9 3" xfId="48995"/>
    <cellStyle name="Calculation 5" xfId="6071"/>
    <cellStyle name="Calculation 5 2" xfId="21427"/>
    <cellStyle name="Calculation 5 3" xfId="36473"/>
    <cellStyle name="Cat Total" xfId="51261"/>
    <cellStyle name="Cat Total 2" xfId="51500"/>
    <cellStyle name="category" xfId="853"/>
    <cellStyle name="category 2" xfId="51262"/>
    <cellStyle name="Check Cell" xfId="854"/>
    <cellStyle name="ⓒøfⓒoo [0]_RESULTS" xfId="855"/>
    <cellStyle name="ⓒøfⓒoo_RESULTS" xfId="856"/>
    <cellStyle name="ColumnHeading" xfId="857"/>
    <cellStyle name="Comma" xfId="51263"/>
    <cellStyle name="Comma [0]" xfId="51264"/>
    <cellStyle name="Comma [0] 2" xfId="51265"/>
    <cellStyle name="Comma [0] 3" xfId="51266"/>
    <cellStyle name="Comma [0]_ SG&amp;A Bridge " xfId="858"/>
    <cellStyle name="Comma 10" xfId="51267"/>
    <cellStyle name="Comma 11" xfId="51268"/>
    <cellStyle name="Comma 12" xfId="51269"/>
    <cellStyle name="Comma 13" xfId="51270"/>
    <cellStyle name="Comma 14" xfId="51271"/>
    <cellStyle name="Comma 15" xfId="51272"/>
    <cellStyle name="Comma 16" xfId="51273"/>
    <cellStyle name="Comma 17" xfId="51274"/>
    <cellStyle name="Comma 18" xfId="51275"/>
    <cellStyle name="Comma 19" xfId="51276"/>
    <cellStyle name="Comma 2" xfId="51277"/>
    <cellStyle name="Comma 20" xfId="51278"/>
    <cellStyle name="Comma 21" xfId="51279"/>
    <cellStyle name="Comma 22" xfId="51280"/>
    <cellStyle name="Comma 23" xfId="51281"/>
    <cellStyle name="Comma 24" xfId="51282"/>
    <cellStyle name="Comma 25" xfId="51283"/>
    <cellStyle name="Comma 26" xfId="51284"/>
    <cellStyle name="Comma 27" xfId="51285"/>
    <cellStyle name="Comma 28" xfId="51286"/>
    <cellStyle name="Comma 29" xfId="51287"/>
    <cellStyle name="Comma 3" xfId="51288"/>
    <cellStyle name="Comma 30" xfId="51289"/>
    <cellStyle name="Comma 4" xfId="51290"/>
    <cellStyle name="Comma 5" xfId="51291"/>
    <cellStyle name="Comma 6" xfId="51292"/>
    <cellStyle name="Comma 7" xfId="51293"/>
    <cellStyle name="Comma 8" xfId="51294"/>
    <cellStyle name="Comma 9" xfId="51295"/>
    <cellStyle name="comma zerodec" xfId="859"/>
    <cellStyle name="Comma_ SG&amp;A Bridge " xfId="860"/>
    <cellStyle name="Cu?rency [0]_ SG&amp;A Bridge _현대업무추진 " xfId="51296"/>
    <cellStyle name="Currency [0] _מס רווח (2)" xfId="51297"/>
    <cellStyle name="Currency [0]_ SG&amp;A Bridge " xfId="861"/>
    <cellStyle name="Currency [1]" xfId="862"/>
    <cellStyle name="Currency [2]" xfId="863"/>
    <cellStyle name="Currency [2] 2" xfId="51298"/>
    <cellStyle name="Currency_ SG&amp;A Bridge " xfId="864"/>
    <cellStyle name="Currency1" xfId="865"/>
    <cellStyle name="D" xfId="866"/>
    <cellStyle name="D_~0654119" xfId="867"/>
    <cellStyle name="D_01_AM monthly_Lease_200208" xfId="868"/>
    <cellStyle name="D_01_PM monthly_Lease_200212" xfId="869"/>
    <cellStyle name="D_02_AM monthly_analysis_2000208" xfId="870"/>
    <cellStyle name="D_02_AM monthly_Financials_200405" xfId="871"/>
    <cellStyle name="D_02_PM monthly_Financials_200301" xfId="872"/>
    <cellStyle name="D_02_PM monthly_Financials_200302" xfId="873"/>
    <cellStyle name="D_02_PM monthly_Financials_200307" xfId="874"/>
    <cellStyle name="D_02_PM monthly_Financials_200309" xfId="875"/>
    <cellStyle name="D_02_PM monthly_Financials_200401" xfId="876"/>
    <cellStyle name="D_02_PM monthly_Financials_200403(1)" xfId="877"/>
    <cellStyle name="D_03_yardi_한화_20028" xfId="878"/>
    <cellStyle name="D_05_yardi_대한_200208" xfId="879"/>
    <cellStyle name="D_08년카튼빌 견적 내역(10.08)" xfId="880"/>
    <cellStyle name="D_09년 SIPM, 메이트플러스 사업장 하복 취합(5월)-우지" xfId="882"/>
    <cellStyle name="D_'09년 인상 요청안(디오 동결안)" xfId="881"/>
    <cellStyle name="D_09년_이례_요청(29명)  -09(1).0317_최종" xfId="883"/>
    <cellStyle name="D_2006년 코크렙1호 예산(안)_Koramco_Rev11(확정)_20060213" xfId="884"/>
    <cellStyle name="D_2006년 코크렙1호 예산(안)_Koramco_Rev12_20060302-이사회승인예산-펀드비용세부내역변경" xfId="885"/>
    <cellStyle name="D_Aging report_daihan&amp;daia_may2003" xfId="897"/>
    <cellStyle name="D_Aging report_hanhwa_may2003" xfId="898"/>
    <cellStyle name="D_Aging_daihan&amp;daia_200311" xfId="899"/>
    <cellStyle name="D_Aging_daihandaia_200404" xfId="900"/>
    <cellStyle name="D_Aging_daihandaia_200405" xfId="901"/>
    <cellStyle name="D_Aging_daihandaia_200406" xfId="902"/>
    <cellStyle name="D_Aging_daihandaia_200407" xfId="903"/>
    <cellStyle name="D_Aging_daihandaia_200408" xfId="904"/>
    <cellStyle name="D_Aging_daihandaia_200409" xfId="905"/>
    <cellStyle name="D_Aging_daihandaia_200411" xfId="906"/>
    <cellStyle name="D_Aging_daihandaia_200412" xfId="907"/>
    <cellStyle name="D_Aging_daihandaia_200503" xfId="908"/>
    <cellStyle name="D_Aging_hanhwa_200404" xfId="909"/>
    <cellStyle name="D_Aging_hanhwa_200405" xfId="910"/>
    <cellStyle name="D_Aging_hanhwa_200505(1)" xfId="911"/>
    <cellStyle name="D_Agingreport_daihan&amp;daia_2003aug" xfId="912"/>
    <cellStyle name="D_AM monthly_Appendixl_200206" xfId="913"/>
    <cellStyle name="D_Annual Budget_Daihan_2003" xfId="914"/>
    <cellStyle name="D_Budget_임대관리수익_대아_2004" xfId="915"/>
    <cellStyle name="D_Budget_임대관리수익_대한_2004" xfId="916"/>
    <cellStyle name="D_cover_yardi_Yvette" xfId="917"/>
    <cellStyle name="D_Mokgyo fS-0502" xfId="918"/>
    <cellStyle name="D_Mokgyo FS-0502.xls-new" xfId="919"/>
    <cellStyle name="D_Monthly Report(대아 2002.6)" xfId="920"/>
    <cellStyle name="D_NEw" xfId="921"/>
    <cellStyle name="D_NOI-2002-update1107" xfId="922"/>
    <cellStyle name="D_PM  report_한화_2003(수령)" xfId="923"/>
    <cellStyle name="D_PM Monthly report_한화_송부" xfId="924"/>
    <cellStyle name="D_PM Monthly report_한화_송부1" xfId="925"/>
    <cellStyle name="D_PM Monthly report_한화_송부11" xfId="926"/>
    <cellStyle name="D_PM Monthly report_한화_송부12" xfId="927"/>
    <cellStyle name="D_PM monthly_Hanwha_200402" xfId="928"/>
    <cellStyle name="D_PM monthly_Hanwha_200403" xfId="929"/>
    <cellStyle name="D_PM monthly_Hanwha_200404" xfId="930"/>
    <cellStyle name="D_PM monthly_Hanwha_200405" xfId="931"/>
    <cellStyle name="D_PM report_hanwha_200304" xfId="933"/>
    <cellStyle name="D_PM report_hanwha_200305" xfId="934"/>
    <cellStyle name="D_PM report_hanwha_200306" xfId="935"/>
    <cellStyle name="D_PM report_hanwha_200307" xfId="936"/>
    <cellStyle name="D_PM report_Hanwha_200308" xfId="937"/>
    <cellStyle name="D_PM report_Hanwha_200309" xfId="938"/>
    <cellStyle name="D_PM report_Hanwha_200310" xfId="939"/>
    <cellStyle name="D_PM report_Hanwha_200311" xfId="940"/>
    <cellStyle name="D_PM report_Hanwha_20040101" xfId="941"/>
    <cellStyle name="D_PM report_한화_200303" xfId="932"/>
    <cellStyle name="D_rentroll_대아_200310" xfId="942"/>
    <cellStyle name="D_report _수익분석_한화_200312" xfId="943"/>
    <cellStyle name="D_Rev1_IS Report_by C&amp;W_for Sep" xfId="944"/>
    <cellStyle name="D_Sheet1" xfId="945"/>
    <cellStyle name="D_Sheet11" xfId="946"/>
    <cellStyle name="D_Sheet12" xfId="947"/>
    <cellStyle name="D_Sheet5" xfId="948"/>
    <cellStyle name="D_Sheet6" xfId="949"/>
    <cellStyle name="D_Year by month Sep2002_LLK" xfId="950"/>
    <cellStyle name="D_명동 03.02" xfId="886"/>
    <cellStyle name="D_명동003년 3월" xfId="887"/>
    <cellStyle name="D_미수현황" xfId="888"/>
    <cellStyle name="D_수익지출 graph_2002" xfId="889"/>
    <cellStyle name="D_안양_견적(17명)-(09.05.31)" xfId="890"/>
    <cellStyle name="D_양지물류계약(보안2명)" xfId="891"/>
    <cellStyle name="D_월말보고서2003년 6월" xfId="892"/>
    <cellStyle name="D_카튼빌(검찰공무원)아파트 견적 최종(죄종)" xfId="893"/>
    <cellStyle name="D_투자수익률_IS Report_by C&amp;W_for Dec" xfId="894"/>
    <cellStyle name="D_한화_수익편차" xfId="895"/>
    <cellStyle name="D_형지어패럴 견적서(14명)" xfId="896"/>
    <cellStyle name="date" xfId="951"/>
    <cellStyle name="Date [d-mmm-yy]" xfId="952"/>
    <cellStyle name="Date [mm-d-yy]" xfId="953"/>
    <cellStyle name="Date [mm-d-yy] 2" xfId="51300"/>
    <cellStyle name="Date [mm-d-yyyy]" xfId="954"/>
    <cellStyle name="Date [mmm-d-yyyy]" xfId="955"/>
    <cellStyle name="Date [mmm-d-yyyy] 2" xfId="51301"/>
    <cellStyle name="Date [mmm-yy]" xfId="956"/>
    <cellStyle name="date 10" xfId="51497"/>
    <cellStyle name="date 11" xfId="51488"/>
    <cellStyle name="date 12" xfId="51498"/>
    <cellStyle name="date 13" xfId="51507"/>
    <cellStyle name="date 14" xfId="51509"/>
    <cellStyle name="date 15" xfId="51505"/>
    <cellStyle name="date 16" xfId="51510"/>
    <cellStyle name="date 17" xfId="51506"/>
    <cellStyle name="date 18" xfId="51511"/>
    <cellStyle name="date 19" xfId="51508"/>
    <cellStyle name="date 2" xfId="51299"/>
    <cellStyle name="date 20" xfId="51514"/>
    <cellStyle name="date 21" xfId="51515"/>
    <cellStyle name="date 22" xfId="51513"/>
    <cellStyle name="date 23" xfId="51516"/>
    <cellStyle name="date 24" xfId="51512"/>
    <cellStyle name="date 25" xfId="51517"/>
    <cellStyle name="date 26" xfId="51518"/>
    <cellStyle name="date 27" xfId="51519"/>
    <cellStyle name="date 3" xfId="51483"/>
    <cellStyle name="date 4" xfId="51484"/>
    <cellStyle name="date 5" xfId="51491"/>
    <cellStyle name="date 6" xfId="51495"/>
    <cellStyle name="date 7" xfId="51490"/>
    <cellStyle name="date 8" xfId="51496"/>
    <cellStyle name="date 9" xfId="51489"/>
    <cellStyle name="DATETIME" xfId="957"/>
    <cellStyle name="Dezimal [0]_laroux" xfId="958"/>
    <cellStyle name="Dezimal_laroux" xfId="959"/>
    <cellStyle name="Dollar (zero dec)" xfId="960"/>
    <cellStyle name="dollars" xfId="961"/>
    <cellStyle name="ESTI1 - Modelo1" xfId="51302"/>
    <cellStyle name="Euro" xfId="962"/>
    <cellStyle name="EvenBodyShade" xfId="963"/>
    <cellStyle name="Explanatory Text" xfId="964"/>
    <cellStyle name="F1" xfId="965"/>
    <cellStyle name="Fixed [0]" xfId="966"/>
    <cellStyle name="Good" xfId="967"/>
    <cellStyle name="GrandTotal" xfId="968"/>
    <cellStyle name="Grey" xfId="969"/>
    <cellStyle name="Grey 2" xfId="51304"/>
    <cellStyle name="Grey 3" xfId="51303"/>
    <cellStyle name="Head0" xfId="970"/>
    <cellStyle name="Head1" xfId="971"/>
    <cellStyle name="Head2" xfId="972"/>
    <cellStyle name="Head3" xfId="973"/>
    <cellStyle name="Head4" xfId="974"/>
    <cellStyle name="Head5" xfId="975"/>
    <cellStyle name="Head6" xfId="976"/>
    <cellStyle name="Head7" xfId="977"/>
    <cellStyle name="Head8" xfId="978"/>
    <cellStyle name="Head9" xfId="979"/>
    <cellStyle name="HEADER" xfId="980"/>
    <cellStyle name="HEADER 2" xfId="51305"/>
    <cellStyle name="Header1" xfId="981"/>
    <cellStyle name="Header1 2" xfId="51306"/>
    <cellStyle name="Header2" xfId="982"/>
    <cellStyle name="Header2 10" xfId="9139"/>
    <cellStyle name="Header2 10 2" xfId="24365"/>
    <cellStyle name="Header2 10 3" xfId="39387"/>
    <cellStyle name="Header2 11" xfId="6259"/>
    <cellStyle name="Header2 11 2" xfId="21613"/>
    <cellStyle name="Header2 11 3" xfId="36661"/>
    <cellStyle name="Header2 12" xfId="21112"/>
    <cellStyle name="Header2 13" xfId="36179"/>
    <cellStyle name="Header2 14" xfId="51307"/>
    <cellStyle name="Header2 15" xfId="51494"/>
    <cellStyle name="Header2 2" xfId="6061"/>
    <cellStyle name="Header2 2 10" xfId="20095"/>
    <cellStyle name="Header2 2 10 2" xfId="35165"/>
    <cellStyle name="Header2 2 10 3" xfId="50177"/>
    <cellStyle name="Header2 2 11" xfId="7367"/>
    <cellStyle name="Header2 2 11 2" xfId="22720"/>
    <cellStyle name="Header2 2 11 3" xfId="37768"/>
    <cellStyle name="Header2 2 12" xfId="21418"/>
    <cellStyle name="Header2 2 13" xfId="36463"/>
    <cellStyle name="Header2 2 2" xfId="10287"/>
    <cellStyle name="Header2 2 2 2" xfId="25484"/>
    <cellStyle name="Header2 2 2 3" xfId="40505"/>
    <cellStyle name="Header2 2 3" xfId="11519"/>
    <cellStyle name="Header2 2 3 2" xfId="26589"/>
    <cellStyle name="Header2 2 3 3" xfId="41610"/>
    <cellStyle name="Header2 2 4" xfId="12820"/>
    <cellStyle name="Header2 2 4 2" xfId="27890"/>
    <cellStyle name="Header2 2 4 3" xfId="42911"/>
    <cellStyle name="Header2 2 5" xfId="14127"/>
    <cellStyle name="Header2 2 5 2" xfId="29197"/>
    <cellStyle name="Header2 2 5 3" xfId="44218"/>
    <cellStyle name="Header2 2 6" xfId="15391"/>
    <cellStyle name="Header2 2 6 2" xfId="30461"/>
    <cellStyle name="Header2 2 6 3" xfId="45482"/>
    <cellStyle name="Header2 2 7" xfId="16538"/>
    <cellStyle name="Header2 2 7 2" xfId="31608"/>
    <cellStyle name="Header2 2 7 3" xfId="46629"/>
    <cellStyle name="Header2 2 8" xfId="17825"/>
    <cellStyle name="Header2 2 8 2" xfId="32895"/>
    <cellStyle name="Header2 2 8 3" xfId="47907"/>
    <cellStyle name="Header2 2 9" xfId="19000"/>
    <cellStyle name="Header2 2 9 2" xfId="34070"/>
    <cellStyle name="Header2 2 9 3" xfId="49082"/>
    <cellStyle name="Header2 3" xfId="6174"/>
    <cellStyle name="Header2 3 2" xfId="9891"/>
    <cellStyle name="Header2 3 2 2" xfId="25117"/>
    <cellStyle name="Header2 3 2 3" xfId="40138"/>
    <cellStyle name="Header2 3 3" xfId="21528"/>
    <cellStyle name="Header2 3 4" xfId="36576"/>
    <cellStyle name="Header2 4" xfId="9851"/>
    <cellStyle name="Header2 4 2" xfId="25077"/>
    <cellStyle name="Header2 4 3" xfId="40098"/>
    <cellStyle name="Header2 5" xfId="9589"/>
    <cellStyle name="Header2 5 2" xfId="24815"/>
    <cellStyle name="Header2 5 3" xfId="39836"/>
    <cellStyle name="Header2 6" xfId="10134"/>
    <cellStyle name="Header2 6 2" xfId="25359"/>
    <cellStyle name="Header2 6 3" xfId="40380"/>
    <cellStyle name="Header2 7" xfId="9625"/>
    <cellStyle name="Header2 7 2" xfId="24851"/>
    <cellStyle name="Header2 7 3" xfId="39872"/>
    <cellStyle name="Header2 8" xfId="14377"/>
    <cellStyle name="Header2 8 2" xfId="29447"/>
    <cellStyle name="Header2 8 3" xfId="44468"/>
    <cellStyle name="Header2 9" xfId="9821"/>
    <cellStyle name="Header2 9 2" xfId="25047"/>
    <cellStyle name="Header2 9 3" xfId="40068"/>
    <cellStyle name="Heading 1" xfId="983"/>
    <cellStyle name="Heading 2" xfId="984"/>
    <cellStyle name="Heading 3" xfId="985"/>
    <cellStyle name="Heading 3 2" xfId="7618"/>
    <cellStyle name="Heading 3 2 2" xfId="22971"/>
    <cellStyle name="Heading 3 3" xfId="21113"/>
    <cellStyle name="Heading 4" xfId="986"/>
    <cellStyle name="Heading1" xfId="987"/>
    <cellStyle name="Heading4" xfId="988"/>
    <cellStyle name="HeadShade" xfId="989"/>
    <cellStyle name="Hyperlink" xfId="51308"/>
    <cellStyle name="I" xfId="990"/>
    <cellStyle name="I_~0654119" xfId="991"/>
    <cellStyle name="I_01_AM monthly_Lease_200208" xfId="992"/>
    <cellStyle name="I_01_PM monthly_Lease_200212" xfId="993"/>
    <cellStyle name="I_02_AM monthly_analysis_2000208" xfId="994"/>
    <cellStyle name="I_02_AM monthly_Financials_200405" xfId="995"/>
    <cellStyle name="I_02_PM monthly_Financials_200301" xfId="996"/>
    <cellStyle name="I_02_PM monthly_Financials_200302" xfId="997"/>
    <cellStyle name="I_02_PM monthly_Financials_200307" xfId="998"/>
    <cellStyle name="I_02_PM monthly_Financials_200309" xfId="999"/>
    <cellStyle name="I_02_PM monthly_Financials_200401" xfId="1000"/>
    <cellStyle name="I_02_PM monthly_Financials_200403(1)" xfId="1001"/>
    <cellStyle name="I_03_yardi_한화_20028" xfId="1002"/>
    <cellStyle name="I_05_yardi_대한_200208" xfId="1003"/>
    <cellStyle name="I_08년카튼빌 견적 내역(10.08)" xfId="1004"/>
    <cellStyle name="I_09년 SIPM, 메이트플러스 사업장 하복 취합(5월)-우지" xfId="1006"/>
    <cellStyle name="I_'09년 인상 요청안(디오 동결안)" xfId="1005"/>
    <cellStyle name="I_09년_이례_요청(29명)  -09(1).0317_최종" xfId="1007"/>
    <cellStyle name="I_2006년 코크렙1호 예산(안)_Koramco_Rev11(확정)_20060213" xfId="1008"/>
    <cellStyle name="I_2006년 코크렙1호 예산(안)_Koramco_Rev12_20060302-이사회승인예산-펀드비용세부내역변경" xfId="1009"/>
    <cellStyle name="I_Aging_daihandaia_200404" xfId="1020"/>
    <cellStyle name="I_Aging_daihandaia_200405" xfId="1021"/>
    <cellStyle name="I_Aging_daihandaia_200406" xfId="1022"/>
    <cellStyle name="I_Aging_daihandaia_200407" xfId="1023"/>
    <cellStyle name="I_Aging_daihandaia_200408" xfId="1024"/>
    <cellStyle name="I_Aging_daihandaia_200409" xfId="1025"/>
    <cellStyle name="I_Aging_daihandaia_200411" xfId="1026"/>
    <cellStyle name="I_Aging_daihandaia_200412" xfId="1027"/>
    <cellStyle name="I_Aging_daihandaia_200503" xfId="1028"/>
    <cellStyle name="I_AM monthly_Appendixl_200206" xfId="1029"/>
    <cellStyle name="I_Annual Budget_Daihan_2003" xfId="1030"/>
    <cellStyle name="I_Budget_임대관리수익_대아_2004" xfId="1031"/>
    <cellStyle name="I_Budget_임대관리수익_대한_2004" xfId="1032"/>
    <cellStyle name="I_cover_yardi_Yvette" xfId="1033"/>
    <cellStyle name="I_IS" xfId="1034"/>
    <cellStyle name="I_Mokgyo fS-0502" xfId="1035"/>
    <cellStyle name="I_Mokgyo FS-0502.xls-new" xfId="1036"/>
    <cellStyle name="I_Monthly Report(대아 2002.6)" xfId="1037"/>
    <cellStyle name="I_NEw" xfId="1038"/>
    <cellStyle name="I_NOI-2002-update1107" xfId="1039"/>
    <cellStyle name="I_PM  report_한화_2003(수령)" xfId="1040"/>
    <cellStyle name="I_PM Monthly report_한화_송부" xfId="1041"/>
    <cellStyle name="I_PM Monthly report_한화_송부1" xfId="1042"/>
    <cellStyle name="I_PM Monthly report_한화_송부11" xfId="1043"/>
    <cellStyle name="I_PM Monthly report_한화_송부12" xfId="1044"/>
    <cellStyle name="I_PM monthly_Hanwha_200402" xfId="1045"/>
    <cellStyle name="I_PM monthly_Hanwha_200403" xfId="1046"/>
    <cellStyle name="I_PM monthly_Hanwha_200404" xfId="1047"/>
    <cellStyle name="I_PM monthly_Hanwha_200405" xfId="1048"/>
    <cellStyle name="I_PM report_hanwha_200304" xfId="1050"/>
    <cellStyle name="I_PM report_hanwha_200305" xfId="1051"/>
    <cellStyle name="I_PM report_hanwha_200306" xfId="1052"/>
    <cellStyle name="I_PM report_hanwha_200307" xfId="1053"/>
    <cellStyle name="I_PM report_Hanwha_200308" xfId="1054"/>
    <cellStyle name="I_PM report_Hanwha_200309" xfId="1055"/>
    <cellStyle name="I_PM report_Hanwha_200310" xfId="1056"/>
    <cellStyle name="I_PM report_Hanwha_200311" xfId="1057"/>
    <cellStyle name="I_PM report_Hanwha_20040101" xfId="1058"/>
    <cellStyle name="I_PM report_한화_200303" xfId="1049"/>
    <cellStyle name="I_rentroll_대아_200310" xfId="1059"/>
    <cellStyle name="I_report _수익분석_한화_200312" xfId="1060"/>
    <cellStyle name="I_Rev1_IS Report_by C&amp;W_for Sep" xfId="1061"/>
    <cellStyle name="I_Sheet1" xfId="1062"/>
    <cellStyle name="I_Sheet11" xfId="1063"/>
    <cellStyle name="I_Sheet12" xfId="1064"/>
    <cellStyle name="I_Year by month Sep2002_LLK" xfId="1065"/>
    <cellStyle name="I_명동 03.02" xfId="1010"/>
    <cellStyle name="I_명동003년 3월" xfId="1011"/>
    <cellStyle name="I_수익지출 graph_2002" xfId="1012"/>
    <cellStyle name="I_안양_견적(17명)-(09.05.31)" xfId="1013"/>
    <cellStyle name="I_양지물류계약(보안2명)" xfId="1014"/>
    <cellStyle name="I_월말보고서2003년 6월" xfId="1015"/>
    <cellStyle name="I_카튼빌(검찰공무원)아파트 견적 최종(죄종)" xfId="1016"/>
    <cellStyle name="I_투자수익률_IS Report_by C&amp;W_for Dec" xfId="1017"/>
    <cellStyle name="I_한화_수익편차" xfId="1018"/>
    <cellStyle name="I_형지어패럴 견적서(14명)" xfId="1019"/>
    <cellStyle name="Input" xfId="1066"/>
    <cellStyle name="Input [yellow]" xfId="1067"/>
    <cellStyle name="Input [yellow] 2" xfId="6064"/>
    <cellStyle name="Input [yellow] 2 10" xfId="20097"/>
    <cellStyle name="Input [yellow] 2 10 2" xfId="35167"/>
    <cellStyle name="Input [yellow] 2 10 3" xfId="50179"/>
    <cellStyle name="Input [yellow] 2 11" xfId="7369"/>
    <cellStyle name="Input [yellow] 2 11 2" xfId="22722"/>
    <cellStyle name="Input [yellow] 2 11 3" xfId="37770"/>
    <cellStyle name="Input [yellow] 2 12" xfId="36466"/>
    <cellStyle name="Input [yellow] 2 13" xfId="51310"/>
    <cellStyle name="Input [yellow] 2 14" xfId="51492"/>
    <cellStyle name="Input [yellow] 2 2" xfId="10289"/>
    <cellStyle name="Input [yellow] 2 2 2" xfId="25486"/>
    <cellStyle name="Input [yellow] 2 2 3" xfId="40507"/>
    <cellStyle name="Input [yellow] 2 3" xfId="11521"/>
    <cellStyle name="Input [yellow] 2 3 2" xfId="26591"/>
    <cellStyle name="Input [yellow] 2 3 3" xfId="41612"/>
    <cellStyle name="Input [yellow] 2 4" xfId="12822"/>
    <cellStyle name="Input [yellow] 2 4 2" xfId="27892"/>
    <cellStyle name="Input [yellow] 2 4 3" xfId="42913"/>
    <cellStyle name="Input [yellow] 2 5" xfId="14129"/>
    <cellStyle name="Input [yellow] 2 5 2" xfId="29199"/>
    <cellStyle name="Input [yellow] 2 5 3" xfId="44220"/>
    <cellStyle name="Input [yellow] 2 6" xfId="15393"/>
    <cellStyle name="Input [yellow] 2 6 2" xfId="30463"/>
    <cellStyle name="Input [yellow] 2 6 3" xfId="45484"/>
    <cellStyle name="Input [yellow] 2 7" xfId="16540"/>
    <cellStyle name="Input [yellow] 2 7 2" xfId="31610"/>
    <cellStyle name="Input [yellow] 2 7 3" xfId="46631"/>
    <cellStyle name="Input [yellow] 2 8" xfId="17827"/>
    <cellStyle name="Input [yellow] 2 8 2" xfId="32897"/>
    <cellStyle name="Input [yellow] 2 8 3" xfId="47909"/>
    <cellStyle name="Input [yellow] 2 9" xfId="19002"/>
    <cellStyle name="Input [yellow] 2 9 2" xfId="34072"/>
    <cellStyle name="Input [yellow] 2 9 3" xfId="49084"/>
    <cellStyle name="Input [yellow] 3" xfId="6102"/>
    <cellStyle name="Input [yellow] 3 10" xfId="20006"/>
    <cellStyle name="Input [yellow] 3 10 2" xfId="35076"/>
    <cellStyle name="Input [yellow] 3 10 3" xfId="50088"/>
    <cellStyle name="Input [yellow] 3 11" xfId="7278"/>
    <cellStyle name="Input [yellow] 3 11 2" xfId="22631"/>
    <cellStyle name="Input [yellow] 3 11 3" xfId="37679"/>
    <cellStyle name="Input [yellow] 3 12" xfId="36504"/>
    <cellStyle name="Input [yellow] 3 2" xfId="10198"/>
    <cellStyle name="Input [yellow] 3 2 2" xfId="25395"/>
    <cellStyle name="Input [yellow] 3 2 3" xfId="40416"/>
    <cellStyle name="Input [yellow] 3 3" xfId="11430"/>
    <cellStyle name="Input [yellow] 3 3 2" xfId="26500"/>
    <cellStyle name="Input [yellow] 3 3 3" xfId="41521"/>
    <cellStyle name="Input [yellow] 3 4" xfId="12731"/>
    <cellStyle name="Input [yellow] 3 4 2" xfId="27801"/>
    <cellStyle name="Input [yellow] 3 4 3" xfId="42822"/>
    <cellStyle name="Input [yellow] 3 5" xfId="14038"/>
    <cellStyle name="Input [yellow] 3 5 2" xfId="29108"/>
    <cellStyle name="Input [yellow] 3 5 3" xfId="44129"/>
    <cellStyle name="Input [yellow] 3 6" xfId="15302"/>
    <cellStyle name="Input [yellow] 3 6 2" xfId="30372"/>
    <cellStyle name="Input [yellow] 3 6 3" xfId="45393"/>
    <cellStyle name="Input [yellow] 3 7" xfId="16449"/>
    <cellStyle name="Input [yellow] 3 7 2" xfId="31519"/>
    <cellStyle name="Input [yellow] 3 7 3" xfId="46540"/>
    <cellStyle name="Input [yellow] 3 8" xfId="17736"/>
    <cellStyle name="Input [yellow] 3 8 2" xfId="32806"/>
    <cellStyle name="Input [yellow] 3 8 3" xfId="47818"/>
    <cellStyle name="Input [yellow] 3 9" xfId="18911"/>
    <cellStyle name="Input [yellow] 3 9 2" xfId="33981"/>
    <cellStyle name="Input [yellow] 3 9 3" xfId="48993"/>
    <cellStyle name="Input [yellow] 4" xfId="6444"/>
    <cellStyle name="Input [yellow] 4 2" xfId="21798"/>
    <cellStyle name="Input [yellow] 4 3" xfId="36846"/>
    <cellStyle name="Input [yellow] 5" xfId="51309"/>
    <cellStyle name="Input [yellow] 6" xfId="51493"/>
    <cellStyle name="Input 10" xfId="5632"/>
    <cellStyle name="Input 10 10" xfId="6076"/>
    <cellStyle name="Input 10 10 2" xfId="21432"/>
    <cellStyle name="Input 10 10 3" xfId="36478"/>
    <cellStyle name="Input 10 2" xfId="5724"/>
    <cellStyle name="Input 10 2 2" xfId="5757"/>
    <cellStyle name="Input 10 2 2 10" xfId="6040"/>
    <cellStyle name="Input 10 2 2 10 2" xfId="21397"/>
    <cellStyle name="Input 10 2 2 10 3" xfId="36442"/>
    <cellStyle name="Input 10 2 2 2" xfId="5850"/>
    <cellStyle name="Input 10 2 2 2 2" xfId="5967"/>
    <cellStyle name="Input 10 2 2 2 2 10" xfId="7266"/>
    <cellStyle name="Input 10 2 2 2 2 10 2" xfId="22620"/>
    <cellStyle name="Input 10 2 2 2 2 10 3" xfId="37668"/>
    <cellStyle name="Input 10 2 2 2 2 2" xfId="6964"/>
    <cellStyle name="Input 10 2 2 2 2 2 10" xfId="19590"/>
    <cellStyle name="Input 10 2 2 2 2 2 10 2" xfId="34660"/>
    <cellStyle name="Input 10 2 2 2 2 2 10 3" xfId="49672"/>
    <cellStyle name="Input 10 2 2 2 2 2 11" xfId="20685"/>
    <cellStyle name="Input 10 2 2 2 2 2 11 2" xfId="35755"/>
    <cellStyle name="Input 10 2 2 2 2 2 11 3" xfId="50767"/>
    <cellStyle name="Input 10 2 2 2 2 2 12" xfId="8032"/>
    <cellStyle name="Input 10 2 2 2 2 2 12 2" xfId="23334"/>
    <cellStyle name="Input 10 2 2 2 2 2 12 3" xfId="38358"/>
    <cellStyle name="Input 10 2 2 2 2 2 13" xfId="22318"/>
    <cellStyle name="Input 10 2 2 2 2 2 14" xfId="37366"/>
    <cellStyle name="Input 10 2 2 2 2 2 2" xfId="8496"/>
    <cellStyle name="Input 10 2 2 2 2 2 2 10" xfId="21073"/>
    <cellStyle name="Input 10 2 2 2 2 2 2 10 2" xfId="36143"/>
    <cellStyle name="Input 10 2 2 2 2 2 2 10 3" xfId="51155"/>
    <cellStyle name="Input 10 2 2 2 2 2 2 11" xfId="23722"/>
    <cellStyle name="Input 10 2 2 2 2 2 2 12" xfId="38746"/>
    <cellStyle name="Input 10 2 2 2 2 2 2 2" xfId="11401"/>
    <cellStyle name="Input 10 2 2 2 2 2 2 2 2" xfId="26471"/>
    <cellStyle name="Input 10 2 2 2 2 2 2 2 3" xfId="41492"/>
    <cellStyle name="Input 10 2 2 2 2 2 2 3" xfId="12518"/>
    <cellStyle name="Input 10 2 2 2 2 2 2 3 2" xfId="27588"/>
    <cellStyle name="Input 10 2 2 2 2 2 2 3 3" xfId="42609"/>
    <cellStyle name="Input 10 2 2 2 2 2 2 4" xfId="13824"/>
    <cellStyle name="Input 10 2 2 2 2 2 2 4 2" xfId="28894"/>
    <cellStyle name="Input 10 2 2 2 2 2 2 4 3" xfId="43915"/>
    <cellStyle name="Input 10 2 2 2 2 2 2 5" xfId="15199"/>
    <cellStyle name="Input 10 2 2 2 2 2 2 5 2" xfId="30269"/>
    <cellStyle name="Input 10 2 2 2 2 2 2 5 3" xfId="45290"/>
    <cellStyle name="Input 10 2 2 2 2 2 2 6" xfId="16373"/>
    <cellStyle name="Input 10 2 2 2 2 2 2 6 2" xfId="31443"/>
    <cellStyle name="Input 10 2 2 2 2 2 2 6 3" xfId="46464"/>
    <cellStyle name="Input 10 2 2 2 2 2 2 7" xfId="17528"/>
    <cellStyle name="Input 10 2 2 2 2 2 2 7 2" xfId="32598"/>
    <cellStyle name="Input 10 2 2 2 2 2 2 7 3" xfId="47610"/>
    <cellStyle name="Input 10 2 2 2 2 2 2 8" xfId="18833"/>
    <cellStyle name="Input 10 2 2 2 2 2 2 8 2" xfId="33903"/>
    <cellStyle name="Input 10 2 2 2 2 2 2 8 3" xfId="48915"/>
    <cellStyle name="Input 10 2 2 2 2 2 2 9" xfId="19978"/>
    <cellStyle name="Input 10 2 2 2 2 2 2 9 2" xfId="35048"/>
    <cellStyle name="Input 10 2 2 2 2 2 2 9 3" xfId="50060"/>
    <cellStyle name="Input 10 2 2 2 2 2 3" xfId="10937"/>
    <cellStyle name="Input 10 2 2 2 2 2 3 2" xfId="26083"/>
    <cellStyle name="Input 10 2 2 2 2 2 3 3" xfId="41104"/>
    <cellStyle name="Input 10 2 2 2 2 2 4" xfId="12114"/>
    <cellStyle name="Input 10 2 2 2 2 2 4 2" xfId="27184"/>
    <cellStyle name="Input 10 2 2 2 2 2 4 3" xfId="42205"/>
    <cellStyle name="Input 10 2 2 2 2 2 5" xfId="13418"/>
    <cellStyle name="Input 10 2 2 2 2 2 5 2" xfId="28488"/>
    <cellStyle name="Input 10 2 2 2 2 2 5 3" xfId="43509"/>
    <cellStyle name="Input 10 2 2 2 2 2 6" xfId="14755"/>
    <cellStyle name="Input 10 2 2 2 2 2 6 2" xfId="29825"/>
    <cellStyle name="Input 10 2 2 2 2 2 6 3" xfId="44846"/>
    <cellStyle name="Input 10 2 2 2 2 2 7" xfId="15985"/>
    <cellStyle name="Input 10 2 2 2 2 2 7 2" xfId="31055"/>
    <cellStyle name="Input 10 2 2 2 2 2 7 3" xfId="46076"/>
    <cellStyle name="Input 10 2 2 2 2 2 8" xfId="17138"/>
    <cellStyle name="Input 10 2 2 2 2 2 8 2" xfId="32208"/>
    <cellStyle name="Input 10 2 2 2 2 2 8 3" xfId="47220"/>
    <cellStyle name="Input 10 2 2 2 2 2 9" xfId="18424"/>
    <cellStyle name="Input 10 2 2 2 2 2 9 2" xfId="33494"/>
    <cellStyle name="Input 10 2 2 2 2 2 9 3" xfId="48506"/>
    <cellStyle name="Input 10 2 2 2 2 3" xfId="7872"/>
    <cellStyle name="Input 10 2 2 2 2 3 10" xfId="20570"/>
    <cellStyle name="Input 10 2 2 2 2 3 10 2" xfId="35640"/>
    <cellStyle name="Input 10 2 2 2 2 3 10 3" xfId="50652"/>
    <cellStyle name="Input 10 2 2 2 2 3 11" xfId="23216"/>
    <cellStyle name="Input 10 2 2 2 2 3 12" xfId="38243"/>
    <cellStyle name="Input 10 2 2 2 2 3 2" xfId="10780"/>
    <cellStyle name="Input 10 2 2 2 2 3 2 2" xfId="25968"/>
    <cellStyle name="Input 10 2 2 2 2 3 2 3" xfId="40989"/>
    <cellStyle name="Input 10 2 2 2 2 3 3" xfId="11997"/>
    <cellStyle name="Input 10 2 2 2 2 3 3 2" xfId="27067"/>
    <cellStyle name="Input 10 2 2 2 2 3 3 3" xfId="42088"/>
    <cellStyle name="Input 10 2 2 2 2 3 4" xfId="13299"/>
    <cellStyle name="Input 10 2 2 2 2 3 4 2" xfId="28369"/>
    <cellStyle name="Input 10 2 2 2 2 3 4 3" xfId="43390"/>
    <cellStyle name="Input 10 2 2 2 2 3 5" xfId="14610"/>
    <cellStyle name="Input 10 2 2 2 2 3 5 2" xfId="29680"/>
    <cellStyle name="Input 10 2 2 2 2 3 5 3" xfId="44701"/>
    <cellStyle name="Input 10 2 2 2 2 3 6" xfId="15869"/>
    <cellStyle name="Input 10 2 2 2 2 3 6 2" xfId="30939"/>
    <cellStyle name="Input 10 2 2 2 2 3 6 3" xfId="45960"/>
    <cellStyle name="Input 10 2 2 2 2 3 7" xfId="17020"/>
    <cellStyle name="Input 10 2 2 2 2 3 7 2" xfId="32090"/>
    <cellStyle name="Input 10 2 2 2 2 3 7 3" xfId="47105"/>
    <cellStyle name="Input 10 2 2 2 2 3 8" xfId="18301"/>
    <cellStyle name="Input 10 2 2 2 2 3 8 2" xfId="33371"/>
    <cellStyle name="Input 10 2 2 2 2 3 8 3" xfId="48383"/>
    <cellStyle name="Input 10 2 2 2 2 3 9" xfId="19475"/>
    <cellStyle name="Input 10 2 2 2 2 3 9 2" xfId="34545"/>
    <cellStyle name="Input 10 2 2 2 2 3 9 3" xfId="49557"/>
    <cellStyle name="Input 10 2 2 2 2 4" xfId="8413"/>
    <cellStyle name="Input 10 2 2 2 2 4 10" xfId="20990"/>
    <cellStyle name="Input 10 2 2 2 2 4 10 2" xfId="36060"/>
    <cellStyle name="Input 10 2 2 2 2 4 10 3" xfId="51072"/>
    <cellStyle name="Input 10 2 2 2 2 4 11" xfId="23639"/>
    <cellStyle name="Input 10 2 2 2 2 4 12" xfId="38663"/>
    <cellStyle name="Input 10 2 2 2 2 4 2" xfId="11318"/>
    <cellStyle name="Input 10 2 2 2 2 4 2 2" xfId="26388"/>
    <cellStyle name="Input 10 2 2 2 2 4 2 3" xfId="41409"/>
    <cellStyle name="Input 10 2 2 2 2 4 3" xfId="12435"/>
    <cellStyle name="Input 10 2 2 2 2 4 3 2" xfId="27505"/>
    <cellStyle name="Input 10 2 2 2 2 4 3 3" xfId="42526"/>
    <cellStyle name="Input 10 2 2 2 2 4 4" xfId="13741"/>
    <cellStyle name="Input 10 2 2 2 2 4 4 2" xfId="28811"/>
    <cellStyle name="Input 10 2 2 2 2 4 4 3" xfId="43832"/>
    <cellStyle name="Input 10 2 2 2 2 4 5" xfId="15116"/>
    <cellStyle name="Input 10 2 2 2 2 4 5 2" xfId="30186"/>
    <cellStyle name="Input 10 2 2 2 2 4 5 3" xfId="45207"/>
    <cellStyle name="Input 10 2 2 2 2 4 6" xfId="16290"/>
    <cellStyle name="Input 10 2 2 2 2 4 6 2" xfId="31360"/>
    <cellStyle name="Input 10 2 2 2 2 4 6 3" xfId="46381"/>
    <cellStyle name="Input 10 2 2 2 2 4 7" xfId="17445"/>
    <cellStyle name="Input 10 2 2 2 2 4 7 2" xfId="32515"/>
    <cellStyle name="Input 10 2 2 2 2 4 7 3" xfId="47527"/>
    <cellStyle name="Input 10 2 2 2 2 4 8" xfId="18750"/>
    <cellStyle name="Input 10 2 2 2 2 4 8 2" xfId="33820"/>
    <cellStyle name="Input 10 2 2 2 2 4 8 3" xfId="48832"/>
    <cellStyle name="Input 10 2 2 2 2 4 9" xfId="19895"/>
    <cellStyle name="Input 10 2 2 2 2 4 9 2" xfId="34965"/>
    <cellStyle name="Input 10 2 2 2 2 4 9 3" xfId="49977"/>
    <cellStyle name="Input 10 2 2 2 2 5" xfId="8795"/>
    <cellStyle name="Input 10 2 2 2 2 5 2" xfId="24021"/>
    <cellStyle name="Input 10 2 2 2 2 5 3" xfId="39043"/>
    <cellStyle name="Input 10 2 2 2 2 6" xfId="12725"/>
    <cellStyle name="Input 10 2 2 2 2 6 2" xfId="27795"/>
    <cellStyle name="Input 10 2 2 2 2 6 3" xfId="42816"/>
    <cellStyle name="Input 10 2 2 2 2 7" xfId="14020"/>
    <cellStyle name="Input 10 2 2 2 2 7 2" xfId="29090"/>
    <cellStyle name="Input 10 2 2 2 2 7 3" xfId="44111"/>
    <cellStyle name="Input 10 2 2 2 2 8" xfId="16444"/>
    <cellStyle name="Input 10 2 2 2 2 8 2" xfId="31514"/>
    <cellStyle name="Input 10 2 2 2 2 8 3" xfId="46535"/>
    <cellStyle name="Input 10 2 2 2 2 9" xfId="17728"/>
    <cellStyle name="Input 10 2 2 2 2 9 2" xfId="32798"/>
    <cellStyle name="Input 10 2 2 2 2 9 3" xfId="47810"/>
    <cellStyle name="Input 10 2 2 2 3" xfId="6855"/>
    <cellStyle name="Input 10 2 2 2 3 10" xfId="20461"/>
    <cellStyle name="Input 10 2 2 2 3 10 2" xfId="35531"/>
    <cellStyle name="Input 10 2 2 2 3 10 3" xfId="50543"/>
    <cellStyle name="Input 10 2 2 2 3 11" xfId="7756"/>
    <cellStyle name="Input 10 2 2 2 3 11 2" xfId="23107"/>
    <cellStyle name="Input 10 2 2 2 3 11 3" xfId="38134"/>
    <cellStyle name="Input 10 2 2 2 3 12" xfId="22209"/>
    <cellStyle name="Input 10 2 2 2 3 13" xfId="37257"/>
    <cellStyle name="Input 10 2 2 2 3 2" xfId="10664"/>
    <cellStyle name="Input 10 2 2 2 3 2 2" xfId="25859"/>
    <cellStyle name="Input 10 2 2 2 3 2 3" xfId="40880"/>
    <cellStyle name="Input 10 2 2 2 3 3" xfId="11887"/>
    <cellStyle name="Input 10 2 2 2 3 3 2" xfId="26957"/>
    <cellStyle name="Input 10 2 2 2 3 3 3" xfId="41978"/>
    <cellStyle name="Input 10 2 2 2 3 4" xfId="13190"/>
    <cellStyle name="Input 10 2 2 2 3 4 2" xfId="28260"/>
    <cellStyle name="Input 10 2 2 2 3 4 3" xfId="43281"/>
    <cellStyle name="Input 10 2 2 2 3 5" xfId="14496"/>
    <cellStyle name="Input 10 2 2 2 3 5 2" xfId="29566"/>
    <cellStyle name="Input 10 2 2 2 3 5 3" xfId="44587"/>
    <cellStyle name="Input 10 2 2 2 3 6" xfId="15760"/>
    <cellStyle name="Input 10 2 2 2 3 6 2" xfId="30830"/>
    <cellStyle name="Input 10 2 2 2 3 6 3" xfId="45851"/>
    <cellStyle name="Input 10 2 2 2 3 7" xfId="16911"/>
    <cellStyle name="Input 10 2 2 2 3 7 2" xfId="31981"/>
    <cellStyle name="Input 10 2 2 2 3 7 3" xfId="46996"/>
    <cellStyle name="Input 10 2 2 2 3 8" xfId="18192"/>
    <cellStyle name="Input 10 2 2 2 3 8 2" xfId="33262"/>
    <cellStyle name="Input 10 2 2 2 3 8 3" xfId="48274"/>
    <cellStyle name="Input 10 2 2 2 3 9" xfId="19366"/>
    <cellStyle name="Input 10 2 2 2 3 9 2" xfId="34436"/>
    <cellStyle name="Input 10 2 2 2 3 9 3" xfId="49448"/>
    <cellStyle name="Input 10 2 2 2 4" xfId="8336"/>
    <cellStyle name="Input 10 2 2 2 4 10" xfId="20913"/>
    <cellStyle name="Input 10 2 2 2 4 10 2" xfId="35983"/>
    <cellStyle name="Input 10 2 2 2 4 10 3" xfId="50995"/>
    <cellStyle name="Input 10 2 2 2 4 11" xfId="23562"/>
    <cellStyle name="Input 10 2 2 2 4 12" xfId="38586"/>
    <cellStyle name="Input 10 2 2 2 4 2" xfId="11241"/>
    <cellStyle name="Input 10 2 2 2 4 2 2" xfId="26311"/>
    <cellStyle name="Input 10 2 2 2 4 2 3" xfId="41332"/>
    <cellStyle name="Input 10 2 2 2 4 3" xfId="12358"/>
    <cellStyle name="Input 10 2 2 2 4 3 2" xfId="27428"/>
    <cellStyle name="Input 10 2 2 2 4 3 3" xfId="42449"/>
    <cellStyle name="Input 10 2 2 2 4 4" xfId="13664"/>
    <cellStyle name="Input 10 2 2 2 4 4 2" xfId="28734"/>
    <cellStyle name="Input 10 2 2 2 4 4 3" xfId="43755"/>
    <cellStyle name="Input 10 2 2 2 4 5" xfId="15039"/>
    <cellStyle name="Input 10 2 2 2 4 5 2" xfId="30109"/>
    <cellStyle name="Input 10 2 2 2 4 5 3" xfId="45130"/>
    <cellStyle name="Input 10 2 2 2 4 6" xfId="16213"/>
    <cellStyle name="Input 10 2 2 2 4 6 2" xfId="31283"/>
    <cellStyle name="Input 10 2 2 2 4 6 3" xfId="46304"/>
    <cellStyle name="Input 10 2 2 2 4 7" xfId="17368"/>
    <cellStyle name="Input 10 2 2 2 4 7 2" xfId="32438"/>
    <cellStyle name="Input 10 2 2 2 4 7 3" xfId="47450"/>
    <cellStyle name="Input 10 2 2 2 4 8" xfId="18673"/>
    <cellStyle name="Input 10 2 2 2 4 8 2" xfId="33743"/>
    <cellStyle name="Input 10 2 2 2 4 8 3" xfId="48755"/>
    <cellStyle name="Input 10 2 2 2 4 9" xfId="19818"/>
    <cellStyle name="Input 10 2 2 2 4 9 2" xfId="34888"/>
    <cellStyle name="Input 10 2 2 2 4 9 3" xfId="49900"/>
    <cellStyle name="Input 10 2 2 2 5" xfId="7157"/>
    <cellStyle name="Input 10 2 2 2 5 2" xfId="22511"/>
    <cellStyle name="Input 10 2 2 2 5 3" xfId="37559"/>
    <cellStyle name="Input 10 2 2 3" xfId="6763"/>
    <cellStyle name="Input 10 2 2 3 10" xfId="20369"/>
    <cellStyle name="Input 10 2 2 3 10 2" xfId="35439"/>
    <cellStyle name="Input 10 2 2 3 10 3" xfId="50451"/>
    <cellStyle name="Input 10 2 2 3 11" xfId="7663"/>
    <cellStyle name="Input 10 2 2 3 11 2" xfId="23015"/>
    <cellStyle name="Input 10 2 2 3 11 3" xfId="38042"/>
    <cellStyle name="Input 10 2 2 3 12" xfId="22117"/>
    <cellStyle name="Input 10 2 2 3 13" xfId="37165"/>
    <cellStyle name="Input 10 2 2 3 2" xfId="10571"/>
    <cellStyle name="Input 10 2 2 3 2 2" xfId="25767"/>
    <cellStyle name="Input 10 2 2 3 2 3" xfId="40788"/>
    <cellStyle name="Input 10 2 2 3 3" xfId="11795"/>
    <cellStyle name="Input 10 2 2 3 3 2" xfId="26865"/>
    <cellStyle name="Input 10 2 2 3 3 3" xfId="41886"/>
    <cellStyle name="Input 10 2 2 3 4" xfId="13097"/>
    <cellStyle name="Input 10 2 2 3 4 2" xfId="28167"/>
    <cellStyle name="Input 10 2 2 3 4 3" xfId="43188"/>
    <cellStyle name="Input 10 2 2 3 5" xfId="14403"/>
    <cellStyle name="Input 10 2 2 3 5 2" xfId="29473"/>
    <cellStyle name="Input 10 2 2 3 5 3" xfId="44494"/>
    <cellStyle name="Input 10 2 2 3 6" xfId="15668"/>
    <cellStyle name="Input 10 2 2 3 6 2" xfId="30738"/>
    <cellStyle name="Input 10 2 2 3 6 3" xfId="45759"/>
    <cellStyle name="Input 10 2 2 3 7" xfId="16819"/>
    <cellStyle name="Input 10 2 2 3 7 2" xfId="31889"/>
    <cellStyle name="Input 10 2 2 3 7 3" xfId="46904"/>
    <cellStyle name="Input 10 2 2 3 8" xfId="18099"/>
    <cellStyle name="Input 10 2 2 3 8 2" xfId="33169"/>
    <cellStyle name="Input 10 2 2 3 8 3" xfId="48181"/>
    <cellStyle name="Input 10 2 2 3 9" xfId="19274"/>
    <cellStyle name="Input 10 2 2 3 9 2" xfId="34344"/>
    <cellStyle name="Input 10 2 2 3 9 3" xfId="49356"/>
    <cellStyle name="Input 10 2 2 4" xfId="8276"/>
    <cellStyle name="Input 10 2 2 4 10" xfId="20853"/>
    <cellStyle name="Input 10 2 2 4 10 2" xfId="35923"/>
    <cellStyle name="Input 10 2 2 4 10 3" xfId="50935"/>
    <cellStyle name="Input 10 2 2 4 11" xfId="23502"/>
    <cellStyle name="Input 10 2 2 4 12" xfId="38526"/>
    <cellStyle name="Input 10 2 2 4 2" xfId="11181"/>
    <cellStyle name="Input 10 2 2 4 2 2" xfId="26251"/>
    <cellStyle name="Input 10 2 2 4 2 3" xfId="41272"/>
    <cellStyle name="Input 10 2 2 4 3" xfId="12298"/>
    <cellStyle name="Input 10 2 2 4 3 2" xfId="27368"/>
    <cellStyle name="Input 10 2 2 4 3 3" xfId="42389"/>
    <cellStyle name="Input 10 2 2 4 4" xfId="13604"/>
    <cellStyle name="Input 10 2 2 4 4 2" xfId="28674"/>
    <cellStyle name="Input 10 2 2 4 4 3" xfId="43695"/>
    <cellStyle name="Input 10 2 2 4 5" xfId="14979"/>
    <cellStyle name="Input 10 2 2 4 5 2" xfId="30049"/>
    <cellStyle name="Input 10 2 2 4 5 3" xfId="45070"/>
    <cellStyle name="Input 10 2 2 4 6" xfId="16153"/>
    <cellStyle name="Input 10 2 2 4 6 2" xfId="31223"/>
    <cellStyle name="Input 10 2 2 4 6 3" xfId="46244"/>
    <cellStyle name="Input 10 2 2 4 7" xfId="17308"/>
    <cellStyle name="Input 10 2 2 4 7 2" xfId="32378"/>
    <cellStyle name="Input 10 2 2 4 7 3" xfId="47390"/>
    <cellStyle name="Input 10 2 2 4 8" xfId="18613"/>
    <cellStyle name="Input 10 2 2 4 8 2" xfId="33683"/>
    <cellStyle name="Input 10 2 2 4 8 3" xfId="48695"/>
    <cellStyle name="Input 10 2 2 4 9" xfId="19758"/>
    <cellStyle name="Input 10 2 2 4 9 2" xfId="34828"/>
    <cellStyle name="Input 10 2 2 4 9 3" xfId="49840"/>
    <cellStyle name="Input 10 2 2 5" xfId="8570"/>
    <cellStyle name="Input 10 2 2 5 2" xfId="23796"/>
    <cellStyle name="Input 10 2 2 5 3" xfId="38820"/>
    <cellStyle name="Input 10 2 2 6" xfId="12570"/>
    <cellStyle name="Input 10 2 2 6 2" xfId="27640"/>
    <cellStyle name="Input 10 2 2 6 3" xfId="42661"/>
    <cellStyle name="Input 10 2 2 7" xfId="13867"/>
    <cellStyle name="Input 10 2 2 7 2" xfId="28937"/>
    <cellStyle name="Input 10 2 2 7 3" xfId="43958"/>
    <cellStyle name="Input 10 2 2 8" xfId="9235"/>
    <cellStyle name="Input 10 2 2 8 2" xfId="24461"/>
    <cellStyle name="Input 10 2 2 8 3" xfId="39483"/>
    <cellStyle name="Input 10 2 2 9" xfId="17580"/>
    <cellStyle name="Input 10 2 2 9 2" xfId="32650"/>
    <cellStyle name="Input 10 2 2 9 3" xfId="47662"/>
    <cellStyle name="Input 10 2 3" xfId="6736"/>
    <cellStyle name="Input 10 2 3 10" xfId="20342"/>
    <cellStyle name="Input 10 2 3 10 2" xfId="35412"/>
    <cellStyle name="Input 10 2 3 10 3" xfId="50424"/>
    <cellStyle name="Input 10 2 3 11" xfId="7614"/>
    <cellStyle name="Input 10 2 3 11 2" xfId="22967"/>
    <cellStyle name="Input 10 2 3 11 3" xfId="38015"/>
    <cellStyle name="Input 10 2 3 12" xfId="22090"/>
    <cellStyle name="Input 10 2 3 13" xfId="37138"/>
    <cellStyle name="Input 10 2 3 2" xfId="10534"/>
    <cellStyle name="Input 10 2 3 2 2" xfId="25731"/>
    <cellStyle name="Input 10 2 3 2 3" xfId="40752"/>
    <cellStyle name="Input 10 2 3 3" xfId="11766"/>
    <cellStyle name="Input 10 2 3 3 2" xfId="26836"/>
    <cellStyle name="Input 10 2 3 3 3" xfId="41857"/>
    <cellStyle name="Input 10 2 3 4" xfId="13067"/>
    <cellStyle name="Input 10 2 3 4 2" xfId="28137"/>
    <cellStyle name="Input 10 2 3 4 3" xfId="43158"/>
    <cellStyle name="Input 10 2 3 5" xfId="14374"/>
    <cellStyle name="Input 10 2 3 5 2" xfId="29444"/>
    <cellStyle name="Input 10 2 3 5 3" xfId="44465"/>
    <cellStyle name="Input 10 2 3 6" xfId="15638"/>
    <cellStyle name="Input 10 2 3 6 2" xfId="30708"/>
    <cellStyle name="Input 10 2 3 6 3" xfId="45729"/>
    <cellStyle name="Input 10 2 3 7" xfId="16785"/>
    <cellStyle name="Input 10 2 3 7 2" xfId="31855"/>
    <cellStyle name="Input 10 2 3 7 3" xfId="46876"/>
    <cellStyle name="Input 10 2 3 8" xfId="18072"/>
    <cellStyle name="Input 10 2 3 8 2" xfId="33142"/>
    <cellStyle name="Input 10 2 3 8 3" xfId="48154"/>
    <cellStyle name="Input 10 2 3 9" xfId="19247"/>
    <cellStyle name="Input 10 2 3 9 2" xfId="34317"/>
    <cellStyle name="Input 10 2 3 9 3" xfId="49329"/>
    <cellStyle name="Input 10 2 4" xfId="8265"/>
    <cellStyle name="Input 10 2 4 10" xfId="20842"/>
    <cellStyle name="Input 10 2 4 10 2" xfId="35912"/>
    <cellStyle name="Input 10 2 4 10 3" xfId="50924"/>
    <cellStyle name="Input 10 2 4 11" xfId="23491"/>
    <cellStyle name="Input 10 2 4 12" xfId="38515"/>
    <cellStyle name="Input 10 2 4 2" xfId="11170"/>
    <cellStyle name="Input 10 2 4 2 2" xfId="26240"/>
    <cellStyle name="Input 10 2 4 2 3" xfId="41261"/>
    <cellStyle name="Input 10 2 4 3" xfId="12287"/>
    <cellStyle name="Input 10 2 4 3 2" xfId="27357"/>
    <cellStyle name="Input 10 2 4 3 3" xfId="42378"/>
    <cellStyle name="Input 10 2 4 4" xfId="13593"/>
    <cellStyle name="Input 10 2 4 4 2" xfId="28663"/>
    <cellStyle name="Input 10 2 4 4 3" xfId="43684"/>
    <cellStyle name="Input 10 2 4 5" xfId="14968"/>
    <cellStyle name="Input 10 2 4 5 2" xfId="30038"/>
    <cellStyle name="Input 10 2 4 5 3" xfId="45059"/>
    <cellStyle name="Input 10 2 4 6" xfId="16142"/>
    <cellStyle name="Input 10 2 4 6 2" xfId="31212"/>
    <cellStyle name="Input 10 2 4 6 3" xfId="46233"/>
    <cellStyle name="Input 10 2 4 7" xfId="17297"/>
    <cellStyle name="Input 10 2 4 7 2" xfId="32367"/>
    <cellStyle name="Input 10 2 4 7 3" xfId="47379"/>
    <cellStyle name="Input 10 2 4 8" xfId="18602"/>
    <cellStyle name="Input 10 2 4 8 2" xfId="33672"/>
    <cellStyle name="Input 10 2 4 8 3" xfId="48684"/>
    <cellStyle name="Input 10 2 4 9" xfId="19747"/>
    <cellStyle name="Input 10 2 4 9 2" xfId="34817"/>
    <cellStyle name="Input 10 2 4 9 3" xfId="49829"/>
    <cellStyle name="Input 10 2 5" xfId="6326"/>
    <cellStyle name="Input 10 2 5 2" xfId="21680"/>
    <cellStyle name="Input 10 2 5 3" xfId="36728"/>
    <cellStyle name="Input 10 3" xfId="6646"/>
    <cellStyle name="Input 10 3 10" xfId="20252"/>
    <cellStyle name="Input 10 3 10 2" xfId="35322"/>
    <cellStyle name="Input 10 3 10 3" xfId="50334"/>
    <cellStyle name="Input 10 3 11" xfId="7524"/>
    <cellStyle name="Input 10 3 11 2" xfId="22877"/>
    <cellStyle name="Input 10 3 11 3" xfId="37925"/>
    <cellStyle name="Input 10 3 12" xfId="22000"/>
    <cellStyle name="Input 10 3 13" xfId="37048"/>
    <cellStyle name="Input 10 3 2" xfId="10444"/>
    <cellStyle name="Input 10 3 2 2" xfId="25641"/>
    <cellStyle name="Input 10 3 2 3" xfId="40662"/>
    <cellStyle name="Input 10 3 3" xfId="11676"/>
    <cellStyle name="Input 10 3 3 2" xfId="26746"/>
    <cellStyle name="Input 10 3 3 3" xfId="41767"/>
    <cellStyle name="Input 10 3 4" xfId="12977"/>
    <cellStyle name="Input 10 3 4 2" xfId="28047"/>
    <cellStyle name="Input 10 3 4 3" xfId="43068"/>
    <cellStyle name="Input 10 3 5" xfId="14284"/>
    <cellStyle name="Input 10 3 5 2" xfId="29354"/>
    <cellStyle name="Input 10 3 5 3" xfId="44375"/>
    <cellStyle name="Input 10 3 6" xfId="15548"/>
    <cellStyle name="Input 10 3 6 2" xfId="30618"/>
    <cellStyle name="Input 10 3 6 3" xfId="45639"/>
    <cellStyle name="Input 10 3 7" xfId="16695"/>
    <cellStyle name="Input 10 3 7 2" xfId="31765"/>
    <cellStyle name="Input 10 3 7 3" xfId="46786"/>
    <cellStyle name="Input 10 3 8" xfId="17982"/>
    <cellStyle name="Input 10 3 8 2" xfId="33052"/>
    <cellStyle name="Input 10 3 8 3" xfId="48064"/>
    <cellStyle name="Input 10 3 9" xfId="19157"/>
    <cellStyle name="Input 10 3 9 2" xfId="34227"/>
    <cellStyle name="Input 10 3 9 3" xfId="49239"/>
    <cellStyle name="Input 10 4" xfId="8207"/>
    <cellStyle name="Input 10 4 10" xfId="20784"/>
    <cellStyle name="Input 10 4 10 2" xfId="35854"/>
    <cellStyle name="Input 10 4 10 3" xfId="50866"/>
    <cellStyle name="Input 10 4 11" xfId="23433"/>
    <cellStyle name="Input 10 4 12" xfId="38457"/>
    <cellStyle name="Input 10 4 2" xfId="11112"/>
    <cellStyle name="Input 10 4 2 2" xfId="26182"/>
    <cellStyle name="Input 10 4 2 3" xfId="41203"/>
    <cellStyle name="Input 10 4 3" xfId="12229"/>
    <cellStyle name="Input 10 4 3 2" xfId="27299"/>
    <cellStyle name="Input 10 4 3 3" xfId="42320"/>
    <cellStyle name="Input 10 4 4" xfId="13535"/>
    <cellStyle name="Input 10 4 4 2" xfId="28605"/>
    <cellStyle name="Input 10 4 4 3" xfId="43626"/>
    <cellStyle name="Input 10 4 5" xfId="14910"/>
    <cellStyle name="Input 10 4 5 2" xfId="29980"/>
    <cellStyle name="Input 10 4 5 3" xfId="45001"/>
    <cellStyle name="Input 10 4 6" xfId="16084"/>
    <cellStyle name="Input 10 4 6 2" xfId="31154"/>
    <cellStyle name="Input 10 4 6 3" xfId="46175"/>
    <cellStyle name="Input 10 4 7" xfId="17239"/>
    <cellStyle name="Input 10 4 7 2" xfId="32309"/>
    <cellStyle name="Input 10 4 7 3" xfId="47321"/>
    <cellStyle name="Input 10 4 8" xfId="18544"/>
    <cellStyle name="Input 10 4 8 2" xfId="33614"/>
    <cellStyle name="Input 10 4 8 3" xfId="48626"/>
    <cellStyle name="Input 10 4 9" xfId="19689"/>
    <cellStyle name="Input 10 4 9 2" xfId="34759"/>
    <cellStyle name="Input 10 4 9 3" xfId="49771"/>
    <cellStyle name="Input 10 5" xfId="8642"/>
    <cellStyle name="Input 10 5 2" xfId="23868"/>
    <cellStyle name="Input 10 5 3" xfId="38891"/>
    <cellStyle name="Input 10 6" xfId="9830"/>
    <cellStyle name="Input 10 6 2" xfId="25056"/>
    <cellStyle name="Input 10 6 3" xfId="40077"/>
    <cellStyle name="Input 10 7" xfId="8914"/>
    <cellStyle name="Input 10 7 2" xfId="24140"/>
    <cellStyle name="Input 10 7 3" xfId="39162"/>
    <cellStyle name="Input 10 8" xfId="14030"/>
    <cellStyle name="Input 10 8 2" xfId="29100"/>
    <cellStyle name="Input 10 8 3" xfId="44121"/>
    <cellStyle name="Input 10 9" xfId="9092"/>
    <cellStyle name="Input 10 9 2" xfId="24318"/>
    <cellStyle name="Input 10 9 3" xfId="39340"/>
    <cellStyle name="Input 11" xfId="5633"/>
    <cellStyle name="Input 11 10" xfId="6159"/>
    <cellStyle name="Input 11 10 2" xfId="21513"/>
    <cellStyle name="Input 11 10 3" xfId="36561"/>
    <cellStyle name="Input 11 2" xfId="5725"/>
    <cellStyle name="Input 11 2 2" xfId="5758"/>
    <cellStyle name="Input 11 2 2 10" xfId="6043"/>
    <cellStyle name="Input 11 2 2 10 2" xfId="21400"/>
    <cellStyle name="Input 11 2 2 10 3" xfId="36445"/>
    <cellStyle name="Input 11 2 2 2" xfId="5851"/>
    <cellStyle name="Input 11 2 2 2 2" xfId="5968"/>
    <cellStyle name="Input 11 2 2 2 2 10" xfId="7267"/>
    <cellStyle name="Input 11 2 2 2 2 10 2" xfId="22621"/>
    <cellStyle name="Input 11 2 2 2 2 10 3" xfId="37669"/>
    <cellStyle name="Input 11 2 2 2 2 2" xfId="6965"/>
    <cellStyle name="Input 11 2 2 2 2 2 10" xfId="19591"/>
    <cellStyle name="Input 11 2 2 2 2 2 10 2" xfId="34661"/>
    <cellStyle name="Input 11 2 2 2 2 2 10 3" xfId="49673"/>
    <cellStyle name="Input 11 2 2 2 2 2 11" xfId="20686"/>
    <cellStyle name="Input 11 2 2 2 2 2 11 2" xfId="35756"/>
    <cellStyle name="Input 11 2 2 2 2 2 11 3" xfId="50768"/>
    <cellStyle name="Input 11 2 2 2 2 2 12" xfId="8033"/>
    <cellStyle name="Input 11 2 2 2 2 2 12 2" xfId="23335"/>
    <cellStyle name="Input 11 2 2 2 2 2 12 3" xfId="38359"/>
    <cellStyle name="Input 11 2 2 2 2 2 13" xfId="22319"/>
    <cellStyle name="Input 11 2 2 2 2 2 14" xfId="37367"/>
    <cellStyle name="Input 11 2 2 2 2 2 2" xfId="8497"/>
    <cellStyle name="Input 11 2 2 2 2 2 2 10" xfId="21074"/>
    <cellStyle name="Input 11 2 2 2 2 2 2 10 2" xfId="36144"/>
    <cellStyle name="Input 11 2 2 2 2 2 2 10 3" xfId="51156"/>
    <cellStyle name="Input 11 2 2 2 2 2 2 11" xfId="23723"/>
    <cellStyle name="Input 11 2 2 2 2 2 2 12" xfId="38747"/>
    <cellStyle name="Input 11 2 2 2 2 2 2 2" xfId="11402"/>
    <cellStyle name="Input 11 2 2 2 2 2 2 2 2" xfId="26472"/>
    <cellStyle name="Input 11 2 2 2 2 2 2 2 3" xfId="41493"/>
    <cellStyle name="Input 11 2 2 2 2 2 2 3" xfId="12519"/>
    <cellStyle name="Input 11 2 2 2 2 2 2 3 2" xfId="27589"/>
    <cellStyle name="Input 11 2 2 2 2 2 2 3 3" xfId="42610"/>
    <cellStyle name="Input 11 2 2 2 2 2 2 4" xfId="13825"/>
    <cellStyle name="Input 11 2 2 2 2 2 2 4 2" xfId="28895"/>
    <cellStyle name="Input 11 2 2 2 2 2 2 4 3" xfId="43916"/>
    <cellStyle name="Input 11 2 2 2 2 2 2 5" xfId="15200"/>
    <cellStyle name="Input 11 2 2 2 2 2 2 5 2" xfId="30270"/>
    <cellStyle name="Input 11 2 2 2 2 2 2 5 3" xfId="45291"/>
    <cellStyle name="Input 11 2 2 2 2 2 2 6" xfId="16374"/>
    <cellStyle name="Input 11 2 2 2 2 2 2 6 2" xfId="31444"/>
    <cellStyle name="Input 11 2 2 2 2 2 2 6 3" xfId="46465"/>
    <cellStyle name="Input 11 2 2 2 2 2 2 7" xfId="17529"/>
    <cellStyle name="Input 11 2 2 2 2 2 2 7 2" xfId="32599"/>
    <cellStyle name="Input 11 2 2 2 2 2 2 7 3" xfId="47611"/>
    <cellStyle name="Input 11 2 2 2 2 2 2 8" xfId="18834"/>
    <cellStyle name="Input 11 2 2 2 2 2 2 8 2" xfId="33904"/>
    <cellStyle name="Input 11 2 2 2 2 2 2 8 3" xfId="48916"/>
    <cellStyle name="Input 11 2 2 2 2 2 2 9" xfId="19979"/>
    <cellStyle name="Input 11 2 2 2 2 2 2 9 2" xfId="35049"/>
    <cellStyle name="Input 11 2 2 2 2 2 2 9 3" xfId="50061"/>
    <cellStyle name="Input 11 2 2 2 2 2 3" xfId="10938"/>
    <cellStyle name="Input 11 2 2 2 2 2 3 2" xfId="26084"/>
    <cellStyle name="Input 11 2 2 2 2 2 3 3" xfId="41105"/>
    <cellStyle name="Input 11 2 2 2 2 2 4" xfId="12115"/>
    <cellStyle name="Input 11 2 2 2 2 2 4 2" xfId="27185"/>
    <cellStyle name="Input 11 2 2 2 2 2 4 3" xfId="42206"/>
    <cellStyle name="Input 11 2 2 2 2 2 5" xfId="13419"/>
    <cellStyle name="Input 11 2 2 2 2 2 5 2" xfId="28489"/>
    <cellStyle name="Input 11 2 2 2 2 2 5 3" xfId="43510"/>
    <cellStyle name="Input 11 2 2 2 2 2 6" xfId="14756"/>
    <cellStyle name="Input 11 2 2 2 2 2 6 2" xfId="29826"/>
    <cellStyle name="Input 11 2 2 2 2 2 6 3" xfId="44847"/>
    <cellStyle name="Input 11 2 2 2 2 2 7" xfId="15986"/>
    <cellStyle name="Input 11 2 2 2 2 2 7 2" xfId="31056"/>
    <cellStyle name="Input 11 2 2 2 2 2 7 3" xfId="46077"/>
    <cellStyle name="Input 11 2 2 2 2 2 8" xfId="17139"/>
    <cellStyle name="Input 11 2 2 2 2 2 8 2" xfId="32209"/>
    <cellStyle name="Input 11 2 2 2 2 2 8 3" xfId="47221"/>
    <cellStyle name="Input 11 2 2 2 2 2 9" xfId="18425"/>
    <cellStyle name="Input 11 2 2 2 2 2 9 2" xfId="33495"/>
    <cellStyle name="Input 11 2 2 2 2 2 9 3" xfId="48507"/>
    <cellStyle name="Input 11 2 2 2 2 3" xfId="7873"/>
    <cellStyle name="Input 11 2 2 2 2 3 10" xfId="20571"/>
    <cellStyle name="Input 11 2 2 2 2 3 10 2" xfId="35641"/>
    <cellStyle name="Input 11 2 2 2 2 3 10 3" xfId="50653"/>
    <cellStyle name="Input 11 2 2 2 2 3 11" xfId="23217"/>
    <cellStyle name="Input 11 2 2 2 2 3 12" xfId="38244"/>
    <cellStyle name="Input 11 2 2 2 2 3 2" xfId="10781"/>
    <cellStyle name="Input 11 2 2 2 2 3 2 2" xfId="25969"/>
    <cellStyle name="Input 11 2 2 2 2 3 2 3" xfId="40990"/>
    <cellStyle name="Input 11 2 2 2 2 3 3" xfId="11998"/>
    <cellStyle name="Input 11 2 2 2 2 3 3 2" xfId="27068"/>
    <cellStyle name="Input 11 2 2 2 2 3 3 3" xfId="42089"/>
    <cellStyle name="Input 11 2 2 2 2 3 4" xfId="13300"/>
    <cellStyle name="Input 11 2 2 2 2 3 4 2" xfId="28370"/>
    <cellStyle name="Input 11 2 2 2 2 3 4 3" xfId="43391"/>
    <cellStyle name="Input 11 2 2 2 2 3 5" xfId="14611"/>
    <cellStyle name="Input 11 2 2 2 2 3 5 2" xfId="29681"/>
    <cellStyle name="Input 11 2 2 2 2 3 5 3" xfId="44702"/>
    <cellStyle name="Input 11 2 2 2 2 3 6" xfId="15870"/>
    <cellStyle name="Input 11 2 2 2 2 3 6 2" xfId="30940"/>
    <cellStyle name="Input 11 2 2 2 2 3 6 3" xfId="45961"/>
    <cellStyle name="Input 11 2 2 2 2 3 7" xfId="17021"/>
    <cellStyle name="Input 11 2 2 2 2 3 7 2" xfId="32091"/>
    <cellStyle name="Input 11 2 2 2 2 3 7 3" xfId="47106"/>
    <cellStyle name="Input 11 2 2 2 2 3 8" xfId="18302"/>
    <cellStyle name="Input 11 2 2 2 2 3 8 2" xfId="33372"/>
    <cellStyle name="Input 11 2 2 2 2 3 8 3" xfId="48384"/>
    <cellStyle name="Input 11 2 2 2 2 3 9" xfId="19476"/>
    <cellStyle name="Input 11 2 2 2 2 3 9 2" xfId="34546"/>
    <cellStyle name="Input 11 2 2 2 2 3 9 3" xfId="49558"/>
    <cellStyle name="Input 11 2 2 2 2 4" xfId="8414"/>
    <cellStyle name="Input 11 2 2 2 2 4 10" xfId="20991"/>
    <cellStyle name="Input 11 2 2 2 2 4 10 2" xfId="36061"/>
    <cellStyle name="Input 11 2 2 2 2 4 10 3" xfId="51073"/>
    <cellStyle name="Input 11 2 2 2 2 4 11" xfId="23640"/>
    <cellStyle name="Input 11 2 2 2 2 4 12" xfId="38664"/>
    <cellStyle name="Input 11 2 2 2 2 4 2" xfId="11319"/>
    <cellStyle name="Input 11 2 2 2 2 4 2 2" xfId="26389"/>
    <cellStyle name="Input 11 2 2 2 2 4 2 3" xfId="41410"/>
    <cellStyle name="Input 11 2 2 2 2 4 3" xfId="12436"/>
    <cellStyle name="Input 11 2 2 2 2 4 3 2" xfId="27506"/>
    <cellStyle name="Input 11 2 2 2 2 4 3 3" xfId="42527"/>
    <cellStyle name="Input 11 2 2 2 2 4 4" xfId="13742"/>
    <cellStyle name="Input 11 2 2 2 2 4 4 2" xfId="28812"/>
    <cellStyle name="Input 11 2 2 2 2 4 4 3" xfId="43833"/>
    <cellStyle name="Input 11 2 2 2 2 4 5" xfId="15117"/>
    <cellStyle name="Input 11 2 2 2 2 4 5 2" xfId="30187"/>
    <cellStyle name="Input 11 2 2 2 2 4 5 3" xfId="45208"/>
    <cellStyle name="Input 11 2 2 2 2 4 6" xfId="16291"/>
    <cellStyle name="Input 11 2 2 2 2 4 6 2" xfId="31361"/>
    <cellStyle name="Input 11 2 2 2 2 4 6 3" xfId="46382"/>
    <cellStyle name="Input 11 2 2 2 2 4 7" xfId="17446"/>
    <cellStyle name="Input 11 2 2 2 2 4 7 2" xfId="32516"/>
    <cellStyle name="Input 11 2 2 2 2 4 7 3" xfId="47528"/>
    <cellStyle name="Input 11 2 2 2 2 4 8" xfId="18751"/>
    <cellStyle name="Input 11 2 2 2 2 4 8 2" xfId="33821"/>
    <cellStyle name="Input 11 2 2 2 2 4 8 3" xfId="48833"/>
    <cellStyle name="Input 11 2 2 2 2 4 9" xfId="19896"/>
    <cellStyle name="Input 11 2 2 2 2 4 9 2" xfId="34966"/>
    <cellStyle name="Input 11 2 2 2 2 4 9 3" xfId="49978"/>
    <cellStyle name="Input 11 2 2 2 2 5" xfId="8783"/>
    <cellStyle name="Input 11 2 2 2 2 5 2" xfId="24009"/>
    <cellStyle name="Input 11 2 2 2 2 5 3" xfId="39031"/>
    <cellStyle name="Input 11 2 2 2 2 6" xfId="12726"/>
    <cellStyle name="Input 11 2 2 2 2 6 2" xfId="27796"/>
    <cellStyle name="Input 11 2 2 2 2 6 3" xfId="42817"/>
    <cellStyle name="Input 11 2 2 2 2 7" xfId="14021"/>
    <cellStyle name="Input 11 2 2 2 2 7 2" xfId="29091"/>
    <cellStyle name="Input 11 2 2 2 2 7 3" xfId="44112"/>
    <cellStyle name="Input 11 2 2 2 2 8" xfId="16445"/>
    <cellStyle name="Input 11 2 2 2 2 8 2" xfId="31515"/>
    <cellStyle name="Input 11 2 2 2 2 8 3" xfId="46536"/>
    <cellStyle name="Input 11 2 2 2 2 9" xfId="17729"/>
    <cellStyle name="Input 11 2 2 2 2 9 2" xfId="32799"/>
    <cellStyle name="Input 11 2 2 2 2 9 3" xfId="47811"/>
    <cellStyle name="Input 11 2 2 2 3" xfId="6856"/>
    <cellStyle name="Input 11 2 2 2 3 10" xfId="20462"/>
    <cellStyle name="Input 11 2 2 2 3 10 2" xfId="35532"/>
    <cellStyle name="Input 11 2 2 2 3 10 3" xfId="50544"/>
    <cellStyle name="Input 11 2 2 2 3 11" xfId="7757"/>
    <cellStyle name="Input 11 2 2 2 3 11 2" xfId="23108"/>
    <cellStyle name="Input 11 2 2 2 3 11 3" xfId="38135"/>
    <cellStyle name="Input 11 2 2 2 3 12" xfId="22210"/>
    <cellStyle name="Input 11 2 2 2 3 13" xfId="37258"/>
    <cellStyle name="Input 11 2 2 2 3 2" xfId="10665"/>
    <cellStyle name="Input 11 2 2 2 3 2 2" xfId="25860"/>
    <cellStyle name="Input 11 2 2 2 3 2 3" xfId="40881"/>
    <cellStyle name="Input 11 2 2 2 3 3" xfId="11888"/>
    <cellStyle name="Input 11 2 2 2 3 3 2" xfId="26958"/>
    <cellStyle name="Input 11 2 2 2 3 3 3" xfId="41979"/>
    <cellStyle name="Input 11 2 2 2 3 4" xfId="13191"/>
    <cellStyle name="Input 11 2 2 2 3 4 2" xfId="28261"/>
    <cellStyle name="Input 11 2 2 2 3 4 3" xfId="43282"/>
    <cellStyle name="Input 11 2 2 2 3 5" xfId="14497"/>
    <cellStyle name="Input 11 2 2 2 3 5 2" xfId="29567"/>
    <cellStyle name="Input 11 2 2 2 3 5 3" xfId="44588"/>
    <cellStyle name="Input 11 2 2 2 3 6" xfId="15761"/>
    <cellStyle name="Input 11 2 2 2 3 6 2" xfId="30831"/>
    <cellStyle name="Input 11 2 2 2 3 6 3" xfId="45852"/>
    <cellStyle name="Input 11 2 2 2 3 7" xfId="16912"/>
    <cellStyle name="Input 11 2 2 2 3 7 2" xfId="31982"/>
    <cellStyle name="Input 11 2 2 2 3 7 3" xfId="46997"/>
    <cellStyle name="Input 11 2 2 2 3 8" xfId="18193"/>
    <cellStyle name="Input 11 2 2 2 3 8 2" xfId="33263"/>
    <cellStyle name="Input 11 2 2 2 3 8 3" xfId="48275"/>
    <cellStyle name="Input 11 2 2 2 3 9" xfId="19367"/>
    <cellStyle name="Input 11 2 2 2 3 9 2" xfId="34437"/>
    <cellStyle name="Input 11 2 2 2 3 9 3" xfId="49449"/>
    <cellStyle name="Input 11 2 2 2 4" xfId="8337"/>
    <cellStyle name="Input 11 2 2 2 4 10" xfId="20914"/>
    <cellStyle name="Input 11 2 2 2 4 10 2" xfId="35984"/>
    <cellStyle name="Input 11 2 2 2 4 10 3" xfId="50996"/>
    <cellStyle name="Input 11 2 2 2 4 11" xfId="23563"/>
    <cellStyle name="Input 11 2 2 2 4 12" xfId="38587"/>
    <cellStyle name="Input 11 2 2 2 4 2" xfId="11242"/>
    <cellStyle name="Input 11 2 2 2 4 2 2" xfId="26312"/>
    <cellStyle name="Input 11 2 2 2 4 2 3" xfId="41333"/>
    <cellStyle name="Input 11 2 2 2 4 3" xfId="12359"/>
    <cellStyle name="Input 11 2 2 2 4 3 2" xfId="27429"/>
    <cellStyle name="Input 11 2 2 2 4 3 3" xfId="42450"/>
    <cellStyle name="Input 11 2 2 2 4 4" xfId="13665"/>
    <cellStyle name="Input 11 2 2 2 4 4 2" xfId="28735"/>
    <cellStyle name="Input 11 2 2 2 4 4 3" xfId="43756"/>
    <cellStyle name="Input 11 2 2 2 4 5" xfId="15040"/>
    <cellStyle name="Input 11 2 2 2 4 5 2" xfId="30110"/>
    <cellStyle name="Input 11 2 2 2 4 5 3" xfId="45131"/>
    <cellStyle name="Input 11 2 2 2 4 6" xfId="16214"/>
    <cellStyle name="Input 11 2 2 2 4 6 2" xfId="31284"/>
    <cellStyle name="Input 11 2 2 2 4 6 3" xfId="46305"/>
    <cellStyle name="Input 11 2 2 2 4 7" xfId="17369"/>
    <cellStyle name="Input 11 2 2 2 4 7 2" xfId="32439"/>
    <cellStyle name="Input 11 2 2 2 4 7 3" xfId="47451"/>
    <cellStyle name="Input 11 2 2 2 4 8" xfId="18674"/>
    <cellStyle name="Input 11 2 2 2 4 8 2" xfId="33744"/>
    <cellStyle name="Input 11 2 2 2 4 8 3" xfId="48756"/>
    <cellStyle name="Input 11 2 2 2 4 9" xfId="19819"/>
    <cellStyle name="Input 11 2 2 2 4 9 2" xfId="34889"/>
    <cellStyle name="Input 11 2 2 2 4 9 3" xfId="49901"/>
    <cellStyle name="Input 11 2 2 2 5" xfId="7158"/>
    <cellStyle name="Input 11 2 2 2 5 2" xfId="22512"/>
    <cellStyle name="Input 11 2 2 2 5 3" xfId="37560"/>
    <cellStyle name="Input 11 2 2 3" xfId="6764"/>
    <cellStyle name="Input 11 2 2 3 10" xfId="20370"/>
    <cellStyle name="Input 11 2 2 3 10 2" xfId="35440"/>
    <cellStyle name="Input 11 2 2 3 10 3" xfId="50452"/>
    <cellStyle name="Input 11 2 2 3 11" xfId="7664"/>
    <cellStyle name="Input 11 2 2 3 11 2" xfId="23016"/>
    <cellStyle name="Input 11 2 2 3 11 3" xfId="38043"/>
    <cellStyle name="Input 11 2 2 3 12" xfId="22118"/>
    <cellStyle name="Input 11 2 2 3 13" xfId="37166"/>
    <cellStyle name="Input 11 2 2 3 2" xfId="10572"/>
    <cellStyle name="Input 11 2 2 3 2 2" xfId="25768"/>
    <cellStyle name="Input 11 2 2 3 2 3" xfId="40789"/>
    <cellStyle name="Input 11 2 2 3 3" xfId="11796"/>
    <cellStyle name="Input 11 2 2 3 3 2" xfId="26866"/>
    <cellStyle name="Input 11 2 2 3 3 3" xfId="41887"/>
    <cellStyle name="Input 11 2 2 3 4" xfId="13098"/>
    <cellStyle name="Input 11 2 2 3 4 2" xfId="28168"/>
    <cellStyle name="Input 11 2 2 3 4 3" xfId="43189"/>
    <cellStyle name="Input 11 2 2 3 5" xfId="14404"/>
    <cellStyle name="Input 11 2 2 3 5 2" xfId="29474"/>
    <cellStyle name="Input 11 2 2 3 5 3" xfId="44495"/>
    <cellStyle name="Input 11 2 2 3 6" xfId="15669"/>
    <cellStyle name="Input 11 2 2 3 6 2" xfId="30739"/>
    <cellStyle name="Input 11 2 2 3 6 3" xfId="45760"/>
    <cellStyle name="Input 11 2 2 3 7" xfId="16820"/>
    <cellStyle name="Input 11 2 2 3 7 2" xfId="31890"/>
    <cellStyle name="Input 11 2 2 3 7 3" xfId="46905"/>
    <cellStyle name="Input 11 2 2 3 8" xfId="18100"/>
    <cellStyle name="Input 11 2 2 3 8 2" xfId="33170"/>
    <cellStyle name="Input 11 2 2 3 8 3" xfId="48182"/>
    <cellStyle name="Input 11 2 2 3 9" xfId="19275"/>
    <cellStyle name="Input 11 2 2 3 9 2" xfId="34345"/>
    <cellStyle name="Input 11 2 2 3 9 3" xfId="49357"/>
    <cellStyle name="Input 11 2 2 4" xfId="8277"/>
    <cellStyle name="Input 11 2 2 4 10" xfId="20854"/>
    <cellStyle name="Input 11 2 2 4 10 2" xfId="35924"/>
    <cellStyle name="Input 11 2 2 4 10 3" xfId="50936"/>
    <cellStyle name="Input 11 2 2 4 11" xfId="23503"/>
    <cellStyle name="Input 11 2 2 4 12" xfId="38527"/>
    <cellStyle name="Input 11 2 2 4 2" xfId="11182"/>
    <cellStyle name="Input 11 2 2 4 2 2" xfId="26252"/>
    <cellStyle name="Input 11 2 2 4 2 3" xfId="41273"/>
    <cellStyle name="Input 11 2 2 4 3" xfId="12299"/>
    <cellStyle name="Input 11 2 2 4 3 2" xfId="27369"/>
    <cellStyle name="Input 11 2 2 4 3 3" xfId="42390"/>
    <cellStyle name="Input 11 2 2 4 4" xfId="13605"/>
    <cellStyle name="Input 11 2 2 4 4 2" xfId="28675"/>
    <cellStyle name="Input 11 2 2 4 4 3" xfId="43696"/>
    <cellStyle name="Input 11 2 2 4 5" xfId="14980"/>
    <cellStyle name="Input 11 2 2 4 5 2" xfId="30050"/>
    <cellStyle name="Input 11 2 2 4 5 3" xfId="45071"/>
    <cellStyle name="Input 11 2 2 4 6" xfId="16154"/>
    <cellStyle name="Input 11 2 2 4 6 2" xfId="31224"/>
    <cellStyle name="Input 11 2 2 4 6 3" xfId="46245"/>
    <cellStyle name="Input 11 2 2 4 7" xfId="17309"/>
    <cellStyle name="Input 11 2 2 4 7 2" xfId="32379"/>
    <cellStyle name="Input 11 2 2 4 7 3" xfId="47391"/>
    <cellStyle name="Input 11 2 2 4 8" xfId="18614"/>
    <cellStyle name="Input 11 2 2 4 8 2" xfId="33684"/>
    <cellStyle name="Input 11 2 2 4 8 3" xfId="48696"/>
    <cellStyle name="Input 11 2 2 4 9" xfId="19759"/>
    <cellStyle name="Input 11 2 2 4 9 2" xfId="34829"/>
    <cellStyle name="Input 11 2 2 4 9 3" xfId="49841"/>
    <cellStyle name="Input 11 2 2 5" xfId="8569"/>
    <cellStyle name="Input 11 2 2 5 2" xfId="23795"/>
    <cellStyle name="Input 11 2 2 5 3" xfId="38819"/>
    <cellStyle name="Input 11 2 2 6" xfId="12571"/>
    <cellStyle name="Input 11 2 2 6 2" xfId="27641"/>
    <cellStyle name="Input 11 2 2 6 3" xfId="42662"/>
    <cellStyle name="Input 11 2 2 7" xfId="13868"/>
    <cellStyle name="Input 11 2 2 7 2" xfId="28938"/>
    <cellStyle name="Input 11 2 2 7 3" xfId="43959"/>
    <cellStyle name="Input 11 2 2 8" xfId="10095"/>
    <cellStyle name="Input 11 2 2 8 2" xfId="25321"/>
    <cellStyle name="Input 11 2 2 8 3" xfId="40342"/>
    <cellStyle name="Input 11 2 2 9" xfId="17581"/>
    <cellStyle name="Input 11 2 2 9 2" xfId="32651"/>
    <cellStyle name="Input 11 2 2 9 3" xfId="47663"/>
    <cellStyle name="Input 11 2 3" xfId="6737"/>
    <cellStyle name="Input 11 2 3 10" xfId="20343"/>
    <cellStyle name="Input 11 2 3 10 2" xfId="35413"/>
    <cellStyle name="Input 11 2 3 10 3" xfId="50425"/>
    <cellStyle name="Input 11 2 3 11" xfId="7615"/>
    <cellStyle name="Input 11 2 3 11 2" xfId="22968"/>
    <cellStyle name="Input 11 2 3 11 3" xfId="38016"/>
    <cellStyle name="Input 11 2 3 12" xfId="22091"/>
    <cellStyle name="Input 11 2 3 13" xfId="37139"/>
    <cellStyle name="Input 11 2 3 2" xfId="10535"/>
    <cellStyle name="Input 11 2 3 2 2" xfId="25732"/>
    <cellStyle name="Input 11 2 3 2 3" xfId="40753"/>
    <cellStyle name="Input 11 2 3 3" xfId="11767"/>
    <cellStyle name="Input 11 2 3 3 2" xfId="26837"/>
    <cellStyle name="Input 11 2 3 3 3" xfId="41858"/>
    <cellStyle name="Input 11 2 3 4" xfId="13068"/>
    <cellStyle name="Input 11 2 3 4 2" xfId="28138"/>
    <cellStyle name="Input 11 2 3 4 3" xfId="43159"/>
    <cellStyle name="Input 11 2 3 5" xfId="14375"/>
    <cellStyle name="Input 11 2 3 5 2" xfId="29445"/>
    <cellStyle name="Input 11 2 3 5 3" xfId="44466"/>
    <cellStyle name="Input 11 2 3 6" xfId="15639"/>
    <cellStyle name="Input 11 2 3 6 2" xfId="30709"/>
    <cellStyle name="Input 11 2 3 6 3" xfId="45730"/>
    <cellStyle name="Input 11 2 3 7" xfId="16786"/>
    <cellStyle name="Input 11 2 3 7 2" xfId="31856"/>
    <cellStyle name="Input 11 2 3 7 3" xfId="46877"/>
    <cellStyle name="Input 11 2 3 8" xfId="18073"/>
    <cellStyle name="Input 11 2 3 8 2" xfId="33143"/>
    <cellStyle name="Input 11 2 3 8 3" xfId="48155"/>
    <cellStyle name="Input 11 2 3 9" xfId="19248"/>
    <cellStyle name="Input 11 2 3 9 2" xfId="34318"/>
    <cellStyle name="Input 11 2 3 9 3" xfId="49330"/>
    <cellStyle name="Input 11 2 4" xfId="8266"/>
    <cellStyle name="Input 11 2 4 10" xfId="20843"/>
    <cellStyle name="Input 11 2 4 10 2" xfId="35913"/>
    <cellStyle name="Input 11 2 4 10 3" xfId="50925"/>
    <cellStyle name="Input 11 2 4 11" xfId="23492"/>
    <cellStyle name="Input 11 2 4 12" xfId="38516"/>
    <cellStyle name="Input 11 2 4 2" xfId="11171"/>
    <cellStyle name="Input 11 2 4 2 2" xfId="26241"/>
    <cellStyle name="Input 11 2 4 2 3" xfId="41262"/>
    <cellStyle name="Input 11 2 4 3" xfId="12288"/>
    <cellStyle name="Input 11 2 4 3 2" xfId="27358"/>
    <cellStyle name="Input 11 2 4 3 3" xfId="42379"/>
    <cellStyle name="Input 11 2 4 4" xfId="13594"/>
    <cellStyle name="Input 11 2 4 4 2" xfId="28664"/>
    <cellStyle name="Input 11 2 4 4 3" xfId="43685"/>
    <cellStyle name="Input 11 2 4 5" xfId="14969"/>
    <cellStyle name="Input 11 2 4 5 2" xfId="30039"/>
    <cellStyle name="Input 11 2 4 5 3" xfId="45060"/>
    <cellStyle name="Input 11 2 4 6" xfId="16143"/>
    <cellStyle name="Input 11 2 4 6 2" xfId="31213"/>
    <cellStyle name="Input 11 2 4 6 3" xfId="46234"/>
    <cellStyle name="Input 11 2 4 7" xfId="17298"/>
    <cellStyle name="Input 11 2 4 7 2" xfId="32368"/>
    <cellStyle name="Input 11 2 4 7 3" xfId="47380"/>
    <cellStyle name="Input 11 2 4 8" xfId="18603"/>
    <cellStyle name="Input 11 2 4 8 2" xfId="33673"/>
    <cellStyle name="Input 11 2 4 8 3" xfId="48685"/>
    <cellStyle name="Input 11 2 4 9" xfId="19748"/>
    <cellStyle name="Input 11 2 4 9 2" xfId="34818"/>
    <cellStyle name="Input 11 2 4 9 3" xfId="49830"/>
    <cellStyle name="Input 11 2 5" xfId="6374"/>
    <cellStyle name="Input 11 2 5 2" xfId="21728"/>
    <cellStyle name="Input 11 2 5 3" xfId="36776"/>
    <cellStyle name="Input 11 3" xfId="6647"/>
    <cellStyle name="Input 11 3 10" xfId="20253"/>
    <cellStyle name="Input 11 3 10 2" xfId="35323"/>
    <cellStyle name="Input 11 3 10 3" xfId="50335"/>
    <cellStyle name="Input 11 3 11" xfId="7525"/>
    <cellStyle name="Input 11 3 11 2" xfId="22878"/>
    <cellStyle name="Input 11 3 11 3" xfId="37926"/>
    <cellStyle name="Input 11 3 12" xfId="22001"/>
    <cellStyle name="Input 11 3 13" xfId="37049"/>
    <cellStyle name="Input 11 3 2" xfId="10445"/>
    <cellStyle name="Input 11 3 2 2" xfId="25642"/>
    <cellStyle name="Input 11 3 2 3" xfId="40663"/>
    <cellStyle name="Input 11 3 3" xfId="11677"/>
    <cellStyle name="Input 11 3 3 2" xfId="26747"/>
    <cellStyle name="Input 11 3 3 3" xfId="41768"/>
    <cellStyle name="Input 11 3 4" xfId="12978"/>
    <cellStyle name="Input 11 3 4 2" xfId="28048"/>
    <cellStyle name="Input 11 3 4 3" xfId="43069"/>
    <cellStyle name="Input 11 3 5" xfId="14285"/>
    <cellStyle name="Input 11 3 5 2" xfId="29355"/>
    <cellStyle name="Input 11 3 5 3" xfId="44376"/>
    <cellStyle name="Input 11 3 6" xfId="15549"/>
    <cellStyle name="Input 11 3 6 2" xfId="30619"/>
    <cellStyle name="Input 11 3 6 3" xfId="45640"/>
    <cellStyle name="Input 11 3 7" xfId="16696"/>
    <cellStyle name="Input 11 3 7 2" xfId="31766"/>
    <cellStyle name="Input 11 3 7 3" xfId="46787"/>
    <cellStyle name="Input 11 3 8" xfId="17983"/>
    <cellStyle name="Input 11 3 8 2" xfId="33053"/>
    <cellStyle name="Input 11 3 8 3" xfId="48065"/>
    <cellStyle name="Input 11 3 9" xfId="19158"/>
    <cellStyle name="Input 11 3 9 2" xfId="34228"/>
    <cellStyle name="Input 11 3 9 3" xfId="49240"/>
    <cellStyle name="Input 11 4" xfId="8208"/>
    <cellStyle name="Input 11 4 10" xfId="20785"/>
    <cellStyle name="Input 11 4 10 2" xfId="35855"/>
    <cellStyle name="Input 11 4 10 3" xfId="50867"/>
    <cellStyle name="Input 11 4 11" xfId="23434"/>
    <cellStyle name="Input 11 4 12" xfId="38458"/>
    <cellStyle name="Input 11 4 2" xfId="11113"/>
    <cellStyle name="Input 11 4 2 2" xfId="26183"/>
    <cellStyle name="Input 11 4 2 3" xfId="41204"/>
    <cellStyle name="Input 11 4 3" xfId="12230"/>
    <cellStyle name="Input 11 4 3 2" xfId="27300"/>
    <cellStyle name="Input 11 4 3 3" xfId="42321"/>
    <cellStyle name="Input 11 4 4" xfId="13536"/>
    <cellStyle name="Input 11 4 4 2" xfId="28606"/>
    <cellStyle name="Input 11 4 4 3" xfId="43627"/>
    <cellStyle name="Input 11 4 5" xfId="14911"/>
    <cellStyle name="Input 11 4 5 2" xfId="29981"/>
    <cellStyle name="Input 11 4 5 3" xfId="45002"/>
    <cellStyle name="Input 11 4 6" xfId="16085"/>
    <cellStyle name="Input 11 4 6 2" xfId="31155"/>
    <cellStyle name="Input 11 4 6 3" xfId="46176"/>
    <cellStyle name="Input 11 4 7" xfId="17240"/>
    <cellStyle name="Input 11 4 7 2" xfId="32310"/>
    <cellStyle name="Input 11 4 7 3" xfId="47322"/>
    <cellStyle name="Input 11 4 8" xfId="18545"/>
    <cellStyle name="Input 11 4 8 2" xfId="33615"/>
    <cellStyle name="Input 11 4 8 3" xfId="48627"/>
    <cellStyle name="Input 11 4 9" xfId="19690"/>
    <cellStyle name="Input 11 4 9 2" xfId="34760"/>
    <cellStyle name="Input 11 4 9 3" xfId="49772"/>
    <cellStyle name="Input 11 5" xfId="8641"/>
    <cellStyle name="Input 11 5 2" xfId="23867"/>
    <cellStyle name="Input 11 5 3" xfId="38890"/>
    <cellStyle name="Input 11 6" xfId="10542"/>
    <cellStyle name="Input 11 6 2" xfId="25739"/>
    <cellStyle name="Input 11 6 3" xfId="40760"/>
    <cellStyle name="Input 11 7" xfId="9882"/>
    <cellStyle name="Input 11 7 2" xfId="25108"/>
    <cellStyle name="Input 11 7 3" xfId="40129"/>
    <cellStyle name="Input 11 8" xfId="14770"/>
    <cellStyle name="Input 11 8 2" xfId="29840"/>
    <cellStyle name="Input 11 8 3" xfId="44861"/>
    <cellStyle name="Input 11 9" xfId="10019"/>
    <cellStyle name="Input 11 9 2" xfId="25245"/>
    <cellStyle name="Input 11 9 3" xfId="40266"/>
    <cellStyle name="Input 12" xfId="5634"/>
    <cellStyle name="Input 12 10" xfId="6179"/>
    <cellStyle name="Input 12 10 2" xfId="21533"/>
    <cellStyle name="Input 12 10 3" xfId="36581"/>
    <cellStyle name="Input 12 2" xfId="5726"/>
    <cellStyle name="Input 12 2 2" xfId="5759"/>
    <cellStyle name="Input 12 2 2 10" xfId="6044"/>
    <cellStyle name="Input 12 2 2 10 2" xfId="21401"/>
    <cellStyle name="Input 12 2 2 10 3" xfId="36446"/>
    <cellStyle name="Input 12 2 2 2" xfId="5852"/>
    <cellStyle name="Input 12 2 2 2 2" xfId="5969"/>
    <cellStyle name="Input 12 2 2 2 2 10" xfId="7268"/>
    <cellStyle name="Input 12 2 2 2 2 10 2" xfId="22622"/>
    <cellStyle name="Input 12 2 2 2 2 10 3" xfId="37670"/>
    <cellStyle name="Input 12 2 2 2 2 2" xfId="6966"/>
    <cellStyle name="Input 12 2 2 2 2 2 10" xfId="19592"/>
    <cellStyle name="Input 12 2 2 2 2 2 10 2" xfId="34662"/>
    <cellStyle name="Input 12 2 2 2 2 2 10 3" xfId="49674"/>
    <cellStyle name="Input 12 2 2 2 2 2 11" xfId="20687"/>
    <cellStyle name="Input 12 2 2 2 2 2 11 2" xfId="35757"/>
    <cellStyle name="Input 12 2 2 2 2 2 11 3" xfId="50769"/>
    <cellStyle name="Input 12 2 2 2 2 2 12" xfId="8034"/>
    <cellStyle name="Input 12 2 2 2 2 2 12 2" xfId="23336"/>
    <cellStyle name="Input 12 2 2 2 2 2 12 3" xfId="38360"/>
    <cellStyle name="Input 12 2 2 2 2 2 13" xfId="22320"/>
    <cellStyle name="Input 12 2 2 2 2 2 14" xfId="37368"/>
    <cellStyle name="Input 12 2 2 2 2 2 2" xfId="8498"/>
    <cellStyle name="Input 12 2 2 2 2 2 2 10" xfId="21075"/>
    <cellStyle name="Input 12 2 2 2 2 2 2 10 2" xfId="36145"/>
    <cellStyle name="Input 12 2 2 2 2 2 2 10 3" xfId="51157"/>
    <cellStyle name="Input 12 2 2 2 2 2 2 11" xfId="23724"/>
    <cellStyle name="Input 12 2 2 2 2 2 2 12" xfId="38748"/>
    <cellStyle name="Input 12 2 2 2 2 2 2 2" xfId="11403"/>
    <cellStyle name="Input 12 2 2 2 2 2 2 2 2" xfId="26473"/>
    <cellStyle name="Input 12 2 2 2 2 2 2 2 3" xfId="41494"/>
    <cellStyle name="Input 12 2 2 2 2 2 2 3" xfId="12520"/>
    <cellStyle name="Input 12 2 2 2 2 2 2 3 2" xfId="27590"/>
    <cellStyle name="Input 12 2 2 2 2 2 2 3 3" xfId="42611"/>
    <cellStyle name="Input 12 2 2 2 2 2 2 4" xfId="13826"/>
    <cellStyle name="Input 12 2 2 2 2 2 2 4 2" xfId="28896"/>
    <cellStyle name="Input 12 2 2 2 2 2 2 4 3" xfId="43917"/>
    <cellStyle name="Input 12 2 2 2 2 2 2 5" xfId="15201"/>
    <cellStyle name="Input 12 2 2 2 2 2 2 5 2" xfId="30271"/>
    <cellStyle name="Input 12 2 2 2 2 2 2 5 3" xfId="45292"/>
    <cellStyle name="Input 12 2 2 2 2 2 2 6" xfId="16375"/>
    <cellStyle name="Input 12 2 2 2 2 2 2 6 2" xfId="31445"/>
    <cellStyle name="Input 12 2 2 2 2 2 2 6 3" xfId="46466"/>
    <cellStyle name="Input 12 2 2 2 2 2 2 7" xfId="17530"/>
    <cellStyle name="Input 12 2 2 2 2 2 2 7 2" xfId="32600"/>
    <cellStyle name="Input 12 2 2 2 2 2 2 7 3" xfId="47612"/>
    <cellStyle name="Input 12 2 2 2 2 2 2 8" xfId="18835"/>
    <cellStyle name="Input 12 2 2 2 2 2 2 8 2" xfId="33905"/>
    <cellStyle name="Input 12 2 2 2 2 2 2 8 3" xfId="48917"/>
    <cellStyle name="Input 12 2 2 2 2 2 2 9" xfId="19980"/>
    <cellStyle name="Input 12 2 2 2 2 2 2 9 2" xfId="35050"/>
    <cellStyle name="Input 12 2 2 2 2 2 2 9 3" xfId="50062"/>
    <cellStyle name="Input 12 2 2 2 2 2 3" xfId="10939"/>
    <cellStyle name="Input 12 2 2 2 2 2 3 2" xfId="26085"/>
    <cellStyle name="Input 12 2 2 2 2 2 3 3" xfId="41106"/>
    <cellStyle name="Input 12 2 2 2 2 2 4" xfId="12116"/>
    <cellStyle name="Input 12 2 2 2 2 2 4 2" xfId="27186"/>
    <cellStyle name="Input 12 2 2 2 2 2 4 3" xfId="42207"/>
    <cellStyle name="Input 12 2 2 2 2 2 5" xfId="13420"/>
    <cellStyle name="Input 12 2 2 2 2 2 5 2" xfId="28490"/>
    <cellStyle name="Input 12 2 2 2 2 2 5 3" xfId="43511"/>
    <cellStyle name="Input 12 2 2 2 2 2 6" xfId="14757"/>
    <cellStyle name="Input 12 2 2 2 2 2 6 2" xfId="29827"/>
    <cellStyle name="Input 12 2 2 2 2 2 6 3" xfId="44848"/>
    <cellStyle name="Input 12 2 2 2 2 2 7" xfId="15987"/>
    <cellStyle name="Input 12 2 2 2 2 2 7 2" xfId="31057"/>
    <cellStyle name="Input 12 2 2 2 2 2 7 3" xfId="46078"/>
    <cellStyle name="Input 12 2 2 2 2 2 8" xfId="17140"/>
    <cellStyle name="Input 12 2 2 2 2 2 8 2" xfId="32210"/>
    <cellStyle name="Input 12 2 2 2 2 2 8 3" xfId="47222"/>
    <cellStyle name="Input 12 2 2 2 2 2 9" xfId="18426"/>
    <cellStyle name="Input 12 2 2 2 2 2 9 2" xfId="33496"/>
    <cellStyle name="Input 12 2 2 2 2 2 9 3" xfId="48508"/>
    <cellStyle name="Input 12 2 2 2 2 3" xfId="7874"/>
    <cellStyle name="Input 12 2 2 2 2 3 10" xfId="20572"/>
    <cellStyle name="Input 12 2 2 2 2 3 10 2" xfId="35642"/>
    <cellStyle name="Input 12 2 2 2 2 3 10 3" xfId="50654"/>
    <cellStyle name="Input 12 2 2 2 2 3 11" xfId="23218"/>
    <cellStyle name="Input 12 2 2 2 2 3 12" xfId="38245"/>
    <cellStyle name="Input 12 2 2 2 2 3 2" xfId="10782"/>
    <cellStyle name="Input 12 2 2 2 2 3 2 2" xfId="25970"/>
    <cellStyle name="Input 12 2 2 2 2 3 2 3" xfId="40991"/>
    <cellStyle name="Input 12 2 2 2 2 3 3" xfId="11999"/>
    <cellStyle name="Input 12 2 2 2 2 3 3 2" xfId="27069"/>
    <cellStyle name="Input 12 2 2 2 2 3 3 3" xfId="42090"/>
    <cellStyle name="Input 12 2 2 2 2 3 4" xfId="13301"/>
    <cellStyle name="Input 12 2 2 2 2 3 4 2" xfId="28371"/>
    <cellStyle name="Input 12 2 2 2 2 3 4 3" xfId="43392"/>
    <cellStyle name="Input 12 2 2 2 2 3 5" xfId="14612"/>
    <cellStyle name="Input 12 2 2 2 2 3 5 2" xfId="29682"/>
    <cellStyle name="Input 12 2 2 2 2 3 5 3" xfId="44703"/>
    <cellStyle name="Input 12 2 2 2 2 3 6" xfId="15871"/>
    <cellStyle name="Input 12 2 2 2 2 3 6 2" xfId="30941"/>
    <cellStyle name="Input 12 2 2 2 2 3 6 3" xfId="45962"/>
    <cellStyle name="Input 12 2 2 2 2 3 7" xfId="17022"/>
    <cellStyle name="Input 12 2 2 2 2 3 7 2" xfId="32092"/>
    <cellStyle name="Input 12 2 2 2 2 3 7 3" xfId="47107"/>
    <cellStyle name="Input 12 2 2 2 2 3 8" xfId="18303"/>
    <cellStyle name="Input 12 2 2 2 2 3 8 2" xfId="33373"/>
    <cellStyle name="Input 12 2 2 2 2 3 8 3" xfId="48385"/>
    <cellStyle name="Input 12 2 2 2 2 3 9" xfId="19477"/>
    <cellStyle name="Input 12 2 2 2 2 3 9 2" xfId="34547"/>
    <cellStyle name="Input 12 2 2 2 2 3 9 3" xfId="49559"/>
    <cellStyle name="Input 12 2 2 2 2 4" xfId="8415"/>
    <cellStyle name="Input 12 2 2 2 2 4 10" xfId="20992"/>
    <cellStyle name="Input 12 2 2 2 2 4 10 2" xfId="36062"/>
    <cellStyle name="Input 12 2 2 2 2 4 10 3" xfId="51074"/>
    <cellStyle name="Input 12 2 2 2 2 4 11" xfId="23641"/>
    <cellStyle name="Input 12 2 2 2 2 4 12" xfId="38665"/>
    <cellStyle name="Input 12 2 2 2 2 4 2" xfId="11320"/>
    <cellStyle name="Input 12 2 2 2 2 4 2 2" xfId="26390"/>
    <cellStyle name="Input 12 2 2 2 2 4 2 3" xfId="41411"/>
    <cellStyle name="Input 12 2 2 2 2 4 3" xfId="12437"/>
    <cellStyle name="Input 12 2 2 2 2 4 3 2" xfId="27507"/>
    <cellStyle name="Input 12 2 2 2 2 4 3 3" xfId="42528"/>
    <cellStyle name="Input 12 2 2 2 2 4 4" xfId="13743"/>
    <cellStyle name="Input 12 2 2 2 2 4 4 2" xfId="28813"/>
    <cellStyle name="Input 12 2 2 2 2 4 4 3" xfId="43834"/>
    <cellStyle name="Input 12 2 2 2 2 4 5" xfId="15118"/>
    <cellStyle name="Input 12 2 2 2 2 4 5 2" xfId="30188"/>
    <cellStyle name="Input 12 2 2 2 2 4 5 3" xfId="45209"/>
    <cellStyle name="Input 12 2 2 2 2 4 6" xfId="16292"/>
    <cellStyle name="Input 12 2 2 2 2 4 6 2" xfId="31362"/>
    <cellStyle name="Input 12 2 2 2 2 4 6 3" xfId="46383"/>
    <cellStyle name="Input 12 2 2 2 2 4 7" xfId="17447"/>
    <cellStyle name="Input 12 2 2 2 2 4 7 2" xfId="32517"/>
    <cellStyle name="Input 12 2 2 2 2 4 7 3" xfId="47529"/>
    <cellStyle name="Input 12 2 2 2 2 4 8" xfId="18752"/>
    <cellStyle name="Input 12 2 2 2 2 4 8 2" xfId="33822"/>
    <cellStyle name="Input 12 2 2 2 2 4 8 3" xfId="48834"/>
    <cellStyle name="Input 12 2 2 2 2 4 9" xfId="19897"/>
    <cellStyle name="Input 12 2 2 2 2 4 9 2" xfId="34967"/>
    <cellStyle name="Input 12 2 2 2 2 4 9 3" xfId="49979"/>
    <cellStyle name="Input 12 2 2 2 2 5" xfId="8782"/>
    <cellStyle name="Input 12 2 2 2 2 5 2" xfId="24008"/>
    <cellStyle name="Input 12 2 2 2 2 5 3" xfId="39030"/>
    <cellStyle name="Input 12 2 2 2 2 6" xfId="12727"/>
    <cellStyle name="Input 12 2 2 2 2 6 2" xfId="27797"/>
    <cellStyle name="Input 12 2 2 2 2 6 3" xfId="42818"/>
    <cellStyle name="Input 12 2 2 2 2 7" xfId="14022"/>
    <cellStyle name="Input 12 2 2 2 2 7 2" xfId="29092"/>
    <cellStyle name="Input 12 2 2 2 2 7 3" xfId="44113"/>
    <cellStyle name="Input 12 2 2 2 2 8" xfId="16446"/>
    <cellStyle name="Input 12 2 2 2 2 8 2" xfId="31516"/>
    <cellStyle name="Input 12 2 2 2 2 8 3" xfId="46537"/>
    <cellStyle name="Input 12 2 2 2 2 9" xfId="17730"/>
    <cellStyle name="Input 12 2 2 2 2 9 2" xfId="32800"/>
    <cellStyle name="Input 12 2 2 2 2 9 3" xfId="47812"/>
    <cellStyle name="Input 12 2 2 2 3" xfId="6857"/>
    <cellStyle name="Input 12 2 2 2 3 10" xfId="20463"/>
    <cellStyle name="Input 12 2 2 2 3 10 2" xfId="35533"/>
    <cellStyle name="Input 12 2 2 2 3 10 3" xfId="50545"/>
    <cellStyle name="Input 12 2 2 2 3 11" xfId="7758"/>
    <cellStyle name="Input 12 2 2 2 3 11 2" xfId="23109"/>
    <cellStyle name="Input 12 2 2 2 3 11 3" xfId="38136"/>
    <cellStyle name="Input 12 2 2 2 3 12" xfId="22211"/>
    <cellStyle name="Input 12 2 2 2 3 13" xfId="37259"/>
    <cellStyle name="Input 12 2 2 2 3 2" xfId="10666"/>
    <cellStyle name="Input 12 2 2 2 3 2 2" xfId="25861"/>
    <cellStyle name="Input 12 2 2 2 3 2 3" xfId="40882"/>
    <cellStyle name="Input 12 2 2 2 3 3" xfId="11889"/>
    <cellStyle name="Input 12 2 2 2 3 3 2" xfId="26959"/>
    <cellStyle name="Input 12 2 2 2 3 3 3" xfId="41980"/>
    <cellStyle name="Input 12 2 2 2 3 4" xfId="13192"/>
    <cellStyle name="Input 12 2 2 2 3 4 2" xfId="28262"/>
    <cellStyle name="Input 12 2 2 2 3 4 3" xfId="43283"/>
    <cellStyle name="Input 12 2 2 2 3 5" xfId="14498"/>
    <cellStyle name="Input 12 2 2 2 3 5 2" xfId="29568"/>
    <cellStyle name="Input 12 2 2 2 3 5 3" xfId="44589"/>
    <cellStyle name="Input 12 2 2 2 3 6" xfId="15762"/>
    <cellStyle name="Input 12 2 2 2 3 6 2" xfId="30832"/>
    <cellStyle name="Input 12 2 2 2 3 6 3" xfId="45853"/>
    <cellStyle name="Input 12 2 2 2 3 7" xfId="16913"/>
    <cellStyle name="Input 12 2 2 2 3 7 2" xfId="31983"/>
    <cellStyle name="Input 12 2 2 2 3 7 3" xfId="46998"/>
    <cellStyle name="Input 12 2 2 2 3 8" xfId="18194"/>
    <cellStyle name="Input 12 2 2 2 3 8 2" xfId="33264"/>
    <cellStyle name="Input 12 2 2 2 3 8 3" xfId="48276"/>
    <cellStyle name="Input 12 2 2 2 3 9" xfId="19368"/>
    <cellStyle name="Input 12 2 2 2 3 9 2" xfId="34438"/>
    <cellStyle name="Input 12 2 2 2 3 9 3" xfId="49450"/>
    <cellStyle name="Input 12 2 2 2 4" xfId="8338"/>
    <cellStyle name="Input 12 2 2 2 4 10" xfId="20915"/>
    <cellStyle name="Input 12 2 2 2 4 10 2" xfId="35985"/>
    <cellStyle name="Input 12 2 2 2 4 10 3" xfId="50997"/>
    <cellStyle name="Input 12 2 2 2 4 11" xfId="23564"/>
    <cellStyle name="Input 12 2 2 2 4 12" xfId="38588"/>
    <cellStyle name="Input 12 2 2 2 4 2" xfId="11243"/>
    <cellStyle name="Input 12 2 2 2 4 2 2" xfId="26313"/>
    <cellStyle name="Input 12 2 2 2 4 2 3" xfId="41334"/>
    <cellStyle name="Input 12 2 2 2 4 3" xfId="12360"/>
    <cellStyle name="Input 12 2 2 2 4 3 2" xfId="27430"/>
    <cellStyle name="Input 12 2 2 2 4 3 3" xfId="42451"/>
    <cellStyle name="Input 12 2 2 2 4 4" xfId="13666"/>
    <cellStyle name="Input 12 2 2 2 4 4 2" xfId="28736"/>
    <cellStyle name="Input 12 2 2 2 4 4 3" xfId="43757"/>
    <cellStyle name="Input 12 2 2 2 4 5" xfId="15041"/>
    <cellStyle name="Input 12 2 2 2 4 5 2" xfId="30111"/>
    <cellStyle name="Input 12 2 2 2 4 5 3" xfId="45132"/>
    <cellStyle name="Input 12 2 2 2 4 6" xfId="16215"/>
    <cellStyle name="Input 12 2 2 2 4 6 2" xfId="31285"/>
    <cellStyle name="Input 12 2 2 2 4 6 3" xfId="46306"/>
    <cellStyle name="Input 12 2 2 2 4 7" xfId="17370"/>
    <cellStyle name="Input 12 2 2 2 4 7 2" xfId="32440"/>
    <cellStyle name="Input 12 2 2 2 4 7 3" xfId="47452"/>
    <cellStyle name="Input 12 2 2 2 4 8" xfId="18675"/>
    <cellStyle name="Input 12 2 2 2 4 8 2" xfId="33745"/>
    <cellStyle name="Input 12 2 2 2 4 8 3" xfId="48757"/>
    <cellStyle name="Input 12 2 2 2 4 9" xfId="19820"/>
    <cellStyle name="Input 12 2 2 2 4 9 2" xfId="34890"/>
    <cellStyle name="Input 12 2 2 2 4 9 3" xfId="49902"/>
    <cellStyle name="Input 12 2 2 2 5" xfId="7159"/>
    <cellStyle name="Input 12 2 2 2 5 2" xfId="22513"/>
    <cellStyle name="Input 12 2 2 2 5 3" xfId="37561"/>
    <cellStyle name="Input 12 2 2 3" xfId="6765"/>
    <cellStyle name="Input 12 2 2 3 10" xfId="20371"/>
    <cellStyle name="Input 12 2 2 3 10 2" xfId="35441"/>
    <cellStyle name="Input 12 2 2 3 10 3" xfId="50453"/>
    <cellStyle name="Input 12 2 2 3 11" xfId="7665"/>
    <cellStyle name="Input 12 2 2 3 11 2" xfId="23017"/>
    <cellStyle name="Input 12 2 2 3 11 3" xfId="38044"/>
    <cellStyle name="Input 12 2 2 3 12" xfId="22119"/>
    <cellStyle name="Input 12 2 2 3 13" xfId="37167"/>
    <cellStyle name="Input 12 2 2 3 2" xfId="10573"/>
    <cellStyle name="Input 12 2 2 3 2 2" xfId="25769"/>
    <cellStyle name="Input 12 2 2 3 2 3" xfId="40790"/>
    <cellStyle name="Input 12 2 2 3 3" xfId="11797"/>
    <cellStyle name="Input 12 2 2 3 3 2" xfId="26867"/>
    <cellStyle name="Input 12 2 2 3 3 3" xfId="41888"/>
    <cellStyle name="Input 12 2 2 3 4" xfId="13099"/>
    <cellStyle name="Input 12 2 2 3 4 2" xfId="28169"/>
    <cellStyle name="Input 12 2 2 3 4 3" xfId="43190"/>
    <cellStyle name="Input 12 2 2 3 5" xfId="14405"/>
    <cellStyle name="Input 12 2 2 3 5 2" xfId="29475"/>
    <cellStyle name="Input 12 2 2 3 5 3" xfId="44496"/>
    <cellStyle name="Input 12 2 2 3 6" xfId="15670"/>
    <cellStyle name="Input 12 2 2 3 6 2" xfId="30740"/>
    <cellStyle name="Input 12 2 2 3 6 3" xfId="45761"/>
    <cellStyle name="Input 12 2 2 3 7" xfId="16821"/>
    <cellStyle name="Input 12 2 2 3 7 2" xfId="31891"/>
    <cellStyle name="Input 12 2 2 3 7 3" xfId="46906"/>
    <cellStyle name="Input 12 2 2 3 8" xfId="18101"/>
    <cellStyle name="Input 12 2 2 3 8 2" xfId="33171"/>
    <cellStyle name="Input 12 2 2 3 8 3" xfId="48183"/>
    <cellStyle name="Input 12 2 2 3 9" xfId="19276"/>
    <cellStyle name="Input 12 2 2 3 9 2" xfId="34346"/>
    <cellStyle name="Input 12 2 2 3 9 3" xfId="49358"/>
    <cellStyle name="Input 12 2 2 4" xfId="8278"/>
    <cellStyle name="Input 12 2 2 4 10" xfId="20855"/>
    <cellStyle name="Input 12 2 2 4 10 2" xfId="35925"/>
    <cellStyle name="Input 12 2 2 4 10 3" xfId="50937"/>
    <cellStyle name="Input 12 2 2 4 11" xfId="23504"/>
    <cellStyle name="Input 12 2 2 4 12" xfId="38528"/>
    <cellStyle name="Input 12 2 2 4 2" xfId="11183"/>
    <cellStyle name="Input 12 2 2 4 2 2" xfId="26253"/>
    <cellStyle name="Input 12 2 2 4 2 3" xfId="41274"/>
    <cellStyle name="Input 12 2 2 4 3" xfId="12300"/>
    <cellStyle name="Input 12 2 2 4 3 2" xfId="27370"/>
    <cellStyle name="Input 12 2 2 4 3 3" xfId="42391"/>
    <cellStyle name="Input 12 2 2 4 4" xfId="13606"/>
    <cellStyle name="Input 12 2 2 4 4 2" xfId="28676"/>
    <cellStyle name="Input 12 2 2 4 4 3" xfId="43697"/>
    <cellStyle name="Input 12 2 2 4 5" xfId="14981"/>
    <cellStyle name="Input 12 2 2 4 5 2" xfId="30051"/>
    <cellStyle name="Input 12 2 2 4 5 3" xfId="45072"/>
    <cellStyle name="Input 12 2 2 4 6" xfId="16155"/>
    <cellStyle name="Input 12 2 2 4 6 2" xfId="31225"/>
    <cellStyle name="Input 12 2 2 4 6 3" xfId="46246"/>
    <cellStyle name="Input 12 2 2 4 7" xfId="17310"/>
    <cellStyle name="Input 12 2 2 4 7 2" xfId="32380"/>
    <cellStyle name="Input 12 2 2 4 7 3" xfId="47392"/>
    <cellStyle name="Input 12 2 2 4 8" xfId="18615"/>
    <cellStyle name="Input 12 2 2 4 8 2" xfId="33685"/>
    <cellStyle name="Input 12 2 2 4 8 3" xfId="48697"/>
    <cellStyle name="Input 12 2 2 4 9" xfId="19760"/>
    <cellStyle name="Input 12 2 2 4 9 2" xfId="34830"/>
    <cellStyle name="Input 12 2 2 4 9 3" xfId="49842"/>
    <cellStyle name="Input 12 2 2 5" xfId="8568"/>
    <cellStyle name="Input 12 2 2 5 2" xfId="23794"/>
    <cellStyle name="Input 12 2 2 5 3" xfId="38818"/>
    <cellStyle name="Input 12 2 2 6" xfId="12572"/>
    <cellStyle name="Input 12 2 2 6 2" xfId="27642"/>
    <cellStyle name="Input 12 2 2 6 3" xfId="42663"/>
    <cellStyle name="Input 12 2 2 7" xfId="13869"/>
    <cellStyle name="Input 12 2 2 7 2" xfId="28939"/>
    <cellStyle name="Input 12 2 2 7 3" xfId="43960"/>
    <cellStyle name="Input 12 2 2 8" xfId="9013"/>
    <cellStyle name="Input 12 2 2 8 2" xfId="24239"/>
    <cellStyle name="Input 12 2 2 8 3" xfId="39261"/>
    <cellStyle name="Input 12 2 2 9" xfId="17582"/>
    <cellStyle name="Input 12 2 2 9 2" xfId="32652"/>
    <cellStyle name="Input 12 2 2 9 3" xfId="47664"/>
    <cellStyle name="Input 12 2 3" xfId="6738"/>
    <cellStyle name="Input 12 2 3 10" xfId="20344"/>
    <cellStyle name="Input 12 2 3 10 2" xfId="35414"/>
    <cellStyle name="Input 12 2 3 10 3" xfId="50426"/>
    <cellStyle name="Input 12 2 3 11" xfId="7616"/>
    <cellStyle name="Input 12 2 3 11 2" xfId="22969"/>
    <cellStyle name="Input 12 2 3 11 3" xfId="38017"/>
    <cellStyle name="Input 12 2 3 12" xfId="22092"/>
    <cellStyle name="Input 12 2 3 13" xfId="37140"/>
    <cellStyle name="Input 12 2 3 2" xfId="10536"/>
    <cellStyle name="Input 12 2 3 2 2" xfId="25733"/>
    <cellStyle name="Input 12 2 3 2 3" xfId="40754"/>
    <cellStyle name="Input 12 2 3 3" xfId="11768"/>
    <cellStyle name="Input 12 2 3 3 2" xfId="26838"/>
    <cellStyle name="Input 12 2 3 3 3" xfId="41859"/>
    <cellStyle name="Input 12 2 3 4" xfId="13069"/>
    <cellStyle name="Input 12 2 3 4 2" xfId="28139"/>
    <cellStyle name="Input 12 2 3 4 3" xfId="43160"/>
    <cellStyle name="Input 12 2 3 5" xfId="14376"/>
    <cellStyle name="Input 12 2 3 5 2" xfId="29446"/>
    <cellStyle name="Input 12 2 3 5 3" xfId="44467"/>
    <cellStyle name="Input 12 2 3 6" xfId="15640"/>
    <cellStyle name="Input 12 2 3 6 2" xfId="30710"/>
    <cellStyle name="Input 12 2 3 6 3" xfId="45731"/>
    <cellStyle name="Input 12 2 3 7" xfId="16787"/>
    <cellStyle name="Input 12 2 3 7 2" xfId="31857"/>
    <cellStyle name="Input 12 2 3 7 3" xfId="46878"/>
    <cellStyle name="Input 12 2 3 8" xfId="18074"/>
    <cellStyle name="Input 12 2 3 8 2" xfId="33144"/>
    <cellStyle name="Input 12 2 3 8 3" xfId="48156"/>
    <cellStyle name="Input 12 2 3 9" xfId="19249"/>
    <cellStyle name="Input 12 2 3 9 2" xfId="34319"/>
    <cellStyle name="Input 12 2 3 9 3" xfId="49331"/>
    <cellStyle name="Input 12 2 4" xfId="8267"/>
    <cellStyle name="Input 12 2 4 10" xfId="20844"/>
    <cellStyle name="Input 12 2 4 10 2" xfId="35914"/>
    <cellStyle name="Input 12 2 4 10 3" xfId="50926"/>
    <cellStyle name="Input 12 2 4 11" xfId="23493"/>
    <cellStyle name="Input 12 2 4 12" xfId="38517"/>
    <cellStyle name="Input 12 2 4 2" xfId="11172"/>
    <cellStyle name="Input 12 2 4 2 2" xfId="26242"/>
    <cellStyle name="Input 12 2 4 2 3" xfId="41263"/>
    <cellStyle name="Input 12 2 4 3" xfId="12289"/>
    <cellStyle name="Input 12 2 4 3 2" xfId="27359"/>
    <cellStyle name="Input 12 2 4 3 3" xfId="42380"/>
    <cellStyle name="Input 12 2 4 4" xfId="13595"/>
    <cellStyle name="Input 12 2 4 4 2" xfId="28665"/>
    <cellStyle name="Input 12 2 4 4 3" xfId="43686"/>
    <cellStyle name="Input 12 2 4 5" xfId="14970"/>
    <cellStyle name="Input 12 2 4 5 2" xfId="30040"/>
    <cellStyle name="Input 12 2 4 5 3" xfId="45061"/>
    <cellStyle name="Input 12 2 4 6" xfId="16144"/>
    <cellStyle name="Input 12 2 4 6 2" xfId="31214"/>
    <cellStyle name="Input 12 2 4 6 3" xfId="46235"/>
    <cellStyle name="Input 12 2 4 7" xfId="17299"/>
    <cellStyle name="Input 12 2 4 7 2" xfId="32369"/>
    <cellStyle name="Input 12 2 4 7 3" xfId="47381"/>
    <cellStyle name="Input 12 2 4 8" xfId="18604"/>
    <cellStyle name="Input 12 2 4 8 2" xfId="33674"/>
    <cellStyle name="Input 12 2 4 8 3" xfId="48686"/>
    <cellStyle name="Input 12 2 4 9" xfId="19749"/>
    <cellStyle name="Input 12 2 4 9 2" xfId="34819"/>
    <cellStyle name="Input 12 2 4 9 3" xfId="49831"/>
    <cellStyle name="Input 12 2 5" xfId="6350"/>
    <cellStyle name="Input 12 2 5 2" xfId="21704"/>
    <cellStyle name="Input 12 2 5 3" xfId="36752"/>
    <cellStyle name="Input 12 3" xfId="6648"/>
    <cellStyle name="Input 12 3 10" xfId="20254"/>
    <cellStyle name="Input 12 3 10 2" xfId="35324"/>
    <cellStyle name="Input 12 3 10 3" xfId="50336"/>
    <cellStyle name="Input 12 3 11" xfId="7526"/>
    <cellStyle name="Input 12 3 11 2" xfId="22879"/>
    <cellStyle name="Input 12 3 11 3" xfId="37927"/>
    <cellStyle name="Input 12 3 12" xfId="22002"/>
    <cellStyle name="Input 12 3 13" xfId="37050"/>
    <cellStyle name="Input 12 3 2" xfId="10446"/>
    <cellStyle name="Input 12 3 2 2" xfId="25643"/>
    <cellStyle name="Input 12 3 2 3" xfId="40664"/>
    <cellStyle name="Input 12 3 3" xfId="11678"/>
    <cellStyle name="Input 12 3 3 2" xfId="26748"/>
    <cellStyle name="Input 12 3 3 3" xfId="41769"/>
    <cellStyle name="Input 12 3 4" xfId="12979"/>
    <cellStyle name="Input 12 3 4 2" xfId="28049"/>
    <cellStyle name="Input 12 3 4 3" xfId="43070"/>
    <cellStyle name="Input 12 3 5" xfId="14286"/>
    <cellStyle name="Input 12 3 5 2" xfId="29356"/>
    <cellStyle name="Input 12 3 5 3" xfId="44377"/>
    <cellStyle name="Input 12 3 6" xfId="15550"/>
    <cellStyle name="Input 12 3 6 2" xfId="30620"/>
    <cellStyle name="Input 12 3 6 3" xfId="45641"/>
    <cellStyle name="Input 12 3 7" xfId="16697"/>
    <cellStyle name="Input 12 3 7 2" xfId="31767"/>
    <cellStyle name="Input 12 3 7 3" xfId="46788"/>
    <cellStyle name="Input 12 3 8" xfId="17984"/>
    <cellStyle name="Input 12 3 8 2" xfId="33054"/>
    <cellStyle name="Input 12 3 8 3" xfId="48066"/>
    <cellStyle name="Input 12 3 9" xfId="19159"/>
    <cellStyle name="Input 12 3 9 2" xfId="34229"/>
    <cellStyle name="Input 12 3 9 3" xfId="49241"/>
    <cellStyle name="Input 12 4" xfId="8209"/>
    <cellStyle name="Input 12 4 10" xfId="20786"/>
    <cellStyle name="Input 12 4 10 2" xfId="35856"/>
    <cellStyle name="Input 12 4 10 3" xfId="50868"/>
    <cellStyle name="Input 12 4 11" xfId="23435"/>
    <cellStyle name="Input 12 4 12" xfId="38459"/>
    <cellStyle name="Input 12 4 2" xfId="11114"/>
    <cellStyle name="Input 12 4 2 2" xfId="26184"/>
    <cellStyle name="Input 12 4 2 3" xfId="41205"/>
    <cellStyle name="Input 12 4 3" xfId="12231"/>
    <cellStyle name="Input 12 4 3 2" xfId="27301"/>
    <cellStyle name="Input 12 4 3 3" xfId="42322"/>
    <cellStyle name="Input 12 4 4" xfId="13537"/>
    <cellStyle name="Input 12 4 4 2" xfId="28607"/>
    <cellStyle name="Input 12 4 4 3" xfId="43628"/>
    <cellStyle name="Input 12 4 5" xfId="14912"/>
    <cellStyle name="Input 12 4 5 2" xfId="29982"/>
    <cellStyle name="Input 12 4 5 3" xfId="45003"/>
    <cellStyle name="Input 12 4 6" xfId="16086"/>
    <cellStyle name="Input 12 4 6 2" xfId="31156"/>
    <cellStyle name="Input 12 4 6 3" xfId="46177"/>
    <cellStyle name="Input 12 4 7" xfId="17241"/>
    <cellStyle name="Input 12 4 7 2" xfId="32311"/>
    <cellStyle name="Input 12 4 7 3" xfId="47323"/>
    <cellStyle name="Input 12 4 8" xfId="18546"/>
    <cellStyle name="Input 12 4 8 2" xfId="33616"/>
    <cellStyle name="Input 12 4 8 3" xfId="48628"/>
    <cellStyle name="Input 12 4 9" xfId="19691"/>
    <cellStyle name="Input 12 4 9 2" xfId="34761"/>
    <cellStyle name="Input 12 4 9 3" xfId="49773"/>
    <cellStyle name="Input 12 5" xfId="8640"/>
    <cellStyle name="Input 12 5 2" xfId="23866"/>
    <cellStyle name="Input 12 5 3" xfId="38889"/>
    <cellStyle name="Input 12 6" xfId="9797"/>
    <cellStyle name="Input 12 6 2" xfId="25023"/>
    <cellStyle name="Input 12 6 3" xfId="40044"/>
    <cellStyle name="Input 12 7" xfId="9395"/>
    <cellStyle name="Input 12 7 2" xfId="24621"/>
    <cellStyle name="Input 12 7 3" xfId="39642"/>
    <cellStyle name="Input 12 8" xfId="14821"/>
    <cellStyle name="Input 12 8 2" xfId="29891"/>
    <cellStyle name="Input 12 8 3" xfId="44912"/>
    <cellStyle name="Input 12 9" xfId="9021"/>
    <cellStyle name="Input 12 9 2" xfId="24247"/>
    <cellStyle name="Input 12 9 3" xfId="39269"/>
    <cellStyle name="Input 13" xfId="5637"/>
    <cellStyle name="Input 13 10" xfId="6193"/>
    <cellStyle name="Input 13 10 2" xfId="21547"/>
    <cellStyle name="Input 13 10 3" xfId="36595"/>
    <cellStyle name="Input 13 2" xfId="5763"/>
    <cellStyle name="Input 13 2 2" xfId="5880"/>
    <cellStyle name="Input 13 2 2 10" xfId="7180"/>
    <cellStyle name="Input 13 2 2 10 2" xfId="22534"/>
    <cellStyle name="Input 13 2 2 10 3" xfId="37582"/>
    <cellStyle name="Input 13 2 2 2" xfId="6878"/>
    <cellStyle name="Input 13 2 2 2 10" xfId="19504"/>
    <cellStyle name="Input 13 2 2 2 10 2" xfId="34574"/>
    <cellStyle name="Input 13 2 2 2 10 3" xfId="49586"/>
    <cellStyle name="Input 13 2 2 2 11" xfId="20599"/>
    <cellStyle name="Input 13 2 2 2 11 2" xfId="35669"/>
    <cellStyle name="Input 13 2 2 2 11 3" xfId="50681"/>
    <cellStyle name="Input 13 2 2 2 12" xfId="7945"/>
    <cellStyle name="Input 13 2 2 2 12 2" xfId="23248"/>
    <cellStyle name="Input 13 2 2 2 12 3" xfId="38272"/>
    <cellStyle name="Input 13 2 2 2 13" xfId="22232"/>
    <cellStyle name="Input 13 2 2 2 14" xfId="37280"/>
    <cellStyle name="Input 13 2 2 2 2" xfId="8442"/>
    <cellStyle name="Input 13 2 2 2 2 10" xfId="21019"/>
    <cellStyle name="Input 13 2 2 2 2 10 2" xfId="36089"/>
    <cellStyle name="Input 13 2 2 2 2 10 3" xfId="51101"/>
    <cellStyle name="Input 13 2 2 2 2 11" xfId="23668"/>
    <cellStyle name="Input 13 2 2 2 2 12" xfId="38692"/>
    <cellStyle name="Input 13 2 2 2 2 2" xfId="11347"/>
    <cellStyle name="Input 13 2 2 2 2 2 2" xfId="26417"/>
    <cellStyle name="Input 13 2 2 2 2 2 3" xfId="41438"/>
    <cellStyle name="Input 13 2 2 2 2 3" xfId="12464"/>
    <cellStyle name="Input 13 2 2 2 2 3 2" xfId="27534"/>
    <cellStyle name="Input 13 2 2 2 2 3 3" xfId="42555"/>
    <cellStyle name="Input 13 2 2 2 2 4" xfId="13770"/>
    <cellStyle name="Input 13 2 2 2 2 4 2" xfId="28840"/>
    <cellStyle name="Input 13 2 2 2 2 4 3" xfId="43861"/>
    <cellStyle name="Input 13 2 2 2 2 5" xfId="15145"/>
    <cellStyle name="Input 13 2 2 2 2 5 2" xfId="30215"/>
    <cellStyle name="Input 13 2 2 2 2 5 3" xfId="45236"/>
    <cellStyle name="Input 13 2 2 2 2 6" xfId="16319"/>
    <cellStyle name="Input 13 2 2 2 2 6 2" xfId="31389"/>
    <cellStyle name="Input 13 2 2 2 2 6 3" xfId="46410"/>
    <cellStyle name="Input 13 2 2 2 2 7" xfId="17474"/>
    <cellStyle name="Input 13 2 2 2 2 7 2" xfId="32544"/>
    <cellStyle name="Input 13 2 2 2 2 7 3" xfId="47556"/>
    <cellStyle name="Input 13 2 2 2 2 8" xfId="18779"/>
    <cellStyle name="Input 13 2 2 2 2 8 2" xfId="33849"/>
    <cellStyle name="Input 13 2 2 2 2 8 3" xfId="48861"/>
    <cellStyle name="Input 13 2 2 2 2 9" xfId="19924"/>
    <cellStyle name="Input 13 2 2 2 2 9 2" xfId="34994"/>
    <cellStyle name="Input 13 2 2 2 2 9 3" xfId="50006"/>
    <cellStyle name="Input 13 2 2 2 3" xfId="10850"/>
    <cellStyle name="Input 13 2 2 2 3 2" xfId="25997"/>
    <cellStyle name="Input 13 2 2 2 3 3" xfId="41018"/>
    <cellStyle name="Input 13 2 2 2 4" xfId="12028"/>
    <cellStyle name="Input 13 2 2 2 4 2" xfId="27098"/>
    <cellStyle name="Input 13 2 2 2 4 3" xfId="42119"/>
    <cellStyle name="Input 13 2 2 2 5" xfId="13332"/>
    <cellStyle name="Input 13 2 2 2 5 2" xfId="28402"/>
    <cellStyle name="Input 13 2 2 2 5 3" xfId="43423"/>
    <cellStyle name="Input 13 2 2 2 6" xfId="14669"/>
    <cellStyle name="Input 13 2 2 2 6 2" xfId="29739"/>
    <cellStyle name="Input 13 2 2 2 6 3" xfId="44760"/>
    <cellStyle name="Input 13 2 2 2 7" xfId="15899"/>
    <cellStyle name="Input 13 2 2 2 7 2" xfId="30969"/>
    <cellStyle name="Input 13 2 2 2 7 3" xfId="45990"/>
    <cellStyle name="Input 13 2 2 2 8" xfId="17052"/>
    <cellStyle name="Input 13 2 2 2 8 2" xfId="32122"/>
    <cellStyle name="Input 13 2 2 2 8 3" xfId="47134"/>
    <cellStyle name="Input 13 2 2 2 9" xfId="18337"/>
    <cellStyle name="Input 13 2 2 2 9 2" xfId="33407"/>
    <cellStyle name="Input 13 2 2 2 9 3" xfId="48419"/>
    <cellStyle name="Input 13 2 2 3" xfId="7785"/>
    <cellStyle name="Input 13 2 2 3 10" xfId="20484"/>
    <cellStyle name="Input 13 2 2 3 10 2" xfId="35554"/>
    <cellStyle name="Input 13 2 2 3 10 3" xfId="50566"/>
    <cellStyle name="Input 13 2 2 3 11" xfId="23130"/>
    <cellStyle name="Input 13 2 2 3 12" xfId="38157"/>
    <cellStyle name="Input 13 2 2 3 2" xfId="10693"/>
    <cellStyle name="Input 13 2 2 3 2 2" xfId="25882"/>
    <cellStyle name="Input 13 2 2 3 2 3" xfId="40903"/>
    <cellStyle name="Input 13 2 2 3 3" xfId="11911"/>
    <cellStyle name="Input 13 2 2 3 3 2" xfId="26981"/>
    <cellStyle name="Input 13 2 2 3 3 3" xfId="42002"/>
    <cellStyle name="Input 13 2 2 3 4" xfId="13213"/>
    <cellStyle name="Input 13 2 2 3 4 2" xfId="28283"/>
    <cellStyle name="Input 13 2 2 3 4 3" xfId="43304"/>
    <cellStyle name="Input 13 2 2 3 5" xfId="14524"/>
    <cellStyle name="Input 13 2 2 3 5 2" xfId="29594"/>
    <cellStyle name="Input 13 2 2 3 5 3" xfId="44615"/>
    <cellStyle name="Input 13 2 2 3 6" xfId="15783"/>
    <cellStyle name="Input 13 2 2 3 6 2" xfId="30853"/>
    <cellStyle name="Input 13 2 2 3 6 3" xfId="45874"/>
    <cellStyle name="Input 13 2 2 3 7" xfId="16934"/>
    <cellStyle name="Input 13 2 2 3 7 2" xfId="32004"/>
    <cellStyle name="Input 13 2 2 3 7 3" xfId="47019"/>
    <cellStyle name="Input 13 2 2 3 8" xfId="18215"/>
    <cellStyle name="Input 13 2 2 3 8 2" xfId="33285"/>
    <cellStyle name="Input 13 2 2 3 8 3" xfId="48297"/>
    <cellStyle name="Input 13 2 2 3 9" xfId="19389"/>
    <cellStyle name="Input 13 2 2 3 9 2" xfId="34459"/>
    <cellStyle name="Input 13 2 2 3 9 3" xfId="49471"/>
    <cellStyle name="Input 13 2 2 4" xfId="8359"/>
    <cellStyle name="Input 13 2 2 4 10" xfId="20936"/>
    <cellStyle name="Input 13 2 2 4 10 2" xfId="36006"/>
    <cellStyle name="Input 13 2 2 4 10 3" xfId="51018"/>
    <cellStyle name="Input 13 2 2 4 11" xfId="23585"/>
    <cellStyle name="Input 13 2 2 4 12" xfId="38609"/>
    <cellStyle name="Input 13 2 2 4 2" xfId="11264"/>
    <cellStyle name="Input 13 2 2 4 2 2" xfId="26334"/>
    <cellStyle name="Input 13 2 2 4 2 3" xfId="41355"/>
    <cellStyle name="Input 13 2 2 4 3" xfId="12381"/>
    <cellStyle name="Input 13 2 2 4 3 2" xfId="27451"/>
    <cellStyle name="Input 13 2 2 4 3 3" xfId="42472"/>
    <cellStyle name="Input 13 2 2 4 4" xfId="13687"/>
    <cellStyle name="Input 13 2 2 4 4 2" xfId="28757"/>
    <cellStyle name="Input 13 2 2 4 4 3" xfId="43778"/>
    <cellStyle name="Input 13 2 2 4 5" xfId="15062"/>
    <cellStyle name="Input 13 2 2 4 5 2" xfId="30132"/>
    <cellStyle name="Input 13 2 2 4 5 3" xfId="45153"/>
    <cellStyle name="Input 13 2 2 4 6" xfId="16236"/>
    <cellStyle name="Input 13 2 2 4 6 2" xfId="31306"/>
    <cellStyle name="Input 13 2 2 4 6 3" xfId="46327"/>
    <cellStyle name="Input 13 2 2 4 7" xfId="17391"/>
    <cellStyle name="Input 13 2 2 4 7 2" xfId="32461"/>
    <cellStyle name="Input 13 2 2 4 7 3" xfId="47473"/>
    <cellStyle name="Input 13 2 2 4 8" xfId="18696"/>
    <cellStyle name="Input 13 2 2 4 8 2" xfId="33766"/>
    <cellStyle name="Input 13 2 2 4 8 3" xfId="48778"/>
    <cellStyle name="Input 13 2 2 4 9" xfId="19841"/>
    <cellStyle name="Input 13 2 2 4 9 2" xfId="34911"/>
    <cellStyle name="Input 13 2 2 4 9 3" xfId="49923"/>
    <cellStyle name="Input 13 2 2 5" xfId="8881"/>
    <cellStyle name="Input 13 2 2 5 2" xfId="24107"/>
    <cellStyle name="Input 13 2 2 5 3" xfId="39129"/>
    <cellStyle name="Input 13 2 2 6" xfId="12639"/>
    <cellStyle name="Input 13 2 2 6 2" xfId="27709"/>
    <cellStyle name="Input 13 2 2 6 3" xfId="42730"/>
    <cellStyle name="Input 13 2 2 7" xfId="13934"/>
    <cellStyle name="Input 13 2 2 7 2" xfId="29004"/>
    <cellStyle name="Input 13 2 2 7 3" xfId="44025"/>
    <cellStyle name="Input 13 2 2 8" xfId="9365"/>
    <cellStyle name="Input 13 2 2 8 2" xfId="24591"/>
    <cellStyle name="Input 13 2 2 8 3" xfId="39612"/>
    <cellStyle name="Input 13 2 2 9" xfId="17641"/>
    <cellStyle name="Input 13 2 2 9 2" xfId="32711"/>
    <cellStyle name="Input 13 2 2 9 3" xfId="47723"/>
    <cellStyle name="Input 13 2 3" xfId="6769"/>
    <cellStyle name="Input 13 2 3 10" xfId="20375"/>
    <cellStyle name="Input 13 2 3 10 2" xfId="35445"/>
    <cellStyle name="Input 13 2 3 10 3" xfId="50457"/>
    <cellStyle name="Input 13 2 3 11" xfId="7669"/>
    <cellStyle name="Input 13 2 3 11 2" xfId="23021"/>
    <cellStyle name="Input 13 2 3 11 3" xfId="38048"/>
    <cellStyle name="Input 13 2 3 12" xfId="22123"/>
    <cellStyle name="Input 13 2 3 13" xfId="37171"/>
    <cellStyle name="Input 13 2 3 2" xfId="10577"/>
    <cellStyle name="Input 13 2 3 2 2" xfId="25773"/>
    <cellStyle name="Input 13 2 3 2 3" xfId="40794"/>
    <cellStyle name="Input 13 2 3 3" xfId="11801"/>
    <cellStyle name="Input 13 2 3 3 2" xfId="26871"/>
    <cellStyle name="Input 13 2 3 3 3" xfId="41892"/>
    <cellStyle name="Input 13 2 3 4" xfId="13103"/>
    <cellStyle name="Input 13 2 3 4 2" xfId="28173"/>
    <cellStyle name="Input 13 2 3 4 3" xfId="43194"/>
    <cellStyle name="Input 13 2 3 5" xfId="14409"/>
    <cellStyle name="Input 13 2 3 5 2" xfId="29479"/>
    <cellStyle name="Input 13 2 3 5 3" xfId="44500"/>
    <cellStyle name="Input 13 2 3 6" xfId="15674"/>
    <cellStyle name="Input 13 2 3 6 2" xfId="30744"/>
    <cellStyle name="Input 13 2 3 6 3" xfId="45765"/>
    <cellStyle name="Input 13 2 3 7" xfId="16825"/>
    <cellStyle name="Input 13 2 3 7 2" xfId="31895"/>
    <cellStyle name="Input 13 2 3 7 3" xfId="46910"/>
    <cellStyle name="Input 13 2 3 8" xfId="18105"/>
    <cellStyle name="Input 13 2 3 8 2" xfId="33175"/>
    <cellStyle name="Input 13 2 3 8 3" xfId="48187"/>
    <cellStyle name="Input 13 2 3 9" xfId="19280"/>
    <cellStyle name="Input 13 2 3 9 2" xfId="34350"/>
    <cellStyle name="Input 13 2 3 9 3" xfId="49362"/>
    <cellStyle name="Input 13 2 4" xfId="8282"/>
    <cellStyle name="Input 13 2 4 10" xfId="20859"/>
    <cellStyle name="Input 13 2 4 10 2" xfId="35929"/>
    <cellStyle name="Input 13 2 4 10 3" xfId="50941"/>
    <cellStyle name="Input 13 2 4 11" xfId="23508"/>
    <cellStyle name="Input 13 2 4 12" xfId="38532"/>
    <cellStyle name="Input 13 2 4 2" xfId="11187"/>
    <cellStyle name="Input 13 2 4 2 2" xfId="26257"/>
    <cellStyle name="Input 13 2 4 2 3" xfId="41278"/>
    <cellStyle name="Input 13 2 4 3" xfId="12304"/>
    <cellStyle name="Input 13 2 4 3 2" xfId="27374"/>
    <cellStyle name="Input 13 2 4 3 3" xfId="42395"/>
    <cellStyle name="Input 13 2 4 4" xfId="13610"/>
    <cellStyle name="Input 13 2 4 4 2" xfId="28680"/>
    <cellStyle name="Input 13 2 4 4 3" xfId="43701"/>
    <cellStyle name="Input 13 2 4 5" xfId="14985"/>
    <cellStyle name="Input 13 2 4 5 2" xfId="30055"/>
    <cellStyle name="Input 13 2 4 5 3" xfId="45076"/>
    <cellStyle name="Input 13 2 4 6" xfId="16159"/>
    <cellStyle name="Input 13 2 4 6 2" xfId="31229"/>
    <cellStyle name="Input 13 2 4 6 3" xfId="46250"/>
    <cellStyle name="Input 13 2 4 7" xfId="17314"/>
    <cellStyle name="Input 13 2 4 7 2" xfId="32384"/>
    <cellStyle name="Input 13 2 4 7 3" xfId="47396"/>
    <cellStyle name="Input 13 2 4 8" xfId="18619"/>
    <cellStyle name="Input 13 2 4 8 2" xfId="33689"/>
    <cellStyle name="Input 13 2 4 8 3" xfId="48701"/>
    <cellStyle name="Input 13 2 4 9" xfId="19764"/>
    <cellStyle name="Input 13 2 4 9 2" xfId="34834"/>
    <cellStyle name="Input 13 2 4 9 3" xfId="49846"/>
    <cellStyle name="Input 13 2 5" xfId="6048"/>
    <cellStyle name="Input 13 2 5 2" xfId="21405"/>
    <cellStyle name="Input 13 2 5 3" xfId="36450"/>
    <cellStyle name="Input 13 3" xfId="6651"/>
    <cellStyle name="Input 13 3 10" xfId="20257"/>
    <cellStyle name="Input 13 3 10 2" xfId="35327"/>
    <cellStyle name="Input 13 3 10 3" xfId="50339"/>
    <cellStyle name="Input 13 3 11" xfId="7529"/>
    <cellStyle name="Input 13 3 11 2" xfId="22882"/>
    <cellStyle name="Input 13 3 11 3" xfId="37930"/>
    <cellStyle name="Input 13 3 12" xfId="22005"/>
    <cellStyle name="Input 13 3 13" xfId="37053"/>
    <cellStyle name="Input 13 3 2" xfId="10449"/>
    <cellStyle name="Input 13 3 2 2" xfId="25646"/>
    <cellStyle name="Input 13 3 2 3" xfId="40667"/>
    <cellStyle name="Input 13 3 3" xfId="11681"/>
    <cellStyle name="Input 13 3 3 2" xfId="26751"/>
    <cellStyle name="Input 13 3 3 3" xfId="41772"/>
    <cellStyle name="Input 13 3 4" xfId="12982"/>
    <cellStyle name="Input 13 3 4 2" xfId="28052"/>
    <cellStyle name="Input 13 3 4 3" xfId="43073"/>
    <cellStyle name="Input 13 3 5" xfId="14289"/>
    <cellStyle name="Input 13 3 5 2" xfId="29359"/>
    <cellStyle name="Input 13 3 5 3" xfId="44380"/>
    <cellStyle name="Input 13 3 6" xfId="15553"/>
    <cellStyle name="Input 13 3 6 2" xfId="30623"/>
    <cellStyle name="Input 13 3 6 3" xfId="45644"/>
    <cellStyle name="Input 13 3 7" xfId="16700"/>
    <cellStyle name="Input 13 3 7 2" xfId="31770"/>
    <cellStyle name="Input 13 3 7 3" xfId="46791"/>
    <cellStyle name="Input 13 3 8" xfId="17987"/>
    <cellStyle name="Input 13 3 8 2" xfId="33057"/>
    <cellStyle name="Input 13 3 8 3" xfId="48069"/>
    <cellStyle name="Input 13 3 9" xfId="19162"/>
    <cellStyle name="Input 13 3 9 2" xfId="34232"/>
    <cellStyle name="Input 13 3 9 3" xfId="49244"/>
    <cellStyle name="Input 13 4" xfId="8212"/>
    <cellStyle name="Input 13 4 10" xfId="20789"/>
    <cellStyle name="Input 13 4 10 2" xfId="35859"/>
    <cellStyle name="Input 13 4 10 3" xfId="50871"/>
    <cellStyle name="Input 13 4 11" xfId="23438"/>
    <cellStyle name="Input 13 4 12" xfId="38462"/>
    <cellStyle name="Input 13 4 2" xfId="11117"/>
    <cellStyle name="Input 13 4 2 2" xfId="26187"/>
    <cellStyle name="Input 13 4 2 3" xfId="41208"/>
    <cellStyle name="Input 13 4 3" xfId="12234"/>
    <cellStyle name="Input 13 4 3 2" xfId="27304"/>
    <cellStyle name="Input 13 4 3 3" xfId="42325"/>
    <cellStyle name="Input 13 4 4" xfId="13540"/>
    <cellStyle name="Input 13 4 4 2" xfId="28610"/>
    <cellStyle name="Input 13 4 4 3" xfId="43631"/>
    <cellStyle name="Input 13 4 5" xfId="14915"/>
    <cellStyle name="Input 13 4 5 2" xfId="29985"/>
    <cellStyle name="Input 13 4 5 3" xfId="45006"/>
    <cellStyle name="Input 13 4 6" xfId="16089"/>
    <cellStyle name="Input 13 4 6 2" xfId="31159"/>
    <cellStyle name="Input 13 4 6 3" xfId="46180"/>
    <cellStyle name="Input 13 4 7" xfId="17244"/>
    <cellStyle name="Input 13 4 7 2" xfId="32314"/>
    <cellStyle name="Input 13 4 7 3" xfId="47326"/>
    <cellStyle name="Input 13 4 8" xfId="18549"/>
    <cellStyle name="Input 13 4 8 2" xfId="33619"/>
    <cellStyle name="Input 13 4 8 3" xfId="48631"/>
    <cellStyle name="Input 13 4 9" xfId="19694"/>
    <cellStyle name="Input 13 4 9 2" xfId="34764"/>
    <cellStyle name="Input 13 4 9 3" xfId="49776"/>
    <cellStyle name="Input 13 5" xfId="8637"/>
    <cellStyle name="Input 13 5 2" xfId="23863"/>
    <cellStyle name="Input 13 5 3" xfId="38886"/>
    <cellStyle name="Input 13 6" xfId="8935"/>
    <cellStyle name="Input 13 6 2" xfId="24161"/>
    <cellStyle name="Input 13 6 3" xfId="39183"/>
    <cellStyle name="Input 13 7" xfId="9713"/>
    <cellStyle name="Input 13 7 2" xfId="24939"/>
    <cellStyle name="Input 13 7 3" xfId="39960"/>
    <cellStyle name="Input 13 8" xfId="14777"/>
    <cellStyle name="Input 13 8 2" xfId="29847"/>
    <cellStyle name="Input 13 8 3" xfId="44868"/>
    <cellStyle name="Input 13 9" xfId="9541"/>
    <cellStyle name="Input 13 9 2" xfId="24767"/>
    <cellStyle name="Input 13 9 3" xfId="39788"/>
    <cellStyle name="Input 14" xfId="5638"/>
    <cellStyle name="Input 14 10" xfId="6173"/>
    <cellStyle name="Input 14 10 2" xfId="21527"/>
    <cellStyle name="Input 14 10 3" xfId="36575"/>
    <cellStyle name="Input 14 2" xfId="5764"/>
    <cellStyle name="Input 14 2 2" xfId="5881"/>
    <cellStyle name="Input 14 2 2 10" xfId="7181"/>
    <cellStyle name="Input 14 2 2 10 2" xfId="22535"/>
    <cellStyle name="Input 14 2 2 10 3" xfId="37583"/>
    <cellStyle name="Input 14 2 2 2" xfId="6879"/>
    <cellStyle name="Input 14 2 2 2 10" xfId="19505"/>
    <cellStyle name="Input 14 2 2 2 10 2" xfId="34575"/>
    <cellStyle name="Input 14 2 2 2 10 3" xfId="49587"/>
    <cellStyle name="Input 14 2 2 2 11" xfId="20600"/>
    <cellStyle name="Input 14 2 2 2 11 2" xfId="35670"/>
    <cellStyle name="Input 14 2 2 2 11 3" xfId="50682"/>
    <cellStyle name="Input 14 2 2 2 12" xfId="7946"/>
    <cellStyle name="Input 14 2 2 2 12 2" xfId="23249"/>
    <cellStyle name="Input 14 2 2 2 12 3" xfId="38273"/>
    <cellStyle name="Input 14 2 2 2 13" xfId="22233"/>
    <cellStyle name="Input 14 2 2 2 14" xfId="37281"/>
    <cellStyle name="Input 14 2 2 2 2" xfId="8443"/>
    <cellStyle name="Input 14 2 2 2 2 10" xfId="21020"/>
    <cellStyle name="Input 14 2 2 2 2 10 2" xfId="36090"/>
    <cellStyle name="Input 14 2 2 2 2 10 3" xfId="51102"/>
    <cellStyle name="Input 14 2 2 2 2 11" xfId="23669"/>
    <cellStyle name="Input 14 2 2 2 2 12" xfId="38693"/>
    <cellStyle name="Input 14 2 2 2 2 2" xfId="11348"/>
    <cellStyle name="Input 14 2 2 2 2 2 2" xfId="26418"/>
    <cellStyle name="Input 14 2 2 2 2 2 3" xfId="41439"/>
    <cellStyle name="Input 14 2 2 2 2 3" xfId="12465"/>
    <cellStyle name="Input 14 2 2 2 2 3 2" xfId="27535"/>
    <cellStyle name="Input 14 2 2 2 2 3 3" xfId="42556"/>
    <cellStyle name="Input 14 2 2 2 2 4" xfId="13771"/>
    <cellStyle name="Input 14 2 2 2 2 4 2" xfId="28841"/>
    <cellStyle name="Input 14 2 2 2 2 4 3" xfId="43862"/>
    <cellStyle name="Input 14 2 2 2 2 5" xfId="15146"/>
    <cellStyle name="Input 14 2 2 2 2 5 2" xfId="30216"/>
    <cellStyle name="Input 14 2 2 2 2 5 3" xfId="45237"/>
    <cellStyle name="Input 14 2 2 2 2 6" xfId="16320"/>
    <cellStyle name="Input 14 2 2 2 2 6 2" xfId="31390"/>
    <cellStyle name="Input 14 2 2 2 2 6 3" xfId="46411"/>
    <cellStyle name="Input 14 2 2 2 2 7" xfId="17475"/>
    <cellStyle name="Input 14 2 2 2 2 7 2" xfId="32545"/>
    <cellStyle name="Input 14 2 2 2 2 7 3" xfId="47557"/>
    <cellStyle name="Input 14 2 2 2 2 8" xfId="18780"/>
    <cellStyle name="Input 14 2 2 2 2 8 2" xfId="33850"/>
    <cellStyle name="Input 14 2 2 2 2 8 3" xfId="48862"/>
    <cellStyle name="Input 14 2 2 2 2 9" xfId="19925"/>
    <cellStyle name="Input 14 2 2 2 2 9 2" xfId="34995"/>
    <cellStyle name="Input 14 2 2 2 2 9 3" xfId="50007"/>
    <cellStyle name="Input 14 2 2 2 3" xfId="10851"/>
    <cellStyle name="Input 14 2 2 2 3 2" xfId="25998"/>
    <cellStyle name="Input 14 2 2 2 3 3" xfId="41019"/>
    <cellStyle name="Input 14 2 2 2 4" xfId="12029"/>
    <cellStyle name="Input 14 2 2 2 4 2" xfId="27099"/>
    <cellStyle name="Input 14 2 2 2 4 3" xfId="42120"/>
    <cellStyle name="Input 14 2 2 2 5" xfId="13333"/>
    <cellStyle name="Input 14 2 2 2 5 2" xfId="28403"/>
    <cellStyle name="Input 14 2 2 2 5 3" xfId="43424"/>
    <cellStyle name="Input 14 2 2 2 6" xfId="14670"/>
    <cellStyle name="Input 14 2 2 2 6 2" xfId="29740"/>
    <cellStyle name="Input 14 2 2 2 6 3" xfId="44761"/>
    <cellStyle name="Input 14 2 2 2 7" xfId="15900"/>
    <cellStyle name="Input 14 2 2 2 7 2" xfId="30970"/>
    <cellStyle name="Input 14 2 2 2 7 3" xfId="45991"/>
    <cellStyle name="Input 14 2 2 2 8" xfId="17053"/>
    <cellStyle name="Input 14 2 2 2 8 2" xfId="32123"/>
    <cellStyle name="Input 14 2 2 2 8 3" xfId="47135"/>
    <cellStyle name="Input 14 2 2 2 9" xfId="18338"/>
    <cellStyle name="Input 14 2 2 2 9 2" xfId="33408"/>
    <cellStyle name="Input 14 2 2 2 9 3" xfId="48420"/>
    <cellStyle name="Input 14 2 2 3" xfId="7786"/>
    <cellStyle name="Input 14 2 2 3 10" xfId="20485"/>
    <cellStyle name="Input 14 2 2 3 10 2" xfId="35555"/>
    <cellStyle name="Input 14 2 2 3 10 3" xfId="50567"/>
    <cellStyle name="Input 14 2 2 3 11" xfId="23131"/>
    <cellStyle name="Input 14 2 2 3 12" xfId="38158"/>
    <cellStyle name="Input 14 2 2 3 2" xfId="10694"/>
    <cellStyle name="Input 14 2 2 3 2 2" xfId="25883"/>
    <cellStyle name="Input 14 2 2 3 2 3" xfId="40904"/>
    <cellStyle name="Input 14 2 2 3 3" xfId="11912"/>
    <cellStyle name="Input 14 2 2 3 3 2" xfId="26982"/>
    <cellStyle name="Input 14 2 2 3 3 3" xfId="42003"/>
    <cellStyle name="Input 14 2 2 3 4" xfId="13214"/>
    <cellStyle name="Input 14 2 2 3 4 2" xfId="28284"/>
    <cellStyle name="Input 14 2 2 3 4 3" xfId="43305"/>
    <cellStyle name="Input 14 2 2 3 5" xfId="14525"/>
    <cellStyle name="Input 14 2 2 3 5 2" xfId="29595"/>
    <cellStyle name="Input 14 2 2 3 5 3" xfId="44616"/>
    <cellStyle name="Input 14 2 2 3 6" xfId="15784"/>
    <cellStyle name="Input 14 2 2 3 6 2" xfId="30854"/>
    <cellStyle name="Input 14 2 2 3 6 3" xfId="45875"/>
    <cellStyle name="Input 14 2 2 3 7" xfId="16935"/>
    <cellStyle name="Input 14 2 2 3 7 2" xfId="32005"/>
    <cellStyle name="Input 14 2 2 3 7 3" xfId="47020"/>
    <cellStyle name="Input 14 2 2 3 8" xfId="18216"/>
    <cellStyle name="Input 14 2 2 3 8 2" xfId="33286"/>
    <cellStyle name="Input 14 2 2 3 8 3" xfId="48298"/>
    <cellStyle name="Input 14 2 2 3 9" xfId="19390"/>
    <cellStyle name="Input 14 2 2 3 9 2" xfId="34460"/>
    <cellStyle name="Input 14 2 2 3 9 3" xfId="49472"/>
    <cellStyle name="Input 14 2 2 4" xfId="8360"/>
    <cellStyle name="Input 14 2 2 4 10" xfId="20937"/>
    <cellStyle name="Input 14 2 2 4 10 2" xfId="36007"/>
    <cellStyle name="Input 14 2 2 4 10 3" xfId="51019"/>
    <cellStyle name="Input 14 2 2 4 11" xfId="23586"/>
    <cellStyle name="Input 14 2 2 4 12" xfId="38610"/>
    <cellStyle name="Input 14 2 2 4 2" xfId="11265"/>
    <cellStyle name="Input 14 2 2 4 2 2" xfId="26335"/>
    <cellStyle name="Input 14 2 2 4 2 3" xfId="41356"/>
    <cellStyle name="Input 14 2 2 4 3" xfId="12382"/>
    <cellStyle name="Input 14 2 2 4 3 2" xfId="27452"/>
    <cellStyle name="Input 14 2 2 4 3 3" xfId="42473"/>
    <cellStyle name="Input 14 2 2 4 4" xfId="13688"/>
    <cellStyle name="Input 14 2 2 4 4 2" xfId="28758"/>
    <cellStyle name="Input 14 2 2 4 4 3" xfId="43779"/>
    <cellStyle name="Input 14 2 2 4 5" xfId="15063"/>
    <cellStyle name="Input 14 2 2 4 5 2" xfId="30133"/>
    <cellStyle name="Input 14 2 2 4 5 3" xfId="45154"/>
    <cellStyle name="Input 14 2 2 4 6" xfId="16237"/>
    <cellStyle name="Input 14 2 2 4 6 2" xfId="31307"/>
    <cellStyle name="Input 14 2 2 4 6 3" xfId="46328"/>
    <cellStyle name="Input 14 2 2 4 7" xfId="17392"/>
    <cellStyle name="Input 14 2 2 4 7 2" xfId="32462"/>
    <cellStyle name="Input 14 2 2 4 7 3" xfId="47474"/>
    <cellStyle name="Input 14 2 2 4 8" xfId="18697"/>
    <cellStyle name="Input 14 2 2 4 8 2" xfId="33767"/>
    <cellStyle name="Input 14 2 2 4 8 3" xfId="48779"/>
    <cellStyle name="Input 14 2 2 4 9" xfId="19842"/>
    <cellStyle name="Input 14 2 2 4 9 2" xfId="34912"/>
    <cellStyle name="Input 14 2 2 4 9 3" xfId="49924"/>
    <cellStyle name="Input 14 2 2 5" xfId="8880"/>
    <cellStyle name="Input 14 2 2 5 2" xfId="24106"/>
    <cellStyle name="Input 14 2 2 5 3" xfId="39128"/>
    <cellStyle name="Input 14 2 2 6" xfId="12640"/>
    <cellStyle name="Input 14 2 2 6 2" xfId="27710"/>
    <cellStyle name="Input 14 2 2 6 3" xfId="42731"/>
    <cellStyle name="Input 14 2 2 7" xfId="13935"/>
    <cellStyle name="Input 14 2 2 7 2" xfId="29005"/>
    <cellStyle name="Input 14 2 2 7 3" xfId="44026"/>
    <cellStyle name="Input 14 2 2 8" xfId="9373"/>
    <cellStyle name="Input 14 2 2 8 2" xfId="24599"/>
    <cellStyle name="Input 14 2 2 8 3" xfId="39620"/>
    <cellStyle name="Input 14 2 2 9" xfId="17642"/>
    <cellStyle name="Input 14 2 2 9 2" xfId="32712"/>
    <cellStyle name="Input 14 2 2 9 3" xfId="47724"/>
    <cellStyle name="Input 14 2 3" xfId="6770"/>
    <cellStyle name="Input 14 2 3 10" xfId="20376"/>
    <cellStyle name="Input 14 2 3 10 2" xfId="35446"/>
    <cellStyle name="Input 14 2 3 10 3" xfId="50458"/>
    <cellStyle name="Input 14 2 3 11" xfId="7670"/>
    <cellStyle name="Input 14 2 3 11 2" xfId="23022"/>
    <cellStyle name="Input 14 2 3 11 3" xfId="38049"/>
    <cellStyle name="Input 14 2 3 12" xfId="22124"/>
    <cellStyle name="Input 14 2 3 13" xfId="37172"/>
    <cellStyle name="Input 14 2 3 2" xfId="10578"/>
    <cellStyle name="Input 14 2 3 2 2" xfId="25774"/>
    <cellStyle name="Input 14 2 3 2 3" xfId="40795"/>
    <cellStyle name="Input 14 2 3 3" xfId="11802"/>
    <cellStyle name="Input 14 2 3 3 2" xfId="26872"/>
    <cellStyle name="Input 14 2 3 3 3" xfId="41893"/>
    <cellStyle name="Input 14 2 3 4" xfId="13104"/>
    <cellStyle name="Input 14 2 3 4 2" xfId="28174"/>
    <cellStyle name="Input 14 2 3 4 3" xfId="43195"/>
    <cellStyle name="Input 14 2 3 5" xfId="14410"/>
    <cellStyle name="Input 14 2 3 5 2" xfId="29480"/>
    <cellStyle name="Input 14 2 3 5 3" xfId="44501"/>
    <cellStyle name="Input 14 2 3 6" xfId="15675"/>
    <cellStyle name="Input 14 2 3 6 2" xfId="30745"/>
    <cellStyle name="Input 14 2 3 6 3" xfId="45766"/>
    <cellStyle name="Input 14 2 3 7" xfId="16826"/>
    <cellStyle name="Input 14 2 3 7 2" xfId="31896"/>
    <cellStyle name="Input 14 2 3 7 3" xfId="46911"/>
    <cellStyle name="Input 14 2 3 8" xfId="18106"/>
    <cellStyle name="Input 14 2 3 8 2" xfId="33176"/>
    <cellStyle name="Input 14 2 3 8 3" xfId="48188"/>
    <cellStyle name="Input 14 2 3 9" xfId="19281"/>
    <cellStyle name="Input 14 2 3 9 2" xfId="34351"/>
    <cellStyle name="Input 14 2 3 9 3" xfId="49363"/>
    <cellStyle name="Input 14 2 4" xfId="8283"/>
    <cellStyle name="Input 14 2 4 10" xfId="20860"/>
    <cellStyle name="Input 14 2 4 10 2" xfId="35930"/>
    <cellStyle name="Input 14 2 4 10 3" xfId="50942"/>
    <cellStyle name="Input 14 2 4 11" xfId="23509"/>
    <cellStyle name="Input 14 2 4 12" xfId="38533"/>
    <cellStyle name="Input 14 2 4 2" xfId="11188"/>
    <cellStyle name="Input 14 2 4 2 2" xfId="26258"/>
    <cellStyle name="Input 14 2 4 2 3" xfId="41279"/>
    <cellStyle name="Input 14 2 4 3" xfId="12305"/>
    <cellStyle name="Input 14 2 4 3 2" xfId="27375"/>
    <cellStyle name="Input 14 2 4 3 3" xfId="42396"/>
    <cellStyle name="Input 14 2 4 4" xfId="13611"/>
    <cellStyle name="Input 14 2 4 4 2" xfId="28681"/>
    <cellStyle name="Input 14 2 4 4 3" xfId="43702"/>
    <cellStyle name="Input 14 2 4 5" xfId="14986"/>
    <cellStyle name="Input 14 2 4 5 2" xfId="30056"/>
    <cellStyle name="Input 14 2 4 5 3" xfId="45077"/>
    <cellStyle name="Input 14 2 4 6" xfId="16160"/>
    <cellStyle name="Input 14 2 4 6 2" xfId="31230"/>
    <cellStyle name="Input 14 2 4 6 3" xfId="46251"/>
    <cellStyle name="Input 14 2 4 7" xfId="17315"/>
    <cellStyle name="Input 14 2 4 7 2" xfId="32385"/>
    <cellStyle name="Input 14 2 4 7 3" xfId="47397"/>
    <cellStyle name="Input 14 2 4 8" xfId="18620"/>
    <cellStyle name="Input 14 2 4 8 2" xfId="33690"/>
    <cellStyle name="Input 14 2 4 8 3" xfId="48702"/>
    <cellStyle name="Input 14 2 4 9" xfId="19765"/>
    <cellStyle name="Input 14 2 4 9 2" xfId="34835"/>
    <cellStyle name="Input 14 2 4 9 3" xfId="49847"/>
    <cellStyle name="Input 14 2 5" xfId="6049"/>
    <cellStyle name="Input 14 2 5 2" xfId="21406"/>
    <cellStyle name="Input 14 2 5 3" xfId="36451"/>
    <cellStyle name="Input 14 3" xfId="6652"/>
    <cellStyle name="Input 14 3 10" xfId="20258"/>
    <cellStyle name="Input 14 3 10 2" xfId="35328"/>
    <cellStyle name="Input 14 3 10 3" xfId="50340"/>
    <cellStyle name="Input 14 3 11" xfId="7530"/>
    <cellStyle name="Input 14 3 11 2" xfId="22883"/>
    <cellStyle name="Input 14 3 11 3" xfId="37931"/>
    <cellStyle name="Input 14 3 12" xfId="22006"/>
    <cellStyle name="Input 14 3 13" xfId="37054"/>
    <cellStyle name="Input 14 3 2" xfId="10450"/>
    <cellStyle name="Input 14 3 2 2" xfId="25647"/>
    <cellStyle name="Input 14 3 2 3" xfId="40668"/>
    <cellStyle name="Input 14 3 3" xfId="11682"/>
    <cellStyle name="Input 14 3 3 2" xfId="26752"/>
    <cellStyle name="Input 14 3 3 3" xfId="41773"/>
    <cellStyle name="Input 14 3 4" xfId="12983"/>
    <cellStyle name="Input 14 3 4 2" xfId="28053"/>
    <cellStyle name="Input 14 3 4 3" xfId="43074"/>
    <cellStyle name="Input 14 3 5" xfId="14290"/>
    <cellStyle name="Input 14 3 5 2" xfId="29360"/>
    <cellStyle name="Input 14 3 5 3" xfId="44381"/>
    <cellStyle name="Input 14 3 6" xfId="15554"/>
    <cellStyle name="Input 14 3 6 2" xfId="30624"/>
    <cellStyle name="Input 14 3 6 3" xfId="45645"/>
    <cellStyle name="Input 14 3 7" xfId="16701"/>
    <cellStyle name="Input 14 3 7 2" xfId="31771"/>
    <cellStyle name="Input 14 3 7 3" xfId="46792"/>
    <cellStyle name="Input 14 3 8" xfId="17988"/>
    <cellStyle name="Input 14 3 8 2" xfId="33058"/>
    <cellStyle name="Input 14 3 8 3" xfId="48070"/>
    <cellStyle name="Input 14 3 9" xfId="19163"/>
    <cellStyle name="Input 14 3 9 2" xfId="34233"/>
    <cellStyle name="Input 14 3 9 3" xfId="49245"/>
    <cellStyle name="Input 14 4" xfId="8213"/>
    <cellStyle name="Input 14 4 10" xfId="20790"/>
    <cellStyle name="Input 14 4 10 2" xfId="35860"/>
    <cellStyle name="Input 14 4 10 3" xfId="50872"/>
    <cellStyle name="Input 14 4 11" xfId="23439"/>
    <cellStyle name="Input 14 4 12" xfId="38463"/>
    <cellStyle name="Input 14 4 2" xfId="11118"/>
    <cellStyle name="Input 14 4 2 2" xfId="26188"/>
    <cellStyle name="Input 14 4 2 3" xfId="41209"/>
    <cellStyle name="Input 14 4 3" xfId="12235"/>
    <cellStyle name="Input 14 4 3 2" xfId="27305"/>
    <cellStyle name="Input 14 4 3 3" xfId="42326"/>
    <cellStyle name="Input 14 4 4" xfId="13541"/>
    <cellStyle name="Input 14 4 4 2" xfId="28611"/>
    <cellStyle name="Input 14 4 4 3" xfId="43632"/>
    <cellStyle name="Input 14 4 5" xfId="14916"/>
    <cellStyle name="Input 14 4 5 2" xfId="29986"/>
    <cellStyle name="Input 14 4 5 3" xfId="45007"/>
    <cellStyle name="Input 14 4 6" xfId="16090"/>
    <cellStyle name="Input 14 4 6 2" xfId="31160"/>
    <cellStyle name="Input 14 4 6 3" xfId="46181"/>
    <cellStyle name="Input 14 4 7" xfId="17245"/>
    <cellStyle name="Input 14 4 7 2" xfId="32315"/>
    <cellStyle name="Input 14 4 7 3" xfId="47327"/>
    <cellStyle name="Input 14 4 8" xfId="18550"/>
    <cellStyle name="Input 14 4 8 2" xfId="33620"/>
    <cellStyle name="Input 14 4 8 3" xfId="48632"/>
    <cellStyle name="Input 14 4 9" xfId="19695"/>
    <cellStyle name="Input 14 4 9 2" xfId="34765"/>
    <cellStyle name="Input 14 4 9 3" xfId="49777"/>
    <cellStyle name="Input 14 5" xfId="8636"/>
    <cellStyle name="Input 14 5 2" xfId="23862"/>
    <cellStyle name="Input 14 5 3" xfId="38885"/>
    <cellStyle name="Input 14 6" xfId="8936"/>
    <cellStyle name="Input 14 6 2" xfId="24162"/>
    <cellStyle name="Input 14 6 3" xfId="39184"/>
    <cellStyle name="Input 14 7" xfId="9526"/>
    <cellStyle name="Input 14 7 2" xfId="24752"/>
    <cellStyle name="Input 14 7 3" xfId="39773"/>
    <cellStyle name="Input 14 8" xfId="14825"/>
    <cellStyle name="Input 14 8 2" xfId="29895"/>
    <cellStyle name="Input 14 8 3" xfId="44916"/>
    <cellStyle name="Input 14 9" xfId="9632"/>
    <cellStyle name="Input 14 9 2" xfId="24858"/>
    <cellStyle name="Input 14 9 3" xfId="39879"/>
    <cellStyle name="Input 15" xfId="5640"/>
    <cellStyle name="Input 15 10" xfId="6164"/>
    <cellStyle name="Input 15 10 2" xfId="21518"/>
    <cellStyle name="Input 15 10 3" xfId="36566"/>
    <cellStyle name="Input 15 2" xfId="5766"/>
    <cellStyle name="Input 15 2 2" xfId="5883"/>
    <cellStyle name="Input 15 2 2 10" xfId="7183"/>
    <cellStyle name="Input 15 2 2 10 2" xfId="22537"/>
    <cellStyle name="Input 15 2 2 10 3" xfId="37585"/>
    <cellStyle name="Input 15 2 2 2" xfId="6881"/>
    <cellStyle name="Input 15 2 2 2 10" xfId="19507"/>
    <cellStyle name="Input 15 2 2 2 10 2" xfId="34577"/>
    <cellStyle name="Input 15 2 2 2 10 3" xfId="49589"/>
    <cellStyle name="Input 15 2 2 2 11" xfId="20602"/>
    <cellStyle name="Input 15 2 2 2 11 2" xfId="35672"/>
    <cellStyle name="Input 15 2 2 2 11 3" xfId="50684"/>
    <cellStyle name="Input 15 2 2 2 12" xfId="7948"/>
    <cellStyle name="Input 15 2 2 2 12 2" xfId="23251"/>
    <cellStyle name="Input 15 2 2 2 12 3" xfId="38275"/>
    <cellStyle name="Input 15 2 2 2 13" xfId="22235"/>
    <cellStyle name="Input 15 2 2 2 14" xfId="37283"/>
    <cellStyle name="Input 15 2 2 2 2" xfId="8445"/>
    <cellStyle name="Input 15 2 2 2 2 10" xfId="21022"/>
    <cellStyle name="Input 15 2 2 2 2 10 2" xfId="36092"/>
    <cellStyle name="Input 15 2 2 2 2 10 3" xfId="51104"/>
    <cellStyle name="Input 15 2 2 2 2 11" xfId="23671"/>
    <cellStyle name="Input 15 2 2 2 2 12" xfId="38695"/>
    <cellStyle name="Input 15 2 2 2 2 2" xfId="11350"/>
    <cellStyle name="Input 15 2 2 2 2 2 2" xfId="26420"/>
    <cellStyle name="Input 15 2 2 2 2 2 3" xfId="41441"/>
    <cellStyle name="Input 15 2 2 2 2 3" xfId="12467"/>
    <cellStyle name="Input 15 2 2 2 2 3 2" xfId="27537"/>
    <cellStyle name="Input 15 2 2 2 2 3 3" xfId="42558"/>
    <cellStyle name="Input 15 2 2 2 2 4" xfId="13773"/>
    <cellStyle name="Input 15 2 2 2 2 4 2" xfId="28843"/>
    <cellStyle name="Input 15 2 2 2 2 4 3" xfId="43864"/>
    <cellStyle name="Input 15 2 2 2 2 5" xfId="15148"/>
    <cellStyle name="Input 15 2 2 2 2 5 2" xfId="30218"/>
    <cellStyle name="Input 15 2 2 2 2 5 3" xfId="45239"/>
    <cellStyle name="Input 15 2 2 2 2 6" xfId="16322"/>
    <cellStyle name="Input 15 2 2 2 2 6 2" xfId="31392"/>
    <cellStyle name="Input 15 2 2 2 2 6 3" xfId="46413"/>
    <cellStyle name="Input 15 2 2 2 2 7" xfId="17477"/>
    <cellStyle name="Input 15 2 2 2 2 7 2" xfId="32547"/>
    <cellStyle name="Input 15 2 2 2 2 7 3" xfId="47559"/>
    <cellStyle name="Input 15 2 2 2 2 8" xfId="18782"/>
    <cellStyle name="Input 15 2 2 2 2 8 2" xfId="33852"/>
    <cellStyle name="Input 15 2 2 2 2 8 3" xfId="48864"/>
    <cellStyle name="Input 15 2 2 2 2 9" xfId="19927"/>
    <cellStyle name="Input 15 2 2 2 2 9 2" xfId="34997"/>
    <cellStyle name="Input 15 2 2 2 2 9 3" xfId="50009"/>
    <cellStyle name="Input 15 2 2 2 3" xfId="10853"/>
    <cellStyle name="Input 15 2 2 2 3 2" xfId="26000"/>
    <cellStyle name="Input 15 2 2 2 3 3" xfId="41021"/>
    <cellStyle name="Input 15 2 2 2 4" xfId="12031"/>
    <cellStyle name="Input 15 2 2 2 4 2" xfId="27101"/>
    <cellStyle name="Input 15 2 2 2 4 3" xfId="42122"/>
    <cellStyle name="Input 15 2 2 2 5" xfId="13335"/>
    <cellStyle name="Input 15 2 2 2 5 2" xfId="28405"/>
    <cellStyle name="Input 15 2 2 2 5 3" xfId="43426"/>
    <cellStyle name="Input 15 2 2 2 6" xfId="14672"/>
    <cellStyle name="Input 15 2 2 2 6 2" xfId="29742"/>
    <cellStyle name="Input 15 2 2 2 6 3" xfId="44763"/>
    <cellStyle name="Input 15 2 2 2 7" xfId="15902"/>
    <cellStyle name="Input 15 2 2 2 7 2" xfId="30972"/>
    <cellStyle name="Input 15 2 2 2 7 3" xfId="45993"/>
    <cellStyle name="Input 15 2 2 2 8" xfId="17055"/>
    <cellStyle name="Input 15 2 2 2 8 2" xfId="32125"/>
    <cellStyle name="Input 15 2 2 2 8 3" xfId="47137"/>
    <cellStyle name="Input 15 2 2 2 9" xfId="18340"/>
    <cellStyle name="Input 15 2 2 2 9 2" xfId="33410"/>
    <cellStyle name="Input 15 2 2 2 9 3" xfId="48422"/>
    <cellStyle name="Input 15 2 2 3" xfId="7788"/>
    <cellStyle name="Input 15 2 2 3 10" xfId="20487"/>
    <cellStyle name="Input 15 2 2 3 10 2" xfId="35557"/>
    <cellStyle name="Input 15 2 2 3 10 3" xfId="50569"/>
    <cellStyle name="Input 15 2 2 3 11" xfId="23133"/>
    <cellStyle name="Input 15 2 2 3 12" xfId="38160"/>
    <cellStyle name="Input 15 2 2 3 2" xfId="10696"/>
    <cellStyle name="Input 15 2 2 3 2 2" xfId="25885"/>
    <cellStyle name="Input 15 2 2 3 2 3" xfId="40906"/>
    <cellStyle name="Input 15 2 2 3 3" xfId="11914"/>
    <cellStyle name="Input 15 2 2 3 3 2" xfId="26984"/>
    <cellStyle name="Input 15 2 2 3 3 3" xfId="42005"/>
    <cellStyle name="Input 15 2 2 3 4" xfId="13216"/>
    <cellStyle name="Input 15 2 2 3 4 2" xfId="28286"/>
    <cellStyle name="Input 15 2 2 3 4 3" xfId="43307"/>
    <cellStyle name="Input 15 2 2 3 5" xfId="14527"/>
    <cellStyle name="Input 15 2 2 3 5 2" xfId="29597"/>
    <cellStyle name="Input 15 2 2 3 5 3" xfId="44618"/>
    <cellStyle name="Input 15 2 2 3 6" xfId="15786"/>
    <cellStyle name="Input 15 2 2 3 6 2" xfId="30856"/>
    <cellStyle name="Input 15 2 2 3 6 3" xfId="45877"/>
    <cellStyle name="Input 15 2 2 3 7" xfId="16937"/>
    <cellStyle name="Input 15 2 2 3 7 2" xfId="32007"/>
    <cellStyle name="Input 15 2 2 3 7 3" xfId="47022"/>
    <cellStyle name="Input 15 2 2 3 8" xfId="18218"/>
    <cellStyle name="Input 15 2 2 3 8 2" xfId="33288"/>
    <cellStyle name="Input 15 2 2 3 8 3" xfId="48300"/>
    <cellStyle name="Input 15 2 2 3 9" xfId="19392"/>
    <cellStyle name="Input 15 2 2 3 9 2" xfId="34462"/>
    <cellStyle name="Input 15 2 2 3 9 3" xfId="49474"/>
    <cellStyle name="Input 15 2 2 4" xfId="8362"/>
    <cellStyle name="Input 15 2 2 4 10" xfId="20939"/>
    <cellStyle name="Input 15 2 2 4 10 2" xfId="36009"/>
    <cellStyle name="Input 15 2 2 4 10 3" xfId="51021"/>
    <cellStyle name="Input 15 2 2 4 11" xfId="23588"/>
    <cellStyle name="Input 15 2 2 4 12" xfId="38612"/>
    <cellStyle name="Input 15 2 2 4 2" xfId="11267"/>
    <cellStyle name="Input 15 2 2 4 2 2" xfId="26337"/>
    <cellStyle name="Input 15 2 2 4 2 3" xfId="41358"/>
    <cellStyle name="Input 15 2 2 4 3" xfId="12384"/>
    <cellStyle name="Input 15 2 2 4 3 2" xfId="27454"/>
    <cellStyle name="Input 15 2 2 4 3 3" xfId="42475"/>
    <cellStyle name="Input 15 2 2 4 4" xfId="13690"/>
    <cellStyle name="Input 15 2 2 4 4 2" xfId="28760"/>
    <cellStyle name="Input 15 2 2 4 4 3" xfId="43781"/>
    <cellStyle name="Input 15 2 2 4 5" xfId="15065"/>
    <cellStyle name="Input 15 2 2 4 5 2" xfId="30135"/>
    <cellStyle name="Input 15 2 2 4 5 3" xfId="45156"/>
    <cellStyle name="Input 15 2 2 4 6" xfId="16239"/>
    <cellStyle name="Input 15 2 2 4 6 2" xfId="31309"/>
    <cellStyle name="Input 15 2 2 4 6 3" xfId="46330"/>
    <cellStyle name="Input 15 2 2 4 7" xfId="17394"/>
    <cellStyle name="Input 15 2 2 4 7 2" xfId="32464"/>
    <cellStyle name="Input 15 2 2 4 7 3" xfId="47476"/>
    <cellStyle name="Input 15 2 2 4 8" xfId="18699"/>
    <cellStyle name="Input 15 2 2 4 8 2" xfId="33769"/>
    <cellStyle name="Input 15 2 2 4 8 3" xfId="48781"/>
    <cellStyle name="Input 15 2 2 4 9" xfId="19844"/>
    <cellStyle name="Input 15 2 2 4 9 2" xfId="34914"/>
    <cellStyle name="Input 15 2 2 4 9 3" xfId="49926"/>
    <cellStyle name="Input 15 2 2 5" xfId="8878"/>
    <cellStyle name="Input 15 2 2 5 2" xfId="24104"/>
    <cellStyle name="Input 15 2 2 5 3" xfId="39126"/>
    <cellStyle name="Input 15 2 2 6" xfId="12642"/>
    <cellStyle name="Input 15 2 2 6 2" xfId="27712"/>
    <cellStyle name="Input 15 2 2 6 3" xfId="42733"/>
    <cellStyle name="Input 15 2 2 7" xfId="13937"/>
    <cellStyle name="Input 15 2 2 7 2" xfId="29007"/>
    <cellStyle name="Input 15 2 2 7 3" xfId="44028"/>
    <cellStyle name="Input 15 2 2 8" xfId="8958"/>
    <cellStyle name="Input 15 2 2 8 2" xfId="24184"/>
    <cellStyle name="Input 15 2 2 8 3" xfId="39206"/>
    <cellStyle name="Input 15 2 2 9" xfId="17644"/>
    <cellStyle name="Input 15 2 2 9 2" xfId="32714"/>
    <cellStyle name="Input 15 2 2 9 3" xfId="47726"/>
    <cellStyle name="Input 15 2 3" xfId="6772"/>
    <cellStyle name="Input 15 2 3 10" xfId="20378"/>
    <cellStyle name="Input 15 2 3 10 2" xfId="35448"/>
    <cellStyle name="Input 15 2 3 10 3" xfId="50460"/>
    <cellStyle name="Input 15 2 3 11" xfId="7672"/>
    <cellStyle name="Input 15 2 3 11 2" xfId="23024"/>
    <cellStyle name="Input 15 2 3 11 3" xfId="38051"/>
    <cellStyle name="Input 15 2 3 12" xfId="22126"/>
    <cellStyle name="Input 15 2 3 13" xfId="37174"/>
    <cellStyle name="Input 15 2 3 2" xfId="10580"/>
    <cellStyle name="Input 15 2 3 2 2" xfId="25776"/>
    <cellStyle name="Input 15 2 3 2 3" xfId="40797"/>
    <cellStyle name="Input 15 2 3 3" xfId="11804"/>
    <cellStyle name="Input 15 2 3 3 2" xfId="26874"/>
    <cellStyle name="Input 15 2 3 3 3" xfId="41895"/>
    <cellStyle name="Input 15 2 3 4" xfId="13106"/>
    <cellStyle name="Input 15 2 3 4 2" xfId="28176"/>
    <cellStyle name="Input 15 2 3 4 3" xfId="43197"/>
    <cellStyle name="Input 15 2 3 5" xfId="14412"/>
    <cellStyle name="Input 15 2 3 5 2" xfId="29482"/>
    <cellStyle name="Input 15 2 3 5 3" xfId="44503"/>
    <cellStyle name="Input 15 2 3 6" xfId="15677"/>
    <cellStyle name="Input 15 2 3 6 2" xfId="30747"/>
    <cellStyle name="Input 15 2 3 6 3" xfId="45768"/>
    <cellStyle name="Input 15 2 3 7" xfId="16828"/>
    <cellStyle name="Input 15 2 3 7 2" xfId="31898"/>
    <cellStyle name="Input 15 2 3 7 3" xfId="46913"/>
    <cellStyle name="Input 15 2 3 8" xfId="18108"/>
    <cellStyle name="Input 15 2 3 8 2" xfId="33178"/>
    <cellStyle name="Input 15 2 3 8 3" xfId="48190"/>
    <cellStyle name="Input 15 2 3 9" xfId="19283"/>
    <cellStyle name="Input 15 2 3 9 2" xfId="34353"/>
    <cellStyle name="Input 15 2 3 9 3" xfId="49365"/>
    <cellStyle name="Input 15 2 4" xfId="8285"/>
    <cellStyle name="Input 15 2 4 10" xfId="20862"/>
    <cellStyle name="Input 15 2 4 10 2" xfId="35932"/>
    <cellStyle name="Input 15 2 4 10 3" xfId="50944"/>
    <cellStyle name="Input 15 2 4 11" xfId="23511"/>
    <cellStyle name="Input 15 2 4 12" xfId="38535"/>
    <cellStyle name="Input 15 2 4 2" xfId="11190"/>
    <cellStyle name="Input 15 2 4 2 2" xfId="26260"/>
    <cellStyle name="Input 15 2 4 2 3" xfId="41281"/>
    <cellStyle name="Input 15 2 4 3" xfId="12307"/>
    <cellStyle name="Input 15 2 4 3 2" xfId="27377"/>
    <cellStyle name="Input 15 2 4 3 3" xfId="42398"/>
    <cellStyle name="Input 15 2 4 4" xfId="13613"/>
    <cellStyle name="Input 15 2 4 4 2" xfId="28683"/>
    <cellStyle name="Input 15 2 4 4 3" xfId="43704"/>
    <cellStyle name="Input 15 2 4 5" xfId="14988"/>
    <cellStyle name="Input 15 2 4 5 2" xfId="30058"/>
    <cellStyle name="Input 15 2 4 5 3" xfId="45079"/>
    <cellStyle name="Input 15 2 4 6" xfId="16162"/>
    <cellStyle name="Input 15 2 4 6 2" xfId="31232"/>
    <cellStyle name="Input 15 2 4 6 3" xfId="46253"/>
    <cellStyle name="Input 15 2 4 7" xfId="17317"/>
    <cellStyle name="Input 15 2 4 7 2" xfId="32387"/>
    <cellStyle name="Input 15 2 4 7 3" xfId="47399"/>
    <cellStyle name="Input 15 2 4 8" xfId="18622"/>
    <cellStyle name="Input 15 2 4 8 2" xfId="33692"/>
    <cellStyle name="Input 15 2 4 8 3" xfId="48704"/>
    <cellStyle name="Input 15 2 4 9" xfId="19767"/>
    <cellStyle name="Input 15 2 4 9 2" xfId="34837"/>
    <cellStyle name="Input 15 2 4 9 3" xfId="49849"/>
    <cellStyle name="Input 15 2 5" xfId="6050"/>
    <cellStyle name="Input 15 2 5 2" xfId="21407"/>
    <cellStyle name="Input 15 2 5 3" xfId="36452"/>
    <cellStyle name="Input 15 3" xfId="6654"/>
    <cellStyle name="Input 15 3 10" xfId="20260"/>
    <cellStyle name="Input 15 3 10 2" xfId="35330"/>
    <cellStyle name="Input 15 3 10 3" xfId="50342"/>
    <cellStyle name="Input 15 3 11" xfId="7532"/>
    <cellStyle name="Input 15 3 11 2" xfId="22885"/>
    <cellStyle name="Input 15 3 11 3" xfId="37933"/>
    <cellStyle name="Input 15 3 12" xfId="22008"/>
    <cellStyle name="Input 15 3 13" xfId="37056"/>
    <cellStyle name="Input 15 3 2" xfId="10452"/>
    <cellStyle name="Input 15 3 2 2" xfId="25649"/>
    <cellStyle name="Input 15 3 2 3" xfId="40670"/>
    <cellStyle name="Input 15 3 3" xfId="11684"/>
    <cellStyle name="Input 15 3 3 2" xfId="26754"/>
    <cellStyle name="Input 15 3 3 3" xfId="41775"/>
    <cellStyle name="Input 15 3 4" xfId="12985"/>
    <cellStyle name="Input 15 3 4 2" xfId="28055"/>
    <cellStyle name="Input 15 3 4 3" xfId="43076"/>
    <cellStyle name="Input 15 3 5" xfId="14292"/>
    <cellStyle name="Input 15 3 5 2" xfId="29362"/>
    <cellStyle name="Input 15 3 5 3" xfId="44383"/>
    <cellStyle name="Input 15 3 6" xfId="15556"/>
    <cellStyle name="Input 15 3 6 2" xfId="30626"/>
    <cellStyle name="Input 15 3 6 3" xfId="45647"/>
    <cellStyle name="Input 15 3 7" xfId="16703"/>
    <cellStyle name="Input 15 3 7 2" xfId="31773"/>
    <cellStyle name="Input 15 3 7 3" xfId="46794"/>
    <cellStyle name="Input 15 3 8" xfId="17990"/>
    <cellStyle name="Input 15 3 8 2" xfId="33060"/>
    <cellStyle name="Input 15 3 8 3" xfId="48072"/>
    <cellStyle name="Input 15 3 9" xfId="19165"/>
    <cellStyle name="Input 15 3 9 2" xfId="34235"/>
    <cellStyle name="Input 15 3 9 3" xfId="49247"/>
    <cellStyle name="Input 15 4" xfId="8215"/>
    <cellStyle name="Input 15 4 10" xfId="20792"/>
    <cellStyle name="Input 15 4 10 2" xfId="35862"/>
    <cellStyle name="Input 15 4 10 3" xfId="50874"/>
    <cellStyle name="Input 15 4 11" xfId="23441"/>
    <cellStyle name="Input 15 4 12" xfId="38465"/>
    <cellStyle name="Input 15 4 2" xfId="11120"/>
    <cellStyle name="Input 15 4 2 2" xfId="26190"/>
    <cellStyle name="Input 15 4 2 3" xfId="41211"/>
    <cellStyle name="Input 15 4 3" xfId="12237"/>
    <cellStyle name="Input 15 4 3 2" xfId="27307"/>
    <cellStyle name="Input 15 4 3 3" xfId="42328"/>
    <cellStyle name="Input 15 4 4" xfId="13543"/>
    <cellStyle name="Input 15 4 4 2" xfId="28613"/>
    <cellStyle name="Input 15 4 4 3" xfId="43634"/>
    <cellStyle name="Input 15 4 5" xfId="14918"/>
    <cellStyle name="Input 15 4 5 2" xfId="29988"/>
    <cellStyle name="Input 15 4 5 3" xfId="45009"/>
    <cellStyle name="Input 15 4 6" xfId="16092"/>
    <cellStyle name="Input 15 4 6 2" xfId="31162"/>
    <cellStyle name="Input 15 4 6 3" xfId="46183"/>
    <cellStyle name="Input 15 4 7" xfId="17247"/>
    <cellStyle name="Input 15 4 7 2" xfId="32317"/>
    <cellStyle name="Input 15 4 7 3" xfId="47329"/>
    <cellStyle name="Input 15 4 8" xfId="18552"/>
    <cellStyle name="Input 15 4 8 2" xfId="33622"/>
    <cellStyle name="Input 15 4 8 3" xfId="48634"/>
    <cellStyle name="Input 15 4 9" xfId="19697"/>
    <cellStyle name="Input 15 4 9 2" xfId="34767"/>
    <cellStyle name="Input 15 4 9 3" xfId="49779"/>
    <cellStyle name="Input 15 5" xfId="8634"/>
    <cellStyle name="Input 15 5 2" xfId="23860"/>
    <cellStyle name="Input 15 5 3" xfId="38883"/>
    <cellStyle name="Input 15 6" xfId="9778"/>
    <cellStyle name="Input 15 6 2" xfId="25004"/>
    <cellStyle name="Input 15 6 3" xfId="40025"/>
    <cellStyle name="Input 15 7" xfId="8912"/>
    <cellStyle name="Input 15 7 2" xfId="24138"/>
    <cellStyle name="Input 15 7 3" xfId="39160"/>
    <cellStyle name="Input 15 8" xfId="14638"/>
    <cellStyle name="Input 15 8 2" xfId="29708"/>
    <cellStyle name="Input 15 8 3" xfId="44729"/>
    <cellStyle name="Input 15 9" xfId="9996"/>
    <cellStyle name="Input 15 9 2" xfId="25222"/>
    <cellStyle name="Input 15 9 3" xfId="40243"/>
    <cellStyle name="Input 16" xfId="5635"/>
    <cellStyle name="Input 16 10" xfId="6165"/>
    <cellStyle name="Input 16 10 2" xfId="21519"/>
    <cellStyle name="Input 16 10 3" xfId="36567"/>
    <cellStyle name="Input 16 2" xfId="5761"/>
    <cellStyle name="Input 16 2 2" xfId="5878"/>
    <cellStyle name="Input 16 2 2 10" xfId="7178"/>
    <cellStyle name="Input 16 2 2 10 2" xfId="22532"/>
    <cellStyle name="Input 16 2 2 10 3" xfId="37580"/>
    <cellStyle name="Input 16 2 2 2" xfId="6876"/>
    <cellStyle name="Input 16 2 2 2 10" xfId="19502"/>
    <cellStyle name="Input 16 2 2 2 10 2" xfId="34572"/>
    <cellStyle name="Input 16 2 2 2 10 3" xfId="49584"/>
    <cellStyle name="Input 16 2 2 2 11" xfId="20597"/>
    <cellStyle name="Input 16 2 2 2 11 2" xfId="35667"/>
    <cellStyle name="Input 16 2 2 2 11 3" xfId="50679"/>
    <cellStyle name="Input 16 2 2 2 12" xfId="7943"/>
    <cellStyle name="Input 16 2 2 2 12 2" xfId="23246"/>
    <cellStyle name="Input 16 2 2 2 12 3" xfId="38270"/>
    <cellStyle name="Input 16 2 2 2 13" xfId="22230"/>
    <cellStyle name="Input 16 2 2 2 14" xfId="37278"/>
    <cellStyle name="Input 16 2 2 2 2" xfId="8440"/>
    <cellStyle name="Input 16 2 2 2 2 10" xfId="21017"/>
    <cellStyle name="Input 16 2 2 2 2 10 2" xfId="36087"/>
    <cellStyle name="Input 16 2 2 2 2 10 3" xfId="51099"/>
    <cellStyle name="Input 16 2 2 2 2 11" xfId="23666"/>
    <cellStyle name="Input 16 2 2 2 2 12" xfId="38690"/>
    <cellStyle name="Input 16 2 2 2 2 2" xfId="11345"/>
    <cellStyle name="Input 16 2 2 2 2 2 2" xfId="26415"/>
    <cellStyle name="Input 16 2 2 2 2 2 3" xfId="41436"/>
    <cellStyle name="Input 16 2 2 2 2 3" xfId="12462"/>
    <cellStyle name="Input 16 2 2 2 2 3 2" xfId="27532"/>
    <cellStyle name="Input 16 2 2 2 2 3 3" xfId="42553"/>
    <cellStyle name="Input 16 2 2 2 2 4" xfId="13768"/>
    <cellStyle name="Input 16 2 2 2 2 4 2" xfId="28838"/>
    <cellStyle name="Input 16 2 2 2 2 4 3" xfId="43859"/>
    <cellStyle name="Input 16 2 2 2 2 5" xfId="15143"/>
    <cellStyle name="Input 16 2 2 2 2 5 2" xfId="30213"/>
    <cellStyle name="Input 16 2 2 2 2 5 3" xfId="45234"/>
    <cellStyle name="Input 16 2 2 2 2 6" xfId="16317"/>
    <cellStyle name="Input 16 2 2 2 2 6 2" xfId="31387"/>
    <cellStyle name="Input 16 2 2 2 2 6 3" xfId="46408"/>
    <cellStyle name="Input 16 2 2 2 2 7" xfId="17472"/>
    <cellStyle name="Input 16 2 2 2 2 7 2" xfId="32542"/>
    <cellStyle name="Input 16 2 2 2 2 7 3" xfId="47554"/>
    <cellStyle name="Input 16 2 2 2 2 8" xfId="18777"/>
    <cellStyle name="Input 16 2 2 2 2 8 2" xfId="33847"/>
    <cellStyle name="Input 16 2 2 2 2 8 3" xfId="48859"/>
    <cellStyle name="Input 16 2 2 2 2 9" xfId="19922"/>
    <cellStyle name="Input 16 2 2 2 2 9 2" xfId="34992"/>
    <cellStyle name="Input 16 2 2 2 2 9 3" xfId="50004"/>
    <cellStyle name="Input 16 2 2 2 3" xfId="10848"/>
    <cellStyle name="Input 16 2 2 2 3 2" xfId="25995"/>
    <cellStyle name="Input 16 2 2 2 3 3" xfId="41016"/>
    <cellStyle name="Input 16 2 2 2 4" xfId="12026"/>
    <cellStyle name="Input 16 2 2 2 4 2" xfId="27096"/>
    <cellStyle name="Input 16 2 2 2 4 3" xfId="42117"/>
    <cellStyle name="Input 16 2 2 2 5" xfId="13330"/>
    <cellStyle name="Input 16 2 2 2 5 2" xfId="28400"/>
    <cellStyle name="Input 16 2 2 2 5 3" xfId="43421"/>
    <cellStyle name="Input 16 2 2 2 6" xfId="14667"/>
    <cellStyle name="Input 16 2 2 2 6 2" xfId="29737"/>
    <cellStyle name="Input 16 2 2 2 6 3" xfId="44758"/>
    <cellStyle name="Input 16 2 2 2 7" xfId="15897"/>
    <cellStyle name="Input 16 2 2 2 7 2" xfId="30967"/>
    <cellStyle name="Input 16 2 2 2 7 3" xfId="45988"/>
    <cellStyle name="Input 16 2 2 2 8" xfId="17050"/>
    <cellStyle name="Input 16 2 2 2 8 2" xfId="32120"/>
    <cellStyle name="Input 16 2 2 2 8 3" xfId="47132"/>
    <cellStyle name="Input 16 2 2 2 9" xfId="18335"/>
    <cellStyle name="Input 16 2 2 2 9 2" xfId="33405"/>
    <cellStyle name="Input 16 2 2 2 9 3" xfId="48417"/>
    <cellStyle name="Input 16 2 2 3" xfId="7783"/>
    <cellStyle name="Input 16 2 2 3 10" xfId="20482"/>
    <cellStyle name="Input 16 2 2 3 10 2" xfId="35552"/>
    <cellStyle name="Input 16 2 2 3 10 3" xfId="50564"/>
    <cellStyle name="Input 16 2 2 3 11" xfId="23128"/>
    <cellStyle name="Input 16 2 2 3 12" xfId="38155"/>
    <cellStyle name="Input 16 2 2 3 2" xfId="10691"/>
    <cellStyle name="Input 16 2 2 3 2 2" xfId="25880"/>
    <cellStyle name="Input 16 2 2 3 2 3" xfId="40901"/>
    <cellStyle name="Input 16 2 2 3 3" xfId="11909"/>
    <cellStyle name="Input 16 2 2 3 3 2" xfId="26979"/>
    <cellStyle name="Input 16 2 2 3 3 3" xfId="42000"/>
    <cellStyle name="Input 16 2 2 3 4" xfId="13211"/>
    <cellStyle name="Input 16 2 2 3 4 2" xfId="28281"/>
    <cellStyle name="Input 16 2 2 3 4 3" xfId="43302"/>
    <cellStyle name="Input 16 2 2 3 5" xfId="14522"/>
    <cellStyle name="Input 16 2 2 3 5 2" xfId="29592"/>
    <cellStyle name="Input 16 2 2 3 5 3" xfId="44613"/>
    <cellStyle name="Input 16 2 2 3 6" xfId="15781"/>
    <cellStyle name="Input 16 2 2 3 6 2" xfId="30851"/>
    <cellStyle name="Input 16 2 2 3 6 3" xfId="45872"/>
    <cellStyle name="Input 16 2 2 3 7" xfId="16932"/>
    <cellStyle name="Input 16 2 2 3 7 2" xfId="32002"/>
    <cellStyle name="Input 16 2 2 3 7 3" xfId="47017"/>
    <cellStyle name="Input 16 2 2 3 8" xfId="18213"/>
    <cellStyle name="Input 16 2 2 3 8 2" xfId="33283"/>
    <cellStyle name="Input 16 2 2 3 8 3" xfId="48295"/>
    <cellStyle name="Input 16 2 2 3 9" xfId="19387"/>
    <cellStyle name="Input 16 2 2 3 9 2" xfId="34457"/>
    <cellStyle name="Input 16 2 2 3 9 3" xfId="49469"/>
    <cellStyle name="Input 16 2 2 4" xfId="8357"/>
    <cellStyle name="Input 16 2 2 4 10" xfId="20934"/>
    <cellStyle name="Input 16 2 2 4 10 2" xfId="36004"/>
    <cellStyle name="Input 16 2 2 4 10 3" xfId="51016"/>
    <cellStyle name="Input 16 2 2 4 11" xfId="23583"/>
    <cellStyle name="Input 16 2 2 4 12" xfId="38607"/>
    <cellStyle name="Input 16 2 2 4 2" xfId="11262"/>
    <cellStyle name="Input 16 2 2 4 2 2" xfId="26332"/>
    <cellStyle name="Input 16 2 2 4 2 3" xfId="41353"/>
    <cellStyle name="Input 16 2 2 4 3" xfId="12379"/>
    <cellStyle name="Input 16 2 2 4 3 2" xfId="27449"/>
    <cellStyle name="Input 16 2 2 4 3 3" xfId="42470"/>
    <cellStyle name="Input 16 2 2 4 4" xfId="13685"/>
    <cellStyle name="Input 16 2 2 4 4 2" xfId="28755"/>
    <cellStyle name="Input 16 2 2 4 4 3" xfId="43776"/>
    <cellStyle name="Input 16 2 2 4 5" xfId="15060"/>
    <cellStyle name="Input 16 2 2 4 5 2" xfId="30130"/>
    <cellStyle name="Input 16 2 2 4 5 3" xfId="45151"/>
    <cellStyle name="Input 16 2 2 4 6" xfId="16234"/>
    <cellStyle name="Input 16 2 2 4 6 2" xfId="31304"/>
    <cellStyle name="Input 16 2 2 4 6 3" xfId="46325"/>
    <cellStyle name="Input 16 2 2 4 7" xfId="17389"/>
    <cellStyle name="Input 16 2 2 4 7 2" xfId="32459"/>
    <cellStyle name="Input 16 2 2 4 7 3" xfId="47471"/>
    <cellStyle name="Input 16 2 2 4 8" xfId="18694"/>
    <cellStyle name="Input 16 2 2 4 8 2" xfId="33764"/>
    <cellStyle name="Input 16 2 2 4 8 3" xfId="48776"/>
    <cellStyle name="Input 16 2 2 4 9" xfId="19839"/>
    <cellStyle name="Input 16 2 2 4 9 2" xfId="34909"/>
    <cellStyle name="Input 16 2 2 4 9 3" xfId="49921"/>
    <cellStyle name="Input 16 2 2 5" xfId="8883"/>
    <cellStyle name="Input 16 2 2 5 2" xfId="24109"/>
    <cellStyle name="Input 16 2 2 5 3" xfId="39131"/>
    <cellStyle name="Input 16 2 2 6" xfId="12637"/>
    <cellStyle name="Input 16 2 2 6 2" xfId="27707"/>
    <cellStyle name="Input 16 2 2 6 3" xfId="42728"/>
    <cellStyle name="Input 16 2 2 7" xfId="13932"/>
    <cellStyle name="Input 16 2 2 7 2" xfId="29002"/>
    <cellStyle name="Input 16 2 2 7 3" xfId="44023"/>
    <cellStyle name="Input 16 2 2 8" xfId="9842"/>
    <cellStyle name="Input 16 2 2 8 2" xfId="25068"/>
    <cellStyle name="Input 16 2 2 8 3" xfId="40089"/>
    <cellStyle name="Input 16 2 2 9" xfId="17639"/>
    <cellStyle name="Input 16 2 2 9 2" xfId="32709"/>
    <cellStyle name="Input 16 2 2 9 3" xfId="47721"/>
    <cellStyle name="Input 16 2 3" xfId="6767"/>
    <cellStyle name="Input 16 2 3 10" xfId="20373"/>
    <cellStyle name="Input 16 2 3 10 2" xfId="35443"/>
    <cellStyle name="Input 16 2 3 10 3" xfId="50455"/>
    <cellStyle name="Input 16 2 3 11" xfId="7667"/>
    <cellStyle name="Input 16 2 3 11 2" xfId="23019"/>
    <cellStyle name="Input 16 2 3 11 3" xfId="38046"/>
    <cellStyle name="Input 16 2 3 12" xfId="22121"/>
    <cellStyle name="Input 16 2 3 13" xfId="37169"/>
    <cellStyle name="Input 16 2 3 2" xfId="10575"/>
    <cellStyle name="Input 16 2 3 2 2" xfId="25771"/>
    <cellStyle name="Input 16 2 3 2 3" xfId="40792"/>
    <cellStyle name="Input 16 2 3 3" xfId="11799"/>
    <cellStyle name="Input 16 2 3 3 2" xfId="26869"/>
    <cellStyle name="Input 16 2 3 3 3" xfId="41890"/>
    <cellStyle name="Input 16 2 3 4" xfId="13101"/>
    <cellStyle name="Input 16 2 3 4 2" xfId="28171"/>
    <cellStyle name="Input 16 2 3 4 3" xfId="43192"/>
    <cellStyle name="Input 16 2 3 5" xfId="14407"/>
    <cellStyle name="Input 16 2 3 5 2" xfId="29477"/>
    <cellStyle name="Input 16 2 3 5 3" xfId="44498"/>
    <cellStyle name="Input 16 2 3 6" xfId="15672"/>
    <cellStyle name="Input 16 2 3 6 2" xfId="30742"/>
    <cellStyle name="Input 16 2 3 6 3" xfId="45763"/>
    <cellStyle name="Input 16 2 3 7" xfId="16823"/>
    <cellStyle name="Input 16 2 3 7 2" xfId="31893"/>
    <cellStyle name="Input 16 2 3 7 3" xfId="46908"/>
    <cellStyle name="Input 16 2 3 8" xfId="18103"/>
    <cellStyle name="Input 16 2 3 8 2" xfId="33173"/>
    <cellStyle name="Input 16 2 3 8 3" xfId="48185"/>
    <cellStyle name="Input 16 2 3 9" xfId="19278"/>
    <cellStyle name="Input 16 2 3 9 2" xfId="34348"/>
    <cellStyle name="Input 16 2 3 9 3" xfId="49360"/>
    <cellStyle name="Input 16 2 4" xfId="8280"/>
    <cellStyle name="Input 16 2 4 10" xfId="20857"/>
    <cellStyle name="Input 16 2 4 10 2" xfId="35927"/>
    <cellStyle name="Input 16 2 4 10 3" xfId="50939"/>
    <cellStyle name="Input 16 2 4 11" xfId="23506"/>
    <cellStyle name="Input 16 2 4 12" xfId="38530"/>
    <cellStyle name="Input 16 2 4 2" xfId="11185"/>
    <cellStyle name="Input 16 2 4 2 2" xfId="26255"/>
    <cellStyle name="Input 16 2 4 2 3" xfId="41276"/>
    <cellStyle name="Input 16 2 4 3" xfId="12302"/>
    <cellStyle name="Input 16 2 4 3 2" xfId="27372"/>
    <cellStyle name="Input 16 2 4 3 3" xfId="42393"/>
    <cellStyle name="Input 16 2 4 4" xfId="13608"/>
    <cellStyle name="Input 16 2 4 4 2" xfId="28678"/>
    <cellStyle name="Input 16 2 4 4 3" xfId="43699"/>
    <cellStyle name="Input 16 2 4 5" xfId="14983"/>
    <cellStyle name="Input 16 2 4 5 2" xfId="30053"/>
    <cellStyle name="Input 16 2 4 5 3" xfId="45074"/>
    <cellStyle name="Input 16 2 4 6" xfId="16157"/>
    <cellStyle name="Input 16 2 4 6 2" xfId="31227"/>
    <cellStyle name="Input 16 2 4 6 3" xfId="46248"/>
    <cellStyle name="Input 16 2 4 7" xfId="17312"/>
    <cellStyle name="Input 16 2 4 7 2" xfId="32382"/>
    <cellStyle name="Input 16 2 4 7 3" xfId="47394"/>
    <cellStyle name="Input 16 2 4 8" xfId="18617"/>
    <cellStyle name="Input 16 2 4 8 2" xfId="33687"/>
    <cellStyle name="Input 16 2 4 8 3" xfId="48699"/>
    <cellStyle name="Input 16 2 4 9" xfId="19762"/>
    <cellStyle name="Input 16 2 4 9 2" xfId="34832"/>
    <cellStyle name="Input 16 2 4 9 3" xfId="49844"/>
    <cellStyle name="Input 16 2 5" xfId="6046"/>
    <cellStyle name="Input 16 2 5 2" xfId="21403"/>
    <cellStyle name="Input 16 2 5 3" xfId="36448"/>
    <cellStyle name="Input 16 3" xfId="6649"/>
    <cellStyle name="Input 16 3 10" xfId="20255"/>
    <cellStyle name="Input 16 3 10 2" xfId="35325"/>
    <cellStyle name="Input 16 3 10 3" xfId="50337"/>
    <cellStyle name="Input 16 3 11" xfId="7527"/>
    <cellStyle name="Input 16 3 11 2" xfId="22880"/>
    <cellStyle name="Input 16 3 11 3" xfId="37928"/>
    <cellStyle name="Input 16 3 12" xfId="22003"/>
    <cellStyle name="Input 16 3 13" xfId="37051"/>
    <cellStyle name="Input 16 3 2" xfId="10447"/>
    <cellStyle name="Input 16 3 2 2" xfId="25644"/>
    <cellStyle name="Input 16 3 2 3" xfId="40665"/>
    <cellStyle name="Input 16 3 3" xfId="11679"/>
    <cellStyle name="Input 16 3 3 2" xfId="26749"/>
    <cellStyle name="Input 16 3 3 3" xfId="41770"/>
    <cellStyle name="Input 16 3 4" xfId="12980"/>
    <cellStyle name="Input 16 3 4 2" xfId="28050"/>
    <cellStyle name="Input 16 3 4 3" xfId="43071"/>
    <cellStyle name="Input 16 3 5" xfId="14287"/>
    <cellStyle name="Input 16 3 5 2" xfId="29357"/>
    <cellStyle name="Input 16 3 5 3" xfId="44378"/>
    <cellStyle name="Input 16 3 6" xfId="15551"/>
    <cellStyle name="Input 16 3 6 2" xfId="30621"/>
    <cellStyle name="Input 16 3 6 3" xfId="45642"/>
    <cellStyle name="Input 16 3 7" xfId="16698"/>
    <cellStyle name="Input 16 3 7 2" xfId="31768"/>
    <cellStyle name="Input 16 3 7 3" xfId="46789"/>
    <cellStyle name="Input 16 3 8" xfId="17985"/>
    <cellStyle name="Input 16 3 8 2" xfId="33055"/>
    <cellStyle name="Input 16 3 8 3" xfId="48067"/>
    <cellStyle name="Input 16 3 9" xfId="19160"/>
    <cellStyle name="Input 16 3 9 2" xfId="34230"/>
    <cellStyle name="Input 16 3 9 3" xfId="49242"/>
    <cellStyle name="Input 16 4" xfId="8210"/>
    <cellStyle name="Input 16 4 10" xfId="20787"/>
    <cellStyle name="Input 16 4 10 2" xfId="35857"/>
    <cellStyle name="Input 16 4 10 3" xfId="50869"/>
    <cellStyle name="Input 16 4 11" xfId="23436"/>
    <cellStyle name="Input 16 4 12" xfId="38460"/>
    <cellStyle name="Input 16 4 2" xfId="11115"/>
    <cellStyle name="Input 16 4 2 2" xfId="26185"/>
    <cellStyle name="Input 16 4 2 3" xfId="41206"/>
    <cellStyle name="Input 16 4 3" xfId="12232"/>
    <cellStyle name="Input 16 4 3 2" xfId="27302"/>
    <cellStyle name="Input 16 4 3 3" xfId="42323"/>
    <cellStyle name="Input 16 4 4" xfId="13538"/>
    <cellStyle name="Input 16 4 4 2" xfId="28608"/>
    <cellStyle name="Input 16 4 4 3" xfId="43629"/>
    <cellStyle name="Input 16 4 5" xfId="14913"/>
    <cellStyle name="Input 16 4 5 2" xfId="29983"/>
    <cellStyle name="Input 16 4 5 3" xfId="45004"/>
    <cellStyle name="Input 16 4 6" xfId="16087"/>
    <cellStyle name="Input 16 4 6 2" xfId="31157"/>
    <cellStyle name="Input 16 4 6 3" xfId="46178"/>
    <cellStyle name="Input 16 4 7" xfId="17242"/>
    <cellStyle name="Input 16 4 7 2" xfId="32312"/>
    <cellStyle name="Input 16 4 7 3" xfId="47324"/>
    <cellStyle name="Input 16 4 8" xfId="18547"/>
    <cellStyle name="Input 16 4 8 2" xfId="33617"/>
    <cellStyle name="Input 16 4 8 3" xfId="48629"/>
    <cellStyle name="Input 16 4 9" xfId="19692"/>
    <cellStyle name="Input 16 4 9 2" xfId="34762"/>
    <cellStyle name="Input 16 4 9 3" xfId="49774"/>
    <cellStyle name="Input 16 5" xfId="8639"/>
    <cellStyle name="Input 16 5 2" xfId="23865"/>
    <cellStyle name="Input 16 5 3" xfId="38888"/>
    <cellStyle name="Input 16 6" xfId="10540"/>
    <cellStyle name="Input 16 6 2" xfId="25737"/>
    <cellStyle name="Input 16 6 3" xfId="40758"/>
    <cellStyle name="Input 16 7" xfId="9814"/>
    <cellStyle name="Input 16 7 2" xfId="25040"/>
    <cellStyle name="Input 16 7 3" xfId="40061"/>
    <cellStyle name="Input 16 8" xfId="14625"/>
    <cellStyle name="Input 16 8 2" xfId="29695"/>
    <cellStyle name="Input 16 8 3" xfId="44716"/>
    <cellStyle name="Input 16 9" xfId="8979"/>
    <cellStyle name="Input 16 9 2" xfId="24205"/>
    <cellStyle name="Input 16 9 3" xfId="39227"/>
    <cellStyle name="Input 17" xfId="5636"/>
    <cellStyle name="Input 17 10" xfId="6162"/>
    <cellStyle name="Input 17 10 2" xfId="21516"/>
    <cellStyle name="Input 17 10 3" xfId="36564"/>
    <cellStyle name="Input 17 2" xfId="5762"/>
    <cellStyle name="Input 17 2 2" xfId="5879"/>
    <cellStyle name="Input 17 2 2 10" xfId="7179"/>
    <cellStyle name="Input 17 2 2 10 2" xfId="22533"/>
    <cellStyle name="Input 17 2 2 10 3" xfId="37581"/>
    <cellStyle name="Input 17 2 2 2" xfId="6877"/>
    <cellStyle name="Input 17 2 2 2 10" xfId="19503"/>
    <cellStyle name="Input 17 2 2 2 10 2" xfId="34573"/>
    <cellStyle name="Input 17 2 2 2 10 3" xfId="49585"/>
    <cellStyle name="Input 17 2 2 2 11" xfId="20598"/>
    <cellStyle name="Input 17 2 2 2 11 2" xfId="35668"/>
    <cellStyle name="Input 17 2 2 2 11 3" xfId="50680"/>
    <cellStyle name="Input 17 2 2 2 12" xfId="7944"/>
    <cellStyle name="Input 17 2 2 2 12 2" xfId="23247"/>
    <cellStyle name="Input 17 2 2 2 12 3" xfId="38271"/>
    <cellStyle name="Input 17 2 2 2 13" xfId="22231"/>
    <cellStyle name="Input 17 2 2 2 14" xfId="37279"/>
    <cellStyle name="Input 17 2 2 2 2" xfId="8441"/>
    <cellStyle name="Input 17 2 2 2 2 10" xfId="21018"/>
    <cellStyle name="Input 17 2 2 2 2 10 2" xfId="36088"/>
    <cellStyle name="Input 17 2 2 2 2 10 3" xfId="51100"/>
    <cellStyle name="Input 17 2 2 2 2 11" xfId="23667"/>
    <cellStyle name="Input 17 2 2 2 2 12" xfId="38691"/>
    <cellStyle name="Input 17 2 2 2 2 2" xfId="11346"/>
    <cellStyle name="Input 17 2 2 2 2 2 2" xfId="26416"/>
    <cellStyle name="Input 17 2 2 2 2 2 3" xfId="41437"/>
    <cellStyle name="Input 17 2 2 2 2 3" xfId="12463"/>
    <cellStyle name="Input 17 2 2 2 2 3 2" xfId="27533"/>
    <cellStyle name="Input 17 2 2 2 2 3 3" xfId="42554"/>
    <cellStyle name="Input 17 2 2 2 2 4" xfId="13769"/>
    <cellStyle name="Input 17 2 2 2 2 4 2" xfId="28839"/>
    <cellStyle name="Input 17 2 2 2 2 4 3" xfId="43860"/>
    <cellStyle name="Input 17 2 2 2 2 5" xfId="15144"/>
    <cellStyle name="Input 17 2 2 2 2 5 2" xfId="30214"/>
    <cellStyle name="Input 17 2 2 2 2 5 3" xfId="45235"/>
    <cellStyle name="Input 17 2 2 2 2 6" xfId="16318"/>
    <cellStyle name="Input 17 2 2 2 2 6 2" xfId="31388"/>
    <cellStyle name="Input 17 2 2 2 2 6 3" xfId="46409"/>
    <cellStyle name="Input 17 2 2 2 2 7" xfId="17473"/>
    <cellStyle name="Input 17 2 2 2 2 7 2" xfId="32543"/>
    <cellStyle name="Input 17 2 2 2 2 7 3" xfId="47555"/>
    <cellStyle name="Input 17 2 2 2 2 8" xfId="18778"/>
    <cellStyle name="Input 17 2 2 2 2 8 2" xfId="33848"/>
    <cellStyle name="Input 17 2 2 2 2 8 3" xfId="48860"/>
    <cellStyle name="Input 17 2 2 2 2 9" xfId="19923"/>
    <cellStyle name="Input 17 2 2 2 2 9 2" xfId="34993"/>
    <cellStyle name="Input 17 2 2 2 2 9 3" xfId="50005"/>
    <cellStyle name="Input 17 2 2 2 3" xfId="10849"/>
    <cellStyle name="Input 17 2 2 2 3 2" xfId="25996"/>
    <cellStyle name="Input 17 2 2 2 3 3" xfId="41017"/>
    <cellStyle name="Input 17 2 2 2 4" xfId="12027"/>
    <cellStyle name="Input 17 2 2 2 4 2" xfId="27097"/>
    <cellStyle name="Input 17 2 2 2 4 3" xfId="42118"/>
    <cellStyle name="Input 17 2 2 2 5" xfId="13331"/>
    <cellStyle name="Input 17 2 2 2 5 2" xfId="28401"/>
    <cellStyle name="Input 17 2 2 2 5 3" xfId="43422"/>
    <cellStyle name="Input 17 2 2 2 6" xfId="14668"/>
    <cellStyle name="Input 17 2 2 2 6 2" xfId="29738"/>
    <cellStyle name="Input 17 2 2 2 6 3" xfId="44759"/>
    <cellStyle name="Input 17 2 2 2 7" xfId="15898"/>
    <cellStyle name="Input 17 2 2 2 7 2" xfId="30968"/>
    <cellStyle name="Input 17 2 2 2 7 3" xfId="45989"/>
    <cellStyle name="Input 17 2 2 2 8" xfId="17051"/>
    <cellStyle name="Input 17 2 2 2 8 2" xfId="32121"/>
    <cellStyle name="Input 17 2 2 2 8 3" xfId="47133"/>
    <cellStyle name="Input 17 2 2 2 9" xfId="18336"/>
    <cellStyle name="Input 17 2 2 2 9 2" xfId="33406"/>
    <cellStyle name="Input 17 2 2 2 9 3" xfId="48418"/>
    <cellStyle name="Input 17 2 2 3" xfId="7784"/>
    <cellStyle name="Input 17 2 2 3 10" xfId="20483"/>
    <cellStyle name="Input 17 2 2 3 10 2" xfId="35553"/>
    <cellStyle name="Input 17 2 2 3 10 3" xfId="50565"/>
    <cellStyle name="Input 17 2 2 3 11" xfId="23129"/>
    <cellStyle name="Input 17 2 2 3 12" xfId="38156"/>
    <cellStyle name="Input 17 2 2 3 2" xfId="10692"/>
    <cellStyle name="Input 17 2 2 3 2 2" xfId="25881"/>
    <cellStyle name="Input 17 2 2 3 2 3" xfId="40902"/>
    <cellStyle name="Input 17 2 2 3 3" xfId="11910"/>
    <cellStyle name="Input 17 2 2 3 3 2" xfId="26980"/>
    <cellStyle name="Input 17 2 2 3 3 3" xfId="42001"/>
    <cellStyle name="Input 17 2 2 3 4" xfId="13212"/>
    <cellStyle name="Input 17 2 2 3 4 2" xfId="28282"/>
    <cellStyle name="Input 17 2 2 3 4 3" xfId="43303"/>
    <cellStyle name="Input 17 2 2 3 5" xfId="14523"/>
    <cellStyle name="Input 17 2 2 3 5 2" xfId="29593"/>
    <cellStyle name="Input 17 2 2 3 5 3" xfId="44614"/>
    <cellStyle name="Input 17 2 2 3 6" xfId="15782"/>
    <cellStyle name="Input 17 2 2 3 6 2" xfId="30852"/>
    <cellStyle name="Input 17 2 2 3 6 3" xfId="45873"/>
    <cellStyle name="Input 17 2 2 3 7" xfId="16933"/>
    <cellStyle name="Input 17 2 2 3 7 2" xfId="32003"/>
    <cellStyle name="Input 17 2 2 3 7 3" xfId="47018"/>
    <cellStyle name="Input 17 2 2 3 8" xfId="18214"/>
    <cellStyle name="Input 17 2 2 3 8 2" xfId="33284"/>
    <cellStyle name="Input 17 2 2 3 8 3" xfId="48296"/>
    <cellStyle name="Input 17 2 2 3 9" xfId="19388"/>
    <cellStyle name="Input 17 2 2 3 9 2" xfId="34458"/>
    <cellStyle name="Input 17 2 2 3 9 3" xfId="49470"/>
    <cellStyle name="Input 17 2 2 4" xfId="8358"/>
    <cellStyle name="Input 17 2 2 4 10" xfId="20935"/>
    <cellStyle name="Input 17 2 2 4 10 2" xfId="36005"/>
    <cellStyle name="Input 17 2 2 4 10 3" xfId="51017"/>
    <cellStyle name="Input 17 2 2 4 11" xfId="23584"/>
    <cellStyle name="Input 17 2 2 4 12" xfId="38608"/>
    <cellStyle name="Input 17 2 2 4 2" xfId="11263"/>
    <cellStyle name="Input 17 2 2 4 2 2" xfId="26333"/>
    <cellStyle name="Input 17 2 2 4 2 3" xfId="41354"/>
    <cellStyle name="Input 17 2 2 4 3" xfId="12380"/>
    <cellStyle name="Input 17 2 2 4 3 2" xfId="27450"/>
    <cellStyle name="Input 17 2 2 4 3 3" xfId="42471"/>
    <cellStyle name="Input 17 2 2 4 4" xfId="13686"/>
    <cellStyle name="Input 17 2 2 4 4 2" xfId="28756"/>
    <cellStyle name="Input 17 2 2 4 4 3" xfId="43777"/>
    <cellStyle name="Input 17 2 2 4 5" xfId="15061"/>
    <cellStyle name="Input 17 2 2 4 5 2" xfId="30131"/>
    <cellStyle name="Input 17 2 2 4 5 3" xfId="45152"/>
    <cellStyle name="Input 17 2 2 4 6" xfId="16235"/>
    <cellStyle name="Input 17 2 2 4 6 2" xfId="31305"/>
    <cellStyle name="Input 17 2 2 4 6 3" xfId="46326"/>
    <cellStyle name="Input 17 2 2 4 7" xfId="17390"/>
    <cellStyle name="Input 17 2 2 4 7 2" xfId="32460"/>
    <cellStyle name="Input 17 2 2 4 7 3" xfId="47472"/>
    <cellStyle name="Input 17 2 2 4 8" xfId="18695"/>
    <cellStyle name="Input 17 2 2 4 8 2" xfId="33765"/>
    <cellStyle name="Input 17 2 2 4 8 3" xfId="48777"/>
    <cellStyle name="Input 17 2 2 4 9" xfId="19840"/>
    <cellStyle name="Input 17 2 2 4 9 2" xfId="34910"/>
    <cellStyle name="Input 17 2 2 4 9 3" xfId="49922"/>
    <cellStyle name="Input 17 2 2 5" xfId="8882"/>
    <cellStyle name="Input 17 2 2 5 2" xfId="24108"/>
    <cellStyle name="Input 17 2 2 5 3" xfId="39130"/>
    <cellStyle name="Input 17 2 2 6" xfId="12638"/>
    <cellStyle name="Input 17 2 2 6 2" xfId="27708"/>
    <cellStyle name="Input 17 2 2 6 3" xfId="42729"/>
    <cellStyle name="Input 17 2 2 7" xfId="13933"/>
    <cellStyle name="Input 17 2 2 7 2" xfId="29003"/>
    <cellStyle name="Input 17 2 2 7 3" xfId="44024"/>
    <cellStyle name="Input 17 2 2 8" xfId="9016"/>
    <cellStyle name="Input 17 2 2 8 2" xfId="24242"/>
    <cellStyle name="Input 17 2 2 8 3" xfId="39264"/>
    <cellStyle name="Input 17 2 2 9" xfId="17640"/>
    <cellStyle name="Input 17 2 2 9 2" xfId="32710"/>
    <cellStyle name="Input 17 2 2 9 3" xfId="47722"/>
    <cellStyle name="Input 17 2 3" xfId="6768"/>
    <cellStyle name="Input 17 2 3 10" xfId="20374"/>
    <cellStyle name="Input 17 2 3 10 2" xfId="35444"/>
    <cellStyle name="Input 17 2 3 10 3" xfId="50456"/>
    <cellStyle name="Input 17 2 3 11" xfId="7668"/>
    <cellStyle name="Input 17 2 3 11 2" xfId="23020"/>
    <cellStyle name="Input 17 2 3 11 3" xfId="38047"/>
    <cellStyle name="Input 17 2 3 12" xfId="22122"/>
    <cellStyle name="Input 17 2 3 13" xfId="37170"/>
    <cellStyle name="Input 17 2 3 2" xfId="10576"/>
    <cellStyle name="Input 17 2 3 2 2" xfId="25772"/>
    <cellStyle name="Input 17 2 3 2 3" xfId="40793"/>
    <cellStyle name="Input 17 2 3 3" xfId="11800"/>
    <cellStyle name="Input 17 2 3 3 2" xfId="26870"/>
    <cellStyle name="Input 17 2 3 3 3" xfId="41891"/>
    <cellStyle name="Input 17 2 3 4" xfId="13102"/>
    <cellStyle name="Input 17 2 3 4 2" xfId="28172"/>
    <cellStyle name="Input 17 2 3 4 3" xfId="43193"/>
    <cellStyle name="Input 17 2 3 5" xfId="14408"/>
    <cellStyle name="Input 17 2 3 5 2" xfId="29478"/>
    <cellStyle name="Input 17 2 3 5 3" xfId="44499"/>
    <cellStyle name="Input 17 2 3 6" xfId="15673"/>
    <cellStyle name="Input 17 2 3 6 2" xfId="30743"/>
    <cellStyle name="Input 17 2 3 6 3" xfId="45764"/>
    <cellStyle name="Input 17 2 3 7" xfId="16824"/>
    <cellStyle name="Input 17 2 3 7 2" xfId="31894"/>
    <cellStyle name="Input 17 2 3 7 3" xfId="46909"/>
    <cellStyle name="Input 17 2 3 8" xfId="18104"/>
    <cellStyle name="Input 17 2 3 8 2" xfId="33174"/>
    <cellStyle name="Input 17 2 3 8 3" xfId="48186"/>
    <cellStyle name="Input 17 2 3 9" xfId="19279"/>
    <cellStyle name="Input 17 2 3 9 2" xfId="34349"/>
    <cellStyle name="Input 17 2 3 9 3" xfId="49361"/>
    <cellStyle name="Input 17 2 4" xfId="8281"/>
    <cellStyle name="Input 17 2 4 10" xfId="20858"/>
    <cellStyle name="Input 17 2 4 10 2" xfId="35928"/>
    <cellStyle name="Input 17 2 4 10 3" xfId="50940"/>
    <cellStyle name="Input 17 2 4 11" xfId="23507"/>
    <cellStyle name="Input 17 2 4 12" xfId="38531"/>
    <cellStyle name="Input 17 2 4 2" xfId="11186"/>
    <cellStyle name="Input 17 2 4 2 2" xfId="26256"/>
    <cellStyle name="Input 17 2 4 2 3" xfId="41277"/>
    <cellStyle name="Input 17 2 4 3" xfId="12303"/>
    <cellStyle name="Input 17 2 4 3 2" xfId="27373"/>
    <cellStyle name="Input 17 2 4 3 3" xfId="42394"/>
    <cellStyle name="Input 17 2 4 4" xfId="13609"/>
    <cellStyle name="Input 17 2 4 4 2" xfId="28679"/>
    <cellStyle name="Input 17 2 4 4 3" xfId="43700"/>
    <cellStyle name="Input 17 2 4 5" xfId="14984"/>
    <cellStyle name="Input 17 2 4 5 2" xfId="30054"/>
    <cellStyle name="Input 17 2 4 5 3" xfId="45075"/>
    <cellStyle name="Input 17 2 4 6" xfId="16158"/>
    <cellStyle name="Input 17 2 4 6 2" xfId="31228"/>
    <cellStyle name="Input 17 2 4 6 3" xfId="46249"/>
    <cellStyle name="Input 17 2 4 7" xfId="17313"/>
    <cellStyle name="Input 17 2 4 7 2" xfId="32383"/>
    <cellStyle name="Input 17 2 4 7 3" xfId="47395"/>
    <cellStyle name="Input 17 2 4 8" xfId="18618"/>
    <cellStyle name="Input 17 2 4 8 2" xfId="33688"/>
    <cellStyle name="Input 17 2 4 8 3" xfId="48700"/>
    <cellStyle name="Input 17 2 4 9" xfId="19763"/>
    <cellStyle name="Input 17 2 4 9 2" xfId="34833"/>
    <cellStyle name="Input 17 2 4 9 3" xfId="49845"/>
    <cellStyle name="Input 17 2 5" xfId="6047"/>
    <cellStyle name="Input 17 2 5 2" xfId="21404"/>
    <cellStyle name="Input 17 2 5 3" xfId="36449"/>
    <cellStyle name="Input 17 3" xfId="6650"/>
    <cellStyle name="Input 17 3 10" xfId="20256"/>
    <cellStyle name="Input 17 3 10 2" xfId="35326"/>
    <cellStyle name="Input 17 3 10 3" xfId="50338"/>
    <cellStyle name="Input 17 3 11" xfId="7528"/>
    <cellStyle name="Input 17 3 11 2" xfId="22881"/>
    <cellStyle name="Input 17 3 11 3" xfId="37929"/>
    <cellStyle name="Input 17 3 12" xfId="22004"/>
    <cellStyle name="Input 17 3 13" xfId="37052"/>
    <cellStyle name="Input 17 3 2" xfId="10448"/>
    <cellStyle name="Input 17 3 2 2" xfId="25645"/>
    <cellStyle name="Input 17 3 2 3" xfId="40666"/>
    <cellStyle name="Input 17 3 3" xfId="11680"/>
    <cellStyle name="Input 17 3 3 2" xfId="26750"/>
    <cellStyle name="Input 17 3 3 3" xfId="41771"/>
    <cellStyle name="Input 17 3 4" xfId="12981"/>
    <cellStyle name="Input 17 3 4 2" xfId="28051"/>
    <cellStyle name="Input 17 3 4 3" xfId="43072"/>
    <cellStyle name="Input 17 3 5" xfId="14288"/>
    <cellStyle name="Input 17 3 5 2" xfId="29358"/>
    <cellStyle name="Input 17 3 5 3" xfId="44379"/>
    <cellStyle name="Input 17 3 6" xfId="15552"/>
    <cellStyle name="Input 17 3 6 2" xfId="30622"/>
    <cellStyle name="Input 17 3 6 3" xfId="45643"/>
    <cellStyle name="Input 17 3 7" xfId="16699"/>
    <cellStyle name="Input 17 3 7 2" xfId="31769"/>
    <cellStyle name="Input 17 3 7 3" xfId="46790"/>
    <cellStyle name="Input 17 3 8" xfId="17986"/>
    <cellStyle name="Input 17 3 8 2" xfId="33056"/>
    <cellStyle name="Input 17 3 8 3" xfId="48068"/>
    <cellStyle name="Input 17 3 9" xfId="19161"/>
    <cellStyle name="Input 17 3 9 2" xfId="34231"/>
    <cellStyle name="Input 17 3 9 3" xfId="49243"/>
    <cellStyle name="Input 17 4" xfId="8211"/>
    <cellStyle name="Input 17 4 10" xfId="20788"/>
    <cellStyle name="Input 17 4 10 2" xfId="35858"/>
    <cellStyle name="Input 17 4 10 3" xfId="50870"/>
    <cellStyle name="Input 17 4 11" xfId="23437"/>
    <cellStyle name="Input 17 4 12" xfId="38461"/>
    <cellStyle name="Input 17 4 2" xfId="11116"/>
    <cellStyle name="Input 17 4 2 2" xfId="26186"/>
    <cellStyle name="Input 17 4 2 3" xfId="41207"/>
    <cellStyle name="Input 17 4 3" xfId="12233"/>
    <cellStyle name="Input 17 4 3 2" xfId="27303"/>
    <cellStyle name="Input 17 4 3 3" xfId="42324"/>
    <cellStyle name="Input 17 4 4" xfId="13539"/>
    <cellStyle name="Input 17 4 4 2" xfId="28609"/>
    <cellStyle name="Input 17 4 4 3" xfId="43630"/>
    <cellStyle name="Input 17 4 5" xfId="14914"/>
    <cellStyle name="Input 17 4 5 2" xfId="29984"/>
    <cellStyle name="Input 17 4 5 3" xfId="45005"/>
    <cellStyle name="Input 17 4 6" xfId="16088"/>
    <cellStyle name="Input 17 4 6 2" xfId="31158"/>
    <cellStyle name="Input 17 4 6 3" xfId="46179"/>
    <cellStyle name="Input 17 4 7" xfId="17243"/>
    <cellStyle name="Input 17 4 7 2" xfId="32313"/>
    <cellStyle name="Input 17 4 7 3" xfId="47325"/>
    <cellStyle name="Input 17 4 8" xfId="18548"/>
    <cellStyle name="Input 17 4 8 2" xfId="33618"/>
    <cellStyle name="Input 17 4 8 3" xfId="48630"/>
    <cellStyle name="Input 17 4 9" xfId="19693"/>
    <cellStyle name="Input 17 4 9 2" xfId="34763"/>
    <cellStyle name="Input 17 4 9 3" xfId="49775"/>
    <cellStyle name="Input 17 5" xfId="8638"/>
    <cellStyle name="Input 17 5 2" xfId="23864"/>
    <cellStyle name="Input 17 5 3" xfId="38887"/>
    <cellStyle name="Input 17 6" xfId="10537"/>
    <cellStyle name="Input 17 6 2" xfId="25734"/>
    <cellStyle name="Input 17 6 3" xfId="40755"/>
    <cellStyle name="Input 17 7" xfId="9794"/>
    <cellStyle name="Input 17 7 2" xfId="25020"/>
    <cellStyle name="Input 17 7 3" xfId="40041"/>
    <cellStyle name="Input 17 8" xfId="14035"/>
    <cellStyle name="Input 17 8 2" xfId="29105"/>
    <cellStyle name="Input 17 8 3" xfId="44126"/>
    <cellStyle name="Input 17 9" xfId="9507"/>
    <cellStyle name="Input 17 9 2" xfId="24733"/>
    <cellStyle name="Input 17 9 3" xfId="39754"/>
    <cellStyle name="Input 18" xfId="5639"/>
    <cellStyle name="Input 18 10" xfId="6201"/>
    <cellStyle name="Input 18 10 2" xfId="21555"/>
    <cellStyle name="Input 18 10 3" xfId="36603"/>
    <cellStyle name="Input 18 2" xfId="5765"/>
    <cellStyle name="Input 18 2 2" xfId="5882"/>
    <cellStyle name="Input 18 2 2 10" xfId="7182"/>
    <cellStyle name="Input 18 2 2 10 2" xfId="22536"/>
    <cellStyle name="Input 18 2 2 10 3" xfId="37584"/>
    <cellStyle name="Input 18 2 2 2" xfId="6880"/>
    <cellStyle name="Input 18 2 2 2 10" xfId="19506"/>
    <cellStyle name="Input 18 2 2 2 10 2" xfId="34576"/>
    <cellStyle name="Input 18 2 2 2 10 3" xfId="49588"/>
    <cellStyle name="Input 18 2 2 2 11" xfId="20601"/>
    <cellStyle name="Input 18 2 2 2 11 2" xfId="35671"/>
    <cellStyle name="Input 18 2 2 2 11 3" xfId="50683"/>
    <cellStyle name="Input 18 2 2 2 12" xfId="7947"/>
    <cellStyle name="Input 18 2 2 2 12 2" xfId="23250"/>
    <cellStyle name="Input 18 2 2 2 12 3" xfId="38274"/>
    <cellStyle name="Input 18 2 2 2 13" xfId="22234"/>
    <cellStyle name="Input 18 2 2 2 14" xfId="37282"/>
    <cellStyle name="Input 18 2 2 2 2" xfId="8444"/>
    <cellStyle name="Input 18 2 2 2 2 10" xfId="21021"/>
    <cellStyle name="Input 18 2 2 2 2 10 2" xfId="36091"/>
    <cellStyle name="Input 18 2 2 2 2 10 3" xfId="51103"/>
    <cellStyle name="Input 18 2 2 2 2 11" xfId="23670"/>
    <cellStyle name="Input 18 2 2 2 2 12" xfId="38694"/>
    <cellStyle name="Input 18 2 2 2 2 2" xfId="11349"/>
    <cellStyle name="Input 18 2 2 2 2 2 2" xfId="26419"/>
    <cellStyle name="Input 18 2 2 2 2 2 3" xfId="41440"/>
    <cellStyle name="Input 18 2 2 2 2 3" xfId="12466"/>
    <cellStyle name="Input 18 2 2 2 2 3 2" xfId="27536"/>
    <cellStyle name="Input 18 2 2 2 2 3 3" xfId="42557"/>
    <cellStyle name="Input 18 2 2 2 2 4" xfId="13772"/>
    <cellStyle name="Input 18 2 2 2 2 4 2" xfId="28842"/>
    <cellStyle name="Input 18 2 2 2 2 4 3" xfId="43863"/>
    <cellStyle name="Input 18 2 2 2 2 5" xfId="15147"/>
    <cellStyle name="Input 18 2 2 2 2 5 2" xfId="30217"/>
    <cellStyle name="Input 18 2 2 2 2 5 3" xfId="45238"/>
    <cellStyle name="Input 18 2 2 2 2 6" xfId="16321"/>
    <cellStyle name="Input 18 2 2 2 2 6 2" xfId="31391"/>
    <cellStyle name="Input 18 2 2 2 2 6 3" xfId="46412"/>
    <cellStyle name="Input 18 2 2 2 2 7" xfId="17476"/>
    <cellStyle name="Input 18 2 2 2 2 7 2" xfId="32546"/>
    <cellStyle name="Input 18 2 2 2 2 7 3" xfId="47558"/>
    <cellStyle name="Input 18 2 2 2 2 8" xfId="18781"/>
    <cellStyle name="Input 18 2 2 2 2 8 2" xfId="33851"/>
    <cellStyle name="Input 18 2 2 2 2 8 3" xfId="48863"/>
    <cellStyle name="Input 18 2 2 2 2 9" xfId="19926"/>
    <cellStyle name="Input 18 2 2 2 2 9 2" xfId="34996"/>
    <cellStyle name="Input 18 2 2 2 2 9 3" xfId="50008"/>
    <cellStyle name="Input 18 2 2 2 3" xfId="10852"/>
    <cellStyle name="Input 18 2 2 2 3 2" xfId="25999"/>
    <cellStyle name="Input 18 2 2 2 3 3" xfId="41020"/>
    <cellStyle name="Input 18 2 2 2 4" xfId="12030"/>
    <cellStyle name="Input 18 2 2 2 4 2" xfId="27100"/>
    <cellStyle name="Input 18 2 2 2 4 3" xfId="42121"/>
    <cellStyle name="Input 18 2 2 2 5" xfId="13334"/>
    <cellStyle name="Input 18 2 2 2 5 2" xfId="28404"/>
    <cellStyle name="Input 18 2 2 2 5 3" xfId="43425"/>
    <cellStyle name="Input 18 2 2 2 6" xfId="14671"/>
    <cellStyle name="Input 18 2 2 2 6 2" xfId="29741"/>
    <cellStyle name="Input 18 2 2 2 6 3" xfId="44762"/>
    <cellStyle name="Input 18 2 2 2 7" xfId="15901"/>
    <cellStyle name="Input 18 2 2 2 7 2" xfId="30971"/>
    <cellStyle name="Input 18 2 2 2 7 3" xfId="45992"/>
    <cellStyle name="Input 18 2 2 2 8" xfId="17054"/>
    <cellStyle name="Input 18 2 2 2 8 2" xfId="32124"/>
    <cellStyle name="Input 18 2 2 2 8 3" xfId="47136"/>
    <cellStyle name="Input 18 2 2 2 9" xfId="18339"/>
    <cellStyle name="Input 18 2 2 2 9 2" xfId="33409"/>
    <cellStyle name="Input 18 2 2 2 9 3" xfId="48421"/>
    <cellStyle name="Input 18 2 2 3" xfId="7787"/>
    <cellStyle name="Input 18 2 2 3 10" xfId="20486"/>
    <cellStyle name="Input 18 2 2 3 10 2" xfId="35556"/>
    <cellStyle name="Input 18 2 2 3 10 3" xfId="50568"/>
    <cellStyle name="Input 18 2 2 3 11" xfId="23132"/>
    <cellStyle name="Input 18 2 2 3 12" xfId="38159"/>
    <cellStyle name="Input 18 2 2 3 2" xfId="10695"/>
    <cellStyle name="Input 18 2 2 3 2 2" xfId="25884"/>
    <cellStyle name="Input 18 2 2 3 2 3" xfId="40905"/>
    <cellStyle name="Input 18 2 2 3 3" xfId="11913"/>
    <cellStyle name="Input 18 2 2 3 3 2" xfId="26983"/>
    <cellStyle name="Input 18 2 2 3 3 3" xfId="42004"/>
    <cellStyle name="Input 18 2 2 3 4" xfId="13215"/>
    <cellStyle name="Input 18 2 2 3 4 2" xfId="28285"/>
    <cellStyle name="Input 18 2 2 3 4 3" xfId="43306"/>
    <cellStyle name="Input 18 2 2 3 5" xfId="14526"/>
    <cellStyle name="Input 18 2 2 3 5 2" xfId="29596"/>
    <cellStyle name="Input 18 2 2 3 5 3" xfId="44617"/>
    <cellStyle name="Input 18 2 2 3 6" xfId="15785"/>
    <cellStyle name="Input 18 2 2 3 6 2" xfId="30855"/>
    <cellStyle name="Input 18 2 2 3 6 3" xfId="45876"/>
    <cellStyle name="Input 18 2 2 3 7" xfId="16936"/>
    <cellStyle name="Input 18 2 2 3 7 2" xfId="32006"/>
    <cellStyle name="Input 18 2 2 3 7 3" xfId="47021"/>
    <cellStyle name="Input 18 2 2 3 8" xfId="18217"/>
    <cellStyle name="Input 18 2 2 3 8 2" xfId="33287"/>
    <cellStyle name="Input 18 2 2 3 8 3" xfId="48299"/>
    <cellStyle name="Input 18 2 2 3 9" xfId="19391"/>
    <cellStyle name="Input 18 2 2 3 9 2" xfId="34461"/>
    <cellStyle name="Input 18 2 2 3 9 3" xfId="49473"/>
    <cellStyle name="Input 18 2 2 4" xfId="8361"/>
    <cellStyle name="Input 18 2 2 4 10" xfId="20938"/>
    <cellStyle name="Input 18 2 2 4 10 2" xfId="36008"/>
    <cellStyle name="Input 18 2 2 4 10 3" xfId="51020"/>
    <cellStyle name="Input 18 2 2 4 11" xfId="23587"/>
    <cellStyle name="Input 18 2 2 4 12" xfId="38611"/>
    <cellStyle name="Input 18 2 2 4 2" xfId="11266"/>
    <cellStyle name="Input 18 2 2 4 2 2" xfId="26336"/>
    <cellStyle name="Input 18 2 2 4 2 3" xfId="41357"/>
    <cellStyle name="Input 18 2 2 4 3" xfId="12383"/>
    <cellStyle name="Input 18 2 2 4 3 2" xfId="27453"/>
    <cellStyle name="Input 18 2 2 4 3 3" xfId="42474"/>
    <cellStyle name="Input 18 2 2 4 4" xfId="13689"/>
    <cellStyle name="Input 18 2 2 4 4 2" xfId="28759"/>
    <cellStyle name="Input 18 2 2 4 4 3" xfId="43780"/>
    <cellStyle name="Input 18 2 2 4 5" xfId="15064"/>
    <cellStyle name="Input 18 2 2 4 5 2" xfId="30134"/>
    <cellStyle name="Input 18 2 2 4 5 3" xfId="45155"/>
    <cellStyle name="Input 18 2 2 4 6" xfId="16238"/>
    <cellStyle name="Input 18 2 2 4 6 2" xfId="31308"/>
    <cellStyle name="Input 18 2 2 4 6 3" xfId="46329"/>
    <cellStyle name="Input 18 2 2 4 7" xfId="17393"/>
    <cellStyle name="Input 18 2 2 4 7 2" xfId="32463"/>
    <cellStyle name="Input 18 2 2 4 7 3" xfId="47475"/>
    <cellStyle name="Input 18 2 2 4 8" xfId="18698"/>
    <cellStyle name="Input 18 2 2 4 8 2" xfId="33768"/>
    <cellStyle name="Input 18 2 2 4 8 3" xfId="48780"/>
    <cellStyle name="Input 18 2 2 4 9" xfId="19843"/>
    <cellStyle name="Input 18 2 2 4 9 2" xfId="34913"/>
    <cellStyle name="Input 18 2 2 4 9 3" xfId="49925"/>
    <cellStyle name="Input 18 2 2 5" xfId="8879"/>
    <cellStyle name="Input 18 2 2 5 2" xfId="24105"/>
    <cellStyle name="Input 18 2 2 5 3" xfId="39127"/>
    <cellStyle name="Input 18 2 2 6" xfId="12641"/>
    <cellStyle name="Input 18 2 2 6 2" xfId="27711"/>
    <cellStyle name="Input 18 2 2 6 3" xfId="42732"/>
    <cellStyle name="Input 18 2 2 7" xfId="13936"/>
    <cellStyle name="Input 18 2 2 7 2" xfId="29006"/>
    <cellStyle name="Input 18 2 2 7 3" xfId="44027"/>
    <cellStyle name="Input 18 2 2 8" xfId="9573"/>
    <cellStyle name="Input 18 2 2 8 2" xfId="24799"/>
    <cellStyle name="Input 18 2 2 8 3" xfId="39820"/>
    <cellStyle name="Input 18 2 2 9" xfId="17643"/>
    <cellStyle name="Input 18 2 2 9 2" xfId="32713"/>
    <cellStyle name="Input 18 2 2 9 3" xfId="47725"/>
    <cellStyle name="Input 18 2 3" xfId="6771"/>
    <cellStyle name="Input 18 2 3 10" xfId="20377"/>
    <cellStyle name="Input 18 2 3 10 2" xfId="35447"/>
    <cellStyle name="Input 18 2 3 10 3" xfId="50459"/>
    <cellStyle name="Input 18 2 3 11" xfId="7671"/>
    <cellStyle name="Input 18 2 3 11 2" xfId="23023"/>
    <cellStyle name="Input 18 2 3 11 3" xfId="38050"/>
    <cellStyle name="Input 18 2 3 12" xfId="22125"/>
    <cellStyle name="Input 18 2 3 13" xfId="37173"/>
    <cellStyle name="Input 18 2 3 2" xfId="10579"/>
    <cellStyle name="Input 18 2 3 2 2" xfId="25775"/>
    <cellStyle name="Input 18 2 3 2 3" xfId="40796"/>
    <cellStyle name="Input 18 2 3 3" xfId="11803"/>
    <cellStyle name="Input 18 2 3 3 2" xfId="26873"/>
    <cellStyle name="Input 18 2 3 3 3" xfId="41894"/>
    <cellStyle name="Input 18 2 3 4" xfId="13105"/>
    <cellStyle name="Input 18 2 3 4 2" xfId="28175"/>
    <cellStyle name="Input 18 2 3 4 3" xfId="43196"/>
    <cellStyle name="Input 18 2 3 5" xfId="14411"/>
    <cellStyle name="Input 18 2 3 5 2" xfId="29481"/>
    <cellStyle name="Input 18 2 3 5 3" xfId="44502"/>
    <cellStyle name="Input 18 2 3 6" xfId="15676"/>
    <cellStyle name="Input 18 2 3 6 2" xfId="30746"/>
    <cellStyle name="Input 18 2 3 6 3" xfId="45767"/>
    <cellStyle name="Input 18 2 3 7" xfId="16827"/>
    <cellStyle name="Input 18 2 3 7 2" xfId="31897"/>
    <cellStyle name="Input 18 2 3 7 3" xfId="46912"/>
    <cellStyle name="Input 18 2 3 8" xfId="18107"/>
    <cellStyle name="Input 18 2 3 8 2" xfId="33177"/>
    <cellStyle name="Input 18 2 3 8 3" xfId="48189"/>
    <cellStyle name="Input 18 2 3 9" xfId="19282"/>
    <cellStyle name="Input 18 2 3 9 2" xfId="34352"/>
    <cellStyle name="Input 18 2 3 9 3" xfId="49364"/>
    <cellStyle name="Input 18 2 4" xfId="8284"/>
    <cellStyle name="Input 18 2 4 10" xfId="20861"/>
    <cellStyle name="Input 18 2 4 10 2" xfId="35931"/>
    <cellStyle name="Input 18 2 4 10 3" xfId="50943"/>
    <cellStyle name="Input 18 2 4 11" xfId="23510"/>
    <cellStyle name="Input 18 2 4 12" xfId="38534"/>
    <cellStyle name="Input 18 2 4 2" xfId="11189"/>
    <cellStyle name="Input 18 2 4 2 2" xfId="26259"/>
    <cellStyle name="Input 18 2 4 2 3" xfId="41280"/>
    <cellStyle name="Input 18 2 4 3" xfId="12306"/>
    <cellStyle name="Input 18 2 4 3 2" xfId="27376"/>
    <cellStyle name="Input 18 2 4 3 3" xfId="42397"/>
    <cellStyle name="Input 18 2 4 4" xfId="13612"/>
    <cellStyle name="Input 18 2 4 4 2" xfId="28682"/>
    <cellStyle name="Input 18 2 4 4 3" xfId="43703"/>
    <cellStyle name="Input 18 2 4 5" xfId="14987"/>
    <cellStyle name="Input 18 2 4 5 2" xfId="30057"/>
    <cellStyle name="Input 18 2 4 5 3" xfId="45078"/>
    <cellStyle name="Input 18 2 4 6" xfId="16161"/>
    <cellStyle name="Input 18 2 4 6 2" xfId="31231"/>
    <cellStyle name="Input 18 2 4 6 3" xfId="46252"/>
    <cellStyle name="Input 18 2 4 7" xfId="17316"/>
    <cellStyle name="Input 18 2 4 7 2" xfId="32386"/>
    <cellStyle name="Input 18 2 4 7 3" xfId="47398"/>
    <cellStyle name="Input 18 2 4 8" xfId="18621"/>
    <cellStyle name="Input 18 2 4 8 2" xfId="33691"/>
    <cellStyle name="Input 18 2 4 8 3" xfId="48703"/>
    <cellStyle name="Input 18 2 4 9" xfId="19766"/>
    <cellStyle name="Input 18 2 4 9 2" xfId="34836"/>
    <cellStyle name="Input 18 2 4 9 3" xfId="49848"/>
    <cellStyle name="Input 18 2 5" xfId="5997"/>
    <cellStyle name="Input 18 2 5 2" xfId="21355"/>
    <cellStyle name="Input 18 2 5 3" xfId="36399"/>
    <cellStyle name="Input 18 3" xfId="6653"/>
    <cellStyle name="Input 18 3 10" xfId="20259"/>
    <cellStyle name="Input 18 3 10 2" xfId="35329"/>
    <cellStyle name="Input 18 3 10 3" xfId="50341"/>
    <cellStyle name="Input 18 3 11" xfId="7531"/>
    <cellStyle name="Input 18 3 11 2" xfId="22884"/>
    <cellStyle name="Input 18 3 11 3" xfId="37932"/>
    <cellStyle name="Input 18 3 12" xfId="22007"/>
    <cellStyle name="Input 18 3 13" xfId="37055"/>
    <cellStyle name="Input 18 3 2" xfId="10451"/>
    <cellStyle name="Input 18 3 2 2" xfId="25648"/>
    <cellStyle name="Input 18 3 2 3" xfId="40669"/>
    <cellStyle name="Input 18 3 3" xfId="11683"/>
    <cellStyle name="Input 18 3 3 2" xfId="26753"/>
    <cellStyle name="Input 18 3 3 3" xfId="41774"/>
    <cellStyle name="Input 18 3 4" xfId="12984"/>
    <cellStyle name="Input 18 3 4 2" xfId="28054"/>
    <cellStyle name="Input 18 3 4 3" xfId="43075"/>
    <cellStyle name="Input 18 3 5" xfId="14291"/>
    <cellStyle name="Input 18 3 5 2" xfId="29361"/>
    <cellStyle name="Input 18 3 5 3" xfId="44382"/>
    <cellStyle name="Input 18 3 6" xfId="15555"/>
    <cellStyle name="Input 18 3 6 2" xfId="30625"/>
    <cellStyle name="Input 18 3 6 3" xfId="45646"/>
    <cellStyle name="Input 18 3 7" xfId="16702"/>
    <cellStyle name="Input 18 3 7 2" xfId="31772"/>
    <cellStyle name="Input 18 3 7 3" xfId="46793"/>
    <cellStyle name="Input 18 3 8" xfId="17989"/>
    <cellStyle name="Input 18 3 8 2" xfId="33059"/>
    <cellStyle name="Input 18 3 8 3" xfId="48071"/>
    <cellStyle name="Input 18 3 9" xfId="19164"/>
    <cellStyle name="Input 18 3 9 2" xfId="34234"/>
    <cellStyle name="Input 18 3 9 3" xfId="49246"/>
    <cellStyle name="Input 18 4" xfId="8214"/>
    <cellStyle name="Input 18 4 10" xfId="20791"/>
    <cellStyle name="Input 18 4 10 2" xfId="35861"/>
    <cellStyle name="Input 18 4 10 3" xfId="50873"/>
    <cellStyle name="Input 18 4 11" xfId="23440"/>
    <cellStyle name="Input 18 4 12" xfId="38464"/>
    <cellStyle name="Input 18 4 2" xfId="11119"/>
    <cellStyle name="Input 18 4 2 2" xfId="26189"/>
    <cellStyle name="Input 18 4 2 3" xfId="41210"/>
    <cellStyle name="Input 18 4 3" xfId="12236"/>
    <cellStyle name="Input 18 4 3 2" xfId="27306"/>
    <cellStyle name="Input 18 4 3 3" xfId="42327"/>
    <cellStyle name="Input 18 4 4" xfId="13542"/>
    <cellStyle name="Input 18 4 4 2" xfId="28612"/>
    <cellStyle name="Input 18 4 4 3" xfId="43633"/>
    <cellStyle name="Input 18 4 5" xfId="14917"/>
    <cellStyle name="Input 18 4 5 2" xfId="29987"/>
    <cellStyle name="Input 18 4 5 3" xfId="45008"/>
    <cellStyle name="Input 18 4 6" xfId="16091"/>
    <cellStyle name="Input 18 4 6 2" xfId="31161"/>
    <cellStyle name="Input 18 4 6 3" xfId="46182"/>
    <cellStyle name="Input 18 4 7" xfId="17246"/>
    <cellStyle name="Input 18 4 7 2" xfId="32316"/>
    <cellStyle name="Input 18 4 7 3" xfId="47328"/>
    <cellStyle name="Input 18 4 8" xfId="18551"/>
    <cellStyle name="Input 18 4 8 2" xfId="33621"/>
    <cellStyle name="Input 18 4 8 3" xfId="48633"/>
    <cellStyle name="Input 18 4 9" xfId="19696"/>
    <cellStyle name="Input 18 4 9 2" xfId="34766"/>
    <cellStyle name="Input 18 4 9 3" xfId="49778"/>
    <cellStyle name="Input 18 5" xfId="8635"/>
    <cellStyle name="Input 18 5 2" xfId="23861"/>
    <cellStyle name="Input 18 5 3" xfId="38884"/>
    <cellStyle name="Input 18 6" xfId="9157"/>
    <cellStyle name="Input 18 6 2" xfId="24383"/>
    <cellStyle name="Input 18 6 3" xfId="39405"/>
    <cellStyle name="Input 18 7" xfId="9752"/>
    <cellStyle name="Input 18 7 2" xfId="24978"/>
    <cellStyle name="Input 18 7 3" xfId="39999"/>
    <cellStyle name="Input 18 8" xfId="14633"/>
    <cellStyle name="Input 18 8 2" xfId="29703"/>
    <cellStyle name="Input 18 8 3" xfId="44724"/>
    <cellStyle name="Input 18 9" xfId="9928"/>
    <cellStyle name="Input 18 9 2" xfId="25154"/>
    <cellStyle name="Input 18 9 3" xfId="40175"/>
    <cellStyle name="Input 19" xfId="5690"/>
    <cellStyle name="Input 19 10" xfId="6432"/>
    <cellStyle name="Input 19 10 2" xfId="21786"/>
    <cellStyle name="Input 19 10 3" xfId="36834"/>
    <cellStyle name="Input 19 2" xfId="5816"/>
    <cellStyle name="Input 19 2 2" xfId="5933"/>
    <cellStyle name="Input 19 2 2 10" xfId="7233"/>
    <cellStyle name="Input 19 2 2 10 2" xfId="22587"/>
    <cellStyle name="Input 19 2 2 10 3" xfId="37635"/>
    <cellStyle name="Input 19 2 2 2" xfId="6931"/>
    <cellStyle name="Input 19 2 2 2 10" xfId="19557"/>
    <cellStyle name="Input 19 2 2 2 10 2" xfId="34627"/>
    <cellStyle name="Input 19 2 2 2 10 3" xfId="49639"/>
    <cellStyle name="Input 19 2 2 2 11" xfId="20652"/>
    <cellStyle name="Input 19 2 2 2 11 2" xfId="35722"/>
    <cellStyle name="Input 19 2 2 2 11 3" xfId="50734"/>
    <cellStyle name="Input 19 2 2 2 12" xfId="7998"/>
    <cellStyle name="Input 19 2 2 2 12 2" xfId="23301"/>
    <cellStyle name="Input 19 2 2 2 12 3" xfId="38325"/>
    <cellStyle name="Input 19 2 2 2 13" xfId="22285"/>
    <cellStyle name="Input 19 2 2 2 14" xfId="37333"/>
    <cellStyle name="Input 19 2 2 2 2" xfId="8479"/>
    <cellStyle name="Input 19 2 2 2 2 10" xfId="21056"/>
    <cellStyle name="Input 19 2 2 2 2 10 2" xfId="36126"/>
    <cellStyle name="Input 19 2 2 2 2 10 3" xfId="51138"/>
    <cellStyle name="Input 19 2 2 2 2 11" xfId="23705"/>
    <cellStyle name="Input 19 2 2 2 2 12" xfId="38729"/>
    <cellStyle name="Input 19 2 2 2 2 2" xfId="11384"/>
    <cellStyle name="Input 19 2 2 2 2 2 2" xfId="26454"/>
    <cellStyle name="Input 19 2 2 2 2 2 3" xfId="41475"/>
    <cellStyle name="Input 19 2 2 2 2 3" xfId="12501"/>
    <cellStyle name="Input 19 2 2 2 2 3 2" xfId="27571"/>
    <cellStyle name="Input 19 2 2 2 2 3 3" xfId="42592"/>
    <cellStyle name="Input 19 2 2 2 2 4" xfId="13807"/>
    <cellStyle name="Input 19 2 2 2 2 4 2" xfId="28877"/>
    <cellStyle name="Input 19 2 2 2 2 4 3" xfId="43898"/>
    <cellStyle name="Input 19 2 2 2 2 5" xfId="15182"/>
    <cellStyle name="Input 19 2 2 2 2 5 2" xfId="30252"/>
    <cellStyle name="Input 19 2 2 2 2 5 3" xfId="45273"/>
    <cellStyle name="Input 19 2 2 2 2 6" xfId="16356"/>
    <cellStyle name="Input 19 2 2 2 2 6 2" xfId="31426"/>
    <cellStyle name="Input 19 2 2 2 2 6 3" xfId="46447"/>
    <cellStyle name="Input 19 2 2 2 2 7" xfId="17511"/>
    <cellStyle name="Input 19 2 2 2 2 7 2" xfId="32581"/>
    <cellStyle name="Input 19 2 2 2 2 7 3" xfId="47593"/>
    <cellStyle name="Input 19 2 2 2 2 8" xfId="18816"/>
    <cellStyle name="Input 19 2 2 2 2 8 2" xfId="33886"/>
    <cellStyle name="Input 19 2 2 2 2 8 3" xfId="48898"/>
    <cellStyle name="Input 19 2 2 2 2 9" xfId="19961"/>
    <cellStyle name="Input 19 2 2 2 2 9 2" xfId="35031"/>
    <cellStyle name="Input 19 2 2 2 2 9 3" xfId="50043"/>
    <cellStyle name="Input 19 2 2 2 3" xfId="10903"/>
    <cellStyle name="Input 19 2 2 2 3 2" xfId="26050"/>
    <cellStyle name="Input 19 2 2 2 3 3" xfId="41071"/>
    <cellStyle name="Input 19 2 2 2 4" xfId="12081"/>
    <cellStyle name="Input 19 2 2 2 4 2" xfId="27151"/>
    <cellStyle name="Input 19 2 2 2 4 3" xfId="42172"/>
    <cellStyle name="Input 19 2 2 2 5" xfId="13385"/>
    <cellStyle name="Input 19 2 2 2 5 2" xfId="28455"/>
    <cellStyle name="Input 19 2 2 2 5 3" xfId="43476"/>
    <cellStyle name="Input 19 2 2 2 6" xfId="14722"/>
    <cellStyle name="Input 19 2 2 2 6 2" xfId="29792"/>
    <cellStyle name="Input 19 2 2 2 6 3" xfId="44813"/>
    <cellStyle name="Input 19 2 2 2 7" xfId="15952"/>
    <cellStyle name="Input 19 2 2 2 7 2" xfId="31022"/>
    <cellStyle name="Input 19 2 2 2 7 3" xfId="46043"/>
    <cellStyle name="Input 19 2 2 2 8" xfId="17105"/>
    <cellStyle name="Input 19 2 2 2 8 2" xfId="32175"/>
    <cellStyle name="Input 19 2 2 2 8 3" xfId="47187"/>
    <cellStyle name="Input 19 2 2 2 9" xfId="18390"/>
    <cellStyle name="Input 19 2 2 2 9 2" xfId="33460"/>
    <cellStyle name="Input 19 2 2 2 9 3" xfId="48472"/>
    <cellStyle name="Input 19 2 2 3" xfId="7838"/>
    <cellStyle name="Input 19 2 2 3 10" xfId="20537"/>
    <cellStyle name="Input 19 2 2 3 10 2" xfId="35607"/>
    <cellStyle name="Input 19 2 2 3 10 3" xfId="50619"/>
    <cellStyle name="Input 19 2 2 3 11" xfId="23183"/>
    <cellStyle name="Input 19 2 2 3 12" xfId="38210"/>
    <cellStyle name="Input 19 2 2 3 2" xfId="10746"/>
    <cellStyle name="Input 19 2 2 3 2 2" xfId="25935"/>
    <cellStyle name="Input 19 2 2 3 2 3" xfId="40956"/>
    <cellStyle name="Input 19 2 2 3 3" xfId="11964"/>
    <cellStyle name="Input 19 2 2 3 3 2" xfId="27034"/>
    <cellStyle name="Input 19 2 2 3 3 3" xfId="42055"/>
    <cellStyle name="Input 19 2 2 3 4" xfId="13266"/>
    <cellStyle name="Input 19 2 2 3 4 2" xfId="28336"/>
    <cellStyle name="Input 19 2 2 3 4 3" xfId="43357"/>
    <cellStyle name="Input 19 2 2 3 5" xfId="14577"/>
    <cellStyle name="Input 19 2 2 3 5 2" xfId="29647"/>
    <cellStyle name="Input 19 2 2 3 5 3" xfId="44668"/>
    <cellStyle name="Input 19 2 2 3 6" xfId="15836"/>
    <cellStyle name="Input 19 2 2 3 6 2" xfId="30906"/>
    <cellStyle name="Input 19 2 2 3 6 3" xfId="45927"/>
    <cellStyle name="Input 19 2 2 3 7" xfId="16987"/>
    <cellStyle name="Input 19 2 2 3 7 2" xfId="32057"/>
    <cellStyle name="Input 19 2 2 3 7 3" xfId="47072"/>
    <cellStyle name="Input 19 2 2 3 8" xfId="18268"/>
    <cellStyle name="Input 19 2 2 3 8 2" xfId="33338"/>
    <cellStyle name="Input 19 2 2 3 8 3" xfId="48350"/>
    <cellStyle name="Input 19 2 2 3 9" xfId="19442"/>
    <cellStyle name="Input 19 2 2 3 9 2" xfId="34512"/>
    <cellStyle name="Input 19 2 2 3 9 3" xfId="49524"/>
    <cellStyle name="Input 19 2 2 4" xfId="8396"/>
    <cellStyle name="Input 19 2 2 4 10" xfId="20973"/>
    <cellStyle name="Input 19 2 2 4 10 2" xfId="36043"/>
    <cellStyle name="Input 19 2 2 4 10 3" xfId="51055"/>
    <cellStyle name="Input 19 2 2 4 11" xfId="23622"/>
    <cellStyle name="Input 19 2 2 4 12" xfId="38646"/>
    <cellStyle name="Input 19 2 2 4 2" xfId="11301"/>
    <cellStyle name="Input 19 2 2 4 2 2" xfId="26371"/>
    <cellStyle name="Input 19 2 2 4 2 3" xfId="41392"/>
    <cellStyle name="Input 19 2 2 4 3" xfId="12418"/>
    <cellStyle name="Input 19 2 2 4 3 2" xfId="27488"/>
    <cellStyle name="Input 19 2 2 4 3 3" xfId="42509"/>
    <cellStyle name="Input 19 2 2 4 4" xfId="13724"/>
    <cellStyle name="Input 19 2 2 4 4 2" xfId="28794"/>
    <cellStyle name="Input 19 2 2 4 4 3" xfId="43815"/>
    <cellStyle name="Input 19 2 2 4 5" xfId="15099"/>
    <cellStyle name="Input 19 2 2 4 5 2" xfId="30169"/>
    <cellStyle name="Input 19 2 2 4 5 3" xfId="45190"/>
    <cellStyle name="Input 19 2 2 4 6" xfId="16273"/>
    <cellStyle name="Input 19 2 2 4 6 2" xfId="31343"/>
    <cellStyle name="Input 19 2 2 4 6 3" xfId="46364"/>
    <cellStyle name="Input 19 2 2 4 7" xfId="17428"/>
    <cellStyle name="Input 19 2 2 4 7 2" xfId="32498"/>
    <cellStyle name="Input 19 2 2 4 7 3" xfId="47510"/>
    <cellStyle name="Input 19 2 2 4 8" xfId="18733"/>
    <cellStyle name="Input 19 2 2 4 8 2" xfId="33803"/>
    <cellStyle name="Input 19 2 2 4 8 3" xfId="48815"/>
    <cellStyle name="Input 19 2 2 4 9" xfId="19878"/>
    <cellStyle name="Input 19 2 2 4 9 2" xfId="34948"/>
    <cellStyle name="Input 19 2 2 4 9 3" xfId="49960"/>
    <cellStyle name="Input 19 2 2 5" xfId="8828"/>
    <cellStyle name="Input 19 2 2 5 2" xfId="24054"/>
    <cellStyle name="Input 19 2 2 5 3" xfId="39076"/>
    <cellStyle name="Input 19 2 2 6" xfId="12692"/>
    <cellStyle name="Input 19 2 2 6 2" xfId="27762"/>
    <cellStyle name="Input 19 2 2 6 3" xfId="42783"/>
    <cellStyle name="Input 19 2 2 7" xfId="13987"/>
    <cellStyle name="Input 19 2 2 7 2" xfId="29057"/>
    <cellStyle name="Input 19 2 2 7 3" xfId="44078"/>
    <cellStyle name="Input 19 2 2 8" xfId="16411"/>
    <cellStyle name="Input 19 2 2 8 2" xfId="31481"/>
    <cellStyle name="Input 19 2 2 8 3" xfId="46502"/>
    <cellStyle name="Input 19 2 2 9" xfId="17694"/>
    <cellStyle name="Input 19 2 2 9 2" xfId="32764"/>
    <cellStyle name="Input 19 2 2 9 3" xfId="47776"/>
    <cellStyle name="Input 19 2 3" xfId="6822"/>
    <cellStyle name="Input 19 2 3 10" xfId="20428"/>
    <cellStyle name="Input 19 2 3 10 2" xfId="35498"/>
    <cellStyle name="Input 19 2 3 10 3" xfId="50510"/>
    <cellStyle name="Input 19 2 3 11" xfId="7722"/>
    <cellStyle name="Input 19 2 3 11 2" xfId="23074"/>
    <cellStyle name="Input 19 2 3 11 3" xfId="38101"/>
    <cellStyle name="Input 19 2 3 12" xfId="22176"/>
    <cellStyle name="Input 19 2 3 13" xfId="37224"/>
    <cellStyle name="Input 19 2 3 2" xfId="10630"/>
    <cellStyle name="Input 19 2 3 2 2" xfId="25826"/>
    <cellStyle name="Input 19 2 3 2 3" xfId="40847"/>
    <cellStyle name="Input 19 2 3 3" xfId="11854"/>
    <cellStyle name="Input 19 2 3 3 2" xfId="26924"/>
    <cellStyle name="Input 19 2 3 3 3" xfId="41945"/>
    <cellStyle name="Input 19 2 3 4" xfId="13156"/>
    <cellStyle name="Input 19 2 3 4 2" xfId="28226"/>
    <cellStyle name="Input 19 2 3 4 3" xfId="43247"/>
    <cellStyle name="Input 19 2 3 5" xfId="14462"/>
    <cellStyle name="Input 19 2 3 5 2" xfId="29532"/>
    <cellStyle name="Input 19 2 3 5 3" xfId="44553"/>
    <cellStyle name="Input 19 2 3 6" xfId="15727"/>
    <cellStyle name="Input 19 2 3 6 2" xfId="30797"/>
    <cellStyle name="Input 19 2 3 6 3" xfId="45818"/>
    <cellStyle name="Input 19 2 3 7" xfId="16878"/>
    <cellStyle name="Input 19 2 3 7 2" xfId="31948"/>
    <cellStyle name="Input 19 2 3 7 3" xfId="46963"/>
    <cellStyle name="Input 19 2 3 8" xfId="18158"/>
    <cellStyle name="Input 19 2 3 8 2" xfId="33228"/>
    <cellStyle name="Input 19 2 3 8 3" xfId="48240"/>
    <cellStyle name="Input 19 2 3 9" xfId="19333"/>
    <cellStyle name="Input 19 2 3 9 2" xfId="34403"/>
    <cellStyle name="Input 19 2 3 9 3" xfId="49415"/>
    <cellStyle name="Input 19 2 4" xfId="8319"/>
    <cellStyle name="Input 19 2 4 10" xfId="20896"/>
    <cellStyle name="Input 19 2 4 10 2" xfId="35966"/>
    <cellStyle name="Input 19 2 4 10 3" xfId="50978"/>
    <cellStyle name="Input 19 2 4 11" xfId="23545"/>
    <cellStyle name="Input 19 2 4 12" xfId="38569"/>
    <cellStyle name="Input 19 2 4 2" xfId="11224"/>
    <cellStyle name="Input 19 2 4 2 2" xfId="26294"/>
    <cellStyle name="Input 19 2 4 2 3" xfId="41315"/>
    <cellStyle name="Input 19 2 4 3" xfId="12341"/>
    <cellStyle name="Input 19 2 4 3 2" xfId="27411"/>
    <cellStyle name="Input 19 2 4 3 3" xfId="42432"/>
    <cellStyle name="Input 19 2 4 4" xfId="13647"/>
    <cellStyle name="Input 19 2 4 4 2" xfId="28717"/>
    <cellStyle name="Input 19 2 4 4 3" xfId="43738"/>
    <cellStyle name="Input 19 2 4 5" xfId="15022"/>
    <cellStyle name="Input 19 2 4 5 2" xfId="30092"/>
    <cellStyle name="Input 19 2 4 5 3" xfId="45113"/>
    <cellStyle name="Input 19 2 4 6" xfId="16196"/>
    <cellStyle name="Input 19 2 4 6 2" xfId="31266"/>
    <cellStyle name="Input 19 2 4 6 3" xfId="46287"/>
    <cellStyle name="Input 19 2 4 7" xfId="17351"/>
    <cellStyle name="Input 19 2 4 7 2" xfId="32421"/>
    <cellStyle name="Input 19 2 4 7 3" xfId="47433"/>
    <cellStyle name="Input 19 2 4 8" xfId="18656"/>
    <cellStyle name="Input 19 2 4 8 2" xfId="33726"/>
    <cellStyle name="Input 19 2 4 8 3" xfId="48738"/>
    <cellStyle name="Input 19 2 4 9" xfId="19801"/>
    <cellStyle name="Input 19 2 4 9 2" xfId="34871"/>
    <cellStyle name="Input 19 2 4 9 3" xfId="49883"/>
    <cellStyle name="Input 19 2 5" xfId="7124"/>
    <cellStyle name="Input 19 2 5 2" xfId="22478"/>
    <cellStyle name="Input 19 2 5 3" xfId="37526"/>
    <cellStyle name="Input 19 3" xfId="6704"/>
    <cellStyle name="Input 19 3 10" xfId="20310"/>
    <cellStyle name="Input 19 3 10 2" xfId="35380"/>
    <cellStyle name="Input 19 3 10 3" xfId="50392"/>
    <cellStyle name="Input 19 3 11" xfId="7582"/>
    <cellStyle name="Input 19 3 11 2" xfId="22935"/>
    <cellStyle name="Input 19 3 11 3" xfId="37983"/>
    <cellStyle name="Input 19 3 12" xfId="22058"/>
    <cellStyle name="Input 19 3 13" xfId="37106"/>
    <cellStyle name="Input 19 3 2" xfId="10502"/>
    <cellStyle name="Input 19 3 2 2" xfId="25699"/>
    <cellStyle name="Input 19 3 2 3" xfId="40720"/>
    <cellStyle name="Input 19 3 3" xfId="11734"/>
    <cellStyle name="Input 19 3 3 2" xfId="26804"/>
    <cellStyle name="Input 19 3 3 3" xfId="41825"/>
    <cellStyle name="Input 19 3 4" xfId="13035"/>
    <cellStyle name="Input 19 3 4 2" xfId="28105"/>
    <cellStyle name="Input 19 3 4 3" xfId="43126"/>
    <cellStyle name="Input 19 3 5" xfId="14342"/>
    <cellStyle name="Input 19 3 5 2" xfId="29412"/>
    <cellStyle name="Input 19 3 5 3" xfId="44433"/>
    <cellStyle name="Input 19 3 6" xfId="15606"/>
    <cellStyle name="Input 19 3 6 2" xfId="30676"/>
    <cellStyle name="Input 19 3 6 3" xfId="45697"/>
    <cellStyle name="Input 19 3 7" xfId="16753"/>
    <cellStyle name="Input 19 3 7 2" xfId="31823"/>
    <cellStyle name="Input 19 3 7 3" xfId="46844"/>
    <cellStyle name="Input 19 3 8" xfId="18040"/>
    <cellStyle name="Input 19 3 8 2" xfId="33110"/>
    <cellStyle name="Input 19 3 8 3" xfId="48122"/>
    <cellStyle name="Input 19 3 9" xfId="19215"/>
    <cellStyle name="Input 19 3 9 2" xfId="34285"/>
    <cellStyle name="Input 19 3 9 3" xfId="49297"/>
    <cellStyle name="Input 19 4" xfId="8249"/>
    <cellStyle name="Input 19 4 10" xfId="20826"/>
    <cellStyle name="Input 19 4 10 2" xfId="35896"/>
    <cellStyle name="Input 19 4 10 3" xfId="50908"/>
    <cellStyle name="Input 19 4 11" xfId="23475"/>
    <cellStyle name="Input 19 4 12" xfId="38499"/>
    <cellStyle name="Input 19 4 2" xfId="11154"/>
    <cellStyle name="Input 19 4 2 2" xfId="26224"/>
    <cellStyle name="Input 19 4 2 3" xfId="41245"/>
    <cellStyle name="Input 19 4 3" xfId="12271"/>
    <cellStyle name="Input 19 4 3 2" xfId="27341"/>
    <cellStyle name="Input 19 4 3 3" xfId="42362"/>
    <cellStyle name="Input 19 4 4" xfId="13577"/>
    <cellStyle name="Input 19 4 4 2" xfId="28647"/>
    <cellStyle name="Input 19 4 4 3" xfId="43668"/>
    <cellStyle name="Input 19 4 5" xfId="14952"/>
    <cellStyle name="Input 19 4 5 2" xfId="30022"/>
    <cellStyle name="Input 19 4 5 3" xfId="45043"/>
    <cellStyle name="Input 19 4 6" xfId="16126"/>
    <cellStyle name="Input 19 4 6 2" xfId="31196"/>
    <cellStyle name="Input 19 4 6 3" xfId="46217"/>
    <cellStyle name="Input 19 4 7" xfId="17281"/>
    <cellStyle name="Input 19 4 7 2" xfId="32351"/>
    <cellStyle name="Input 19 4 7 3" xfId="47363"/>
    <cellStyle name="Input 19 4 8" xfId="18586"/>
    <cellStyle name="Input 19 4 8 2" xfId="33656"/>
    <cellStyle name="Input 19 4 8 3" xfId="48668"/>
    <cellStyle name="Input 19 4 9" xfId="19731"/>
    <cellStyle name="Input 19 4 9 2" xfId="34801"/>
    <cellStyle name="Input 19 4 9 3" xfId="49813"/>
    <cellStyle name="Input 19 5" xfId="8685"/>
    <cellStyle name="Input 19 5 2" xfId="23911"/>
    <cellStyle name="Input 19 5 3" xfId="38933"/>
    <cellStyle name="Input 19 6" xfId="10081"/>
    <cellStyle name="Input 19 6 2" xfId="25307"/>
    <cellStyle name="Input 19 6 3" xfId="40328"/>
    <cellStyle name="Input 19 7" xfId="9735"/>
    <cellStyle name="Input 19 7 2" xfId="24961"/>
    <cellStyle name="Input 19 7 3" xfId="39982"/>
    <cellStyle name="Input 19 8" xfId="10138"/>
    <cellStyle name="Input 19 8 2" xfId="25363"/>
    <cellStyle name="Input 19 8 3" xfId="40384"/>
    <cellStyle name="Input 19 9" xfId="9303"/>
    <cellStyle name="Input 19 9 2" xfId="24529"/>
    <cellStyle name="Input 19 9 3" xfId="39551"/>
    <cellStyle name="Input 2" xfId="5508"/>
    <cellStyle name="Input 2 10" xfId="6194"/>
    <cellStyle name="Input 2 10 2" xfId="21548"/>
    <cellStyle name="Input 2 10 3" xfId="36596"/>
    <cellStyle name="Input 2 2" xfId="5610"/>
    <cellStyle name="Input 2 2 2" xfId="5668"/>
    <cellStyle name="Input 2 2 2 10" xfId="6115"/>
    <cellStyle name="Input 2 2 2 10 2" xfId="21470"/>
    <cellStyle name="Input 2 2 2 10 3" xfId="36517"/>
    <cellStyle name="Input 2 2 2 2" xfId="5794"/>
    <cellStyle name="Input 2 2 2 2 2" xfId="5911"/>
    <cellStyle name="Input 2 2 2 2 2 10" xfId="7211"/>
    <cellStyle name="Input 2 2 2 2 2 10 2" xfId="22565"/>
    <cellStyle name="Input 2 2 2 2 2 10 3" xfId="37613"/>
    <cellStyle name="Input 2 2 2 2 2 2" xfId="6909"/>
    <cellStyle name="Input 2 2 2 2 2 2 10" xfId="19535"/>
    <cellStyle name="Input 2 2 2 2 2 2 10 2" xfId="34605"/>
    <cellStyle name="Input 2 2 2 2 2 2 10 3" xfId="49617"/>
    <cellStyle name="Input 2 2 2 2 2 2 11" xfId="20630"/>
    <cellStyle name="Input 2 2 2 2 2 2 11 2" xfId="35700"/>
    <cellStyle name="Input 2 2 2 2 2 2 11 3" xfId="50712"/>
    <cellStyle name="Input 2 2 2 2 2 2 12" xfId="7976"/>
    <cellStyle name="Input 2 2 2 2 2 2 12 2" xfId="23279"/>
    <cellStyle name="Input 2 2 2 2 2 2 12 3" xfId="38303"/>
    <cellStyle name="Input 2 2 2 2 2 2 13" xfId="22263"/>
    <cellStyle name="Input 2 2 2 2 2 2 14" xfId="37311"/>
    <cellStyle name="Input 2 2 2 2 2 2 2" xfId="8460"/>
    <cellStyle name="Input 2 2 2 2 2 2 2 10" xfId="21037"/>
    <cellStyle name="Input 2 2 2 2 2 2 2 10 2" xfId="36107"/>
    <cellStyle name="Input 2 2 2 2 2 2 2 10 3" xfId="51119"/>
    <cellStyle name="Input 2 2 2 2 2 2 2 11" xfId="23686"/>
    <cellStyle name="Input 2 2 2 2 2 2 2 12" xfId="38710"/>
    <cellStyle name="Input 2 2 2 2 2 2 2 2" xfId="11365"/>
    <cellStyle name="Input 2 2 2 2 2 2 2 2 2" xfId="26435"/>
    <cellStyle name="Input 2 2 2 2 2 2 2 2 3" xfId="41456"/>
    <cellStyle name="Input 2 2 2 2 2 2 2 3" xfId="12482"/>
    <cellStyle name="Input 2 2 2 2 2 2 2 3 2" xfId="27552"/>
    <cellStyle name="Input 2 2 2 2 2 2 2 3 3" xfId="42573"/>
    <cellStyle name="Input 2 2 2 2 2 2 2 4" xfId="13788"/>
    <cellStyle name="Input 2 2 2 2 2 2 2 4 2" xfId="28858"/>
    <cellStyle name="Input 2 2 2 2 2 2 2 4 3" xfId="43879"/>
    <cellStyle name="Input 2 2 2 2 2 2 2 5" xfId="15163"/>
    <cellStyle name="Input 2 2 2 2 2 2 2 5 2" xfId="30233"/>
    <cellStyle name="Input 2 2 2 2 2 2 2 5 3" xfId="45254"/>
    <cellStyle name="Input 2 2 2 2 2 2 2 6" xfId="16337"/>
    <cellStyle name="Input 2 2 2 2 2 2 2 6 2" xfId="31407"/>
    <cellStyle name="Input 2 2 2 2 2 2 2 6 3" xfId="46428"/>
    <cellStyle name="Input 2 2 2 2 2 2 2 7" xfId="17492"/>
    <cellStyle name="Input 2 2 2 2 2 2 2 7 2" xfId="32562"/>
    <cellStyle name="Input 2 2 2 2 2 2 2 7 3" xfId="47574"/>
    <cellStyle name="Input 2 2 2 2 2 2 2 8" xfId="18797"/>
    <cellStyle name="Input 2 2 2 2 2 2 2 8 2" xfId="33867"/>
    <cellStyle name="Input 2 2 2 2 2 2 2 8 3" xfId="48879"/>
    <cellStyle name="Input 2 2 2 2 2 2 2 9" xfId="19942"/>
    <cellStyle name="Input 2 2 2 2 2 2 2 9 2" xfId="35012"/>
    <cellStyle name="Input 2 2 2 2 2 2 2 9 3" xfId="50024"/>
    <cellStyle name="Input 2 2 2 2 2 2 3" xfId="10881"/>
    <cellStyle name="Input 2 2 2 2 2 2 3 2" xfId="26028"/>
    <cellStyle name="Input 2 2 2 2 2 2 3 3" xfId="41049"/>
    <cellStyle name="Input 2 2 2 2 2 2 4" xfId="12059"/>
    <cellStyle name="Input 2 2 2 2 2 2 4 2" xfId="27129"/>
    <cellStyle name="Input 2 2 2 2 2 2 4 3" xfId="42150"/>
    <cellStyle name="Input 2 2 2 2 2 2 5" xfId="13363"/>
    <cellStyle name="Input 2 2 2 2 2 2 5 2" xfId="28433"/>
    <cellStyle name="Input 2 2 2 2 2 2 5 3" xfId="43454"/>
    <cellStyle name="Input 2 2 2 2 2 2 6" xfId="14700"/>
    <cellStyle name="Input 2 2 2 2 2 2 6 2" xfId="29770"/>
    <cellStyle name="Input 2 2 2 2 2 2 6 3" xfId="44791"/>
    <cellStyle name="Input 2 2 2 2 2 2 7" xfId="15930"/>
    <cellStyle name="Input 2 2 2 2 2 2 7 2" xfId="31000"/>
    <cellStyle name="Input 2 2 2 2 2 2 7 3" xfId="46021"/>
    <cellStyle name="Input 2 2 2 2 2 2 8" xfId="17083"/>
    <cellStyle name="Input 2 2 2 2 2 2 8 2" xfId="32153"/>
    <cellStyle name="Input 2 2 2 2 2 2 8 3" xfId="47165"/>
    <cellStyle name="Input 2 2 2 2 2 2 9" xfId="18368"/>
    <cellStyle name="Input 2 2 2 2 2 2 9 2" xfId="33438"/>
    <cellStyle name="Input 2 2 2 2 2 2 9 3" xfId="48450"/>
    <cellStyle name="Input 2 2 2 2 2 3" xfId="7816"/>
    <cellStyle name="Input 2 2 2 2 2 3 10" xfId="20515"/>
    <cellStyle name="Input 2 2 2 2 2 3 10 2" xfId="35585"/>
    <cellStyle name="Input 2 2 2 2 2 3 10 3" xfId="50597"/>
    <cellStyle name="Input 2 2 2 2 2 3 11" xfId="23161"/>
    <cellStyle name="Input 2 2 2 2 2 3 12" xfId="38188"/>
    <cellStyle name="Input 2 2 2 2 2 3 2" xfId="10724"/>
    <cellStyle name="Input 2 2 2 2 2 3 2 2" xfId="25913"/>
    <cellStyle name="Input 2 2 2 2 2 3 2 3" xfId="40934"/>
    <cellStyle name="Input 2 2 2 2 2 3 3" xfId="11942"/>
    <cellStyle name="Input 2 2 2 2 2 3 3 2" xfId="27012"/>
    <cellStyle name="Input 2 2 2 2 2 3 3 3" xfId="42033"/>
    <cellStyle name="Input 2 2 2 2 2 3 4" xfId="13244"/>
    <cellStyle name="Input 2 2 2 2 2 3 4 2" xfId="28314"/>
    <cellStyle name="Input 2 2 2 2 2 3 4 3" xfId="43335"/>
    <cellStyle name="Input 2 2 2 2 2 3 5" xfId="14555"/>
    <cellStyle name="Input 2 2 2 2 2 3 5 2" xfId="29625"/>
    <cellStyle name="Input 2 2 2 2 2 3 5 3" xfId="44646"/>
    <cellStyle name="Input 2 2 2 2 2 3 6" xfId="15814"/>
    <cellStyle name="Input 2 2 2 2 2 3 6 2" xfId="30884"/>
    <cellStyle name="Input 2 2 2 2 2 3 6 3" xfId="45905"/>
    <cellStyle name="Input 2 2 2 2 2 3 7" xfId="16965"/>
    <cellStyle name="Input 2 2 2 2 2 3 7 2" xfId="32035"/>
    <cellStyle name="Input 2 2 2 2 2 3 7 3" xfId="47050"/>
    <cellStyle name="Input 2 2 2 2 2 3 8" xfId="18246"/>
    <cellStyle name="Input 2 2 2 2 2 3 8 2" xfId="33316"/>
    <cellStyle name="Input 2 2 2 2 2 3 8 3" xfId="48328"/>
    <cellStyle name="Input 2 2 2 2 2 3 9" xfId="19420"/>
    <cellStyle name="Input 2 2 2 2 2 3 9 2" xfId="34490"/>
    <cellStyle name="Input 2 2 2 2 2 3 9 3" xfId="49502"/>
    <cellStyle name="Input 2 2 2 2 2 4" xfId="8377"/>
    <cellStyle name="Input 2 2 2 2 2 4 10" xfId="20954"/>
    <cellStyle name="Input 2 2 2 2 2 4 10 2" xfId="36024"/>
    <cellStyle name="Input 2 2 2 2 2 4 10 3" xfId="51036"/>
    <cellStyle name="Input 2 2 2 2 2 4 11" xfId="23603"/>
    <cellStyle name="Input 2 2 2 2 2 4 12" xfId="38627"/>
    <cellStyle name="Input 2 2 2 2 2 4 2" xfId="11282"/>
    <cellStyle name="Input 2 2 2 2 2 4 2 2" xfId="26352"/>
    <cellStyle name="Input 2 2 2 2 2 4 2 3" xfId="41373"/>
    <cellStyle name="Input 2 2 2 2 2 4 3" xfId="12399"/>
    <cellStyle name="Input 2 2 2 2 2 4 3 2" xfId="27469"/>
    <cellStyle name="Input 2 2 2 2 2 4 3 3" xfId="42490"/>
    <cellStyle name="Input 2 2 2 2 2 4 4" xfId="13705"/>
    <cellStyle name="Input 2 2 2 2 2 4 4 2" xfId="28775"/>
    <cellStyle name="Input 2 2 2 2 2 4 4 3" xfId="43796"/>
    <cellStyle name="Input 2 2 2 2 2 4 5" xfId="15080"/>
    <cellStyle name="Input 2 2 2 2 2 4 5 2" xfId="30150"/>
    <cellStyle name="Input 2 2 2 2 2 4 5 3" xfId="45171"/>
    <cellStyle name="Input 2 2 2 2 2 4 6" xfId="16254"/>
    <cellStyle name="Input 2 2 2 2 2 4 6 2" xfId="31324"/>
    <cellStyle name="Input 2 2 2 2 2 4 6 3" xfId="46345"/>
    <cellStyle name="Input 2 2 2 2 2 4 7" xfId="17409"/>
    <cellStyle name="Input 2 2 2 2 2 4 7 2" xfId="32479"/>
    <cellStyle name="Input 2 2 2 2 2 4 7 3" xfId="47491"/>
    <cellStyle name="Input 2 2 2 2 2 4 8" xfId="18714"/>
    <cellStyle name="Input 2 2 2 2 2 4 8 2" xfId="33784"/>
    <cellStyle name="Input 2 2 2 2 2 4 8 3" xfId="48796"/>
    <cellStyle name="Input 2 2 2 2 2 4 9" xfId="19859"/>
    <cellStyle name="Input 2 2 2 2 2 4 9 2" xfId="34929"/>
    <cellStyle name="Input 2 2 2 2 2 4 9 3" xfId="49941"/>
    <cellStyle name="Input 2 2 2 2 2 5" xfId="8850"/>
    <cellStyle name="Input 2 2 2 2 2 5 2" xfId="24076"/>
    <cellStyle name="Input 2 2 2 2 2 5 3" xfId="39098"/>
    <cellStyle name="Input 2 2 2 2 2 6" xfId="12670"/>
    <cellStyle name="Input 2 2 2 2 2 6 2" xfId="27740"/>
    <cellStyle name="Input 2 2 2 2 2 6 3" xfId="42761"/>
    <cellStyle name="Input 2 2 2 2 2 7" xfId="13965"/>
    <cellStyle name="Input 2 2 2 2 2 7 2" xfId="29035"/>
    <cellStyle name="Input 2 2 2 2 2 7 3" xfId="44056"/>
    <cellStyle name="Input 2 2 2 2 2 8" xfId="9532"/>
    <cellStyle name="Input 2 2 2 2 2 8 2" xfId="24758"/>
    <cellStyle name="Input 2 2 2 2 2 8 3" xfId="39779"/>
    <cellStyle name="Input 2 2 2 2 2 9" xfId="17672"/>
    <cellStyle name="Input 2 2 2 2 2 9 2" xfId="32742"/>
    <cellStyle name="Input 2 2 2 2 2 9 3" xfId="47754"/>
    <cellStyle name="Input 2 2 2 2 3" xfId="6800"/>
    <cellStyle name="Input 2 2 2 2 3 10" xfId="20406"/>
    <cellStyle name="Input 2 2 2 2 3 10 2" xfId="35476"/>
    <cellStyle name="Input 2 2 2 2 3 10 3" xfId="50488"/>
    <cellStyle name="Input 2 2 2 2 3 11" xfId="7700"/>
    <cellStyle name="Input 2 2 2 2 3 11 2" xfId="23052"/>
    <cellStyle name="Input 2 2 2 2 3 11 3" xfId="38079"/>
    <cellStyle name="Input 2 2 2 2 3 12" xfId="22154"/>
    <cellStyle name="Input 2 2 2 2 3 13" xfId="37202"/>
    <cellStyle name="Input 2 2 2 2 3 2" xfId="10608"/>
    <cellStyle name="Input 2 2 2 2 3 2 2" xfId="25804"/>
    <cellStyle name="Input 2 2 2 2 3 2 3" xfId="40825"/>
    <cellStyle name="Input 2 2 2 2 3 3" xfId="11832"/>
    <cellStyle name="Input 2 2 2 2 3 3 2" xfId="26902"/>
    <cellStyle name="Input 2 2 2 2 3 3 3" xfId="41923"/>
    <cellStyle name="Input 2 2 2 2 3 4" xfId="13134"/>
    <cellStyle name="Input 2 2 2 2 3 4 2" xfId="28204"/>
    <cellStyle name="Input 2 2 2 2 3 4 3" xfId="43225"/>
    <cellStyle name="Input 2 2 2 2 3 5" xfId="14440"/>
    <cellStyle name="Input 2 2 2 2 3 5 2" xfId="29510"/>
    <cellStyle name="Input 2 2 2 2 3 5 3" xfId="44531"/>
    <cellStyle name="Input 2 2 2 2 3 6" xfId="15705"/>
    <cellStyle name="Input 2 2 2 2 3 6 2" xfId="30775"/>
    <cellStyle name="Input 2 2 2 2 3 6 3" xfId="45796"/>
    <cellStyle name="Input 2 2 2 2 3 7" xfId="16856"/>
    <cellStyle name="Input 2 2 2 2 3 7 2" xfId="31926"/>
    <cellStyle name="Input 2 2 2 2 3 7 3" xfId="46941"/>
    <cellStyle name="Input 2 2 2 2 3 8" xfId="18136"/>
    <cellStyle name="Input 2 2 2 2 3 8 2" xfId="33206"/>
    <cellStyle name="Input 2 2 2 2 3 8 3" xfId="48218"/>
    <cellStyle name="Input 2 2 2 2 3 9" xfId="19311"/>
    <cellStyle name="Input 2 2 2 2 3 9 2" xfId="34381"/>
    <cellStyle name="Input 2 2 2 2 3 9 3" xfId="49393"/>
    <cellStyle name="Input 2 2 2 2 4" xfId="8300"/>
    <cellStyle name="Input 2 2 2 2 4 10" xfId="20877"/>
    <cellStyle name="Input 2 2 2 2 4 10 2" xfId="35947"/>
    <cellStyle name="Input 2 2 2 2 4 10 3" xfId="50959"/>
    <cellStyle name="Input 2 2 2 2 4 11" xfId="23526"/>
    <cellStyle name="Input 2 2 2 2 4 12" xfId="38550"/>
    <cellStyle name="Input 2 2 2 2 4 2" xfId="11205"/>
    <cellStyle name="Input 2 2 2 2 4 2 2" xfId="26275"/>
    <cellStyle name="Input 2 2 2 2 4 2 3" xfId="41296"/>
    <cellStyle name="Input 2 2 2 2 4 3" xfId="12322"/>
    <cellStyle name="Input 2 2 2 2 4 3 2" xfId="27392"/>
    <cellStyle name="Input 2 2 2 2 4 3 3" xfId="42413"/>
    <cellStyle name="Input 2 2 2 2 4 4" xfId="13628"/>
    <cellStyle name="Input 2 2 2 2 4 4 2" xfId="28698"/>
    <cellStyle name="Input 2 2 2 2 4 4 3" xfId="43719"/>
    <cellStyle name="Input 2 2 2 2 4 5" xfId="15003"/>
    <cellStyle name="Input 2 2 2 2 4 5 2" xfId="30073"/>
    <cellStyle name="Input 2 2 2 2 4 5 3" xfId="45094"/>
    <cellStyle name="Input 2 2 2 2 4 6" xfId="16177"/>
    <cellStyle name="Input 2 2 2 2 4 6 2" xfId="31247"/>
    <cellStyle name="Input 2 2 2 2 4 6 3" xfId="46268"/>
    <cellStyle name="Input 2 2 2 2 4 7" xfId="17332"/>
    <cellStyle name="Input 2 2 2 2 4 7 2" xfId="32402"/>
    <cellStyle name="Input 2 2 2 2 4 7 3" xfId="47414"/>
    <cellStyle name="Input 2 2 2 2 4 8" xfId="18637"/>
    <cellStyle name="Input 2 2 2 2 4 8 2" xfId="33707"/>
    <cellStyle name="Input 2 2 2 2 4 8 3" xfId="48719"/>
    <cellStyle name="Input 2 2 2 2 4 9" xfId="19782"/>
    <cellStyle name="Input 2 2 2 2 4 9 2" xfId="34852"/>
    <cellStyle name="Input 2 2 2 2 4 9 3" xfId="49864"/>
    <cellStyle name="Input 2 2 2 2 5" xfId="6247"/>
    <cellStyle name="Input 2 2 2 2 5 2" xfId="21601"/>
    <cellStyle name="Input 2 2 2 2 5 3" xfId="36649"/>
    <cellStyle name="Input 2 2 2 3" xfId="6682"/>
    <cellStyle name="Input 2 2 2 3 10" xfId="20288"/>
    <cellStyle name="Input 2 2 2 3 10 2" xfId="35358"/>
    <cellStyle name="Input 2 2 2 3 10 3" xfId="50370"/>
    <cellStyle name="Input 2 2 2 3 11" xfId="7560"/>
    <cellStyle name="Input 2 2 2 3 11 2" xfId="22913"/>
    <cellStyle name="Input 2 2 2 3 11 3" xfId="37961"/>
    <cellStyle name="Input 2 2 2 3 12" xfId="22036"/>
    <cellStyle name="Input 2 2 2 3 13" xfId="37084"/>
    <cellStyle name="Input 2 2 2 3 2" xfId="10480"/>
    <cellStyle name="Input 2 2 2 3 2 2" xfId="25677"/>
    <cellStyle name="Input 2 2 2 3 2 3" xfId="40698"/>
    <cellStyle name="Input 2 2 2 3 3" xfId="11712"/>
    <cellStyle name="Input 2 2 2 3 3 2" xfId="26782"/>
    <cellStyle name="Input 2 2 2 3 3 3" xfId="41803"/>
    <cellStyle name="Input 2 2 2 3 4" xfId="13013"/>
    <cellStyle name="Input 2 2 2 3 4 2" xfId="28083"/>
    <cellStyle name="Input 2 2 2 3 4 3" xfId="43104"/>
    <cellStyle name="Input 2 2 2 3 5" xfId="14320"/>
    <cellStyle name="Input 2 2 2 3 5 2" xfId="29390"/>
    <cellStyle name="Input 2 2 2 3 5 3" xfId="44411"/>
    <cellStyle name="Input 2 2 2 3 6" xfId="15584"/>
    <cellStyle name="Input 2 2 2 3 6 2" xfId="30654"/>
    <cellStyle name="Input 2 2 2 3 6 3" xfId="45675"/>
    <cellStyle name="Input 2 2 2 3 7" xfId="16731"/>
    <cellStyle name="Input 2 2 2 3 7 2" xfId="31801"/>
    <cellStyle name="Input 2 2 2 3 7 3" xfId="46822"/>
    <cellStyle name="Input 2 2 2 3 8" xfId="18018"/>
    <cellStyle name="Input 2 2 2 3 8 2" xfId="33088"/>
    <cellStyle name="Input 2 2 2 3 8 3" xfId="48100"/>
    <cellStyle name="Input 2 2 2 3 9" xfId="19193"/>
    <cellStyle name="Input 2 2 2 3 9 2" xfId="34263"/>
    <cellStyle name="Input 2 2 2 3 9 3" xfId="49275"/>
    <cellStyle name="Input 2 2 2 4" xfId="8230"/>
    <cellStyle name="Input 2 2 2 4 10" xfId="20807"/>
    <cellStyle name="Input 2 2 2 4 10 2" xfId="35877"/>
    <cellStyle name="Input 2 2 2 4 10 3" xfId="50889"/>
    <cellStyle name="Input 2 2 2 4 11" xfId="23456"/>
    <cellStyle name="Input 2 2 2 4 12" xfId="38480"/>
    <cellStyle name="Input 2 2 2 4 2" xfId="11135"/>
    <cellStyle name="Input 2 2 2 4 2 2" xfId="26205"/>
    <cellStyle name="Input 2 2 2 4 2 3" xfId="41226"/>
    <cellStyle name="Input 2 2 2 4 3" xfId="12252"/>
    <cellStyle name="Input 2 2 2 4 3 2" xfId="27322"/>
    <cellStyle name="Input 2 2 2 4 3 3" xfId="42343"/>
    <cellStyle name="Input 2 2 2 4 4" xfId="13558"/>
    <cellStyle name="Input 2 2 2 4 4 2" xfId="28628"/>
    <cellStyle name="Input 2 2 2 4 4 3" xfId="43649"/>
    <cellStyle name="Input 2 2 2 4 5" xfId="14933"/>
    <cellStyle name="Input 2 2 2 4 5 2" xfId="30003"/>
    <cellStyle name="Input 2 2 2 4 5 3" xfId="45024"/>
    <cellStyle name="Input 2 2 2 4 6" xfId="16107"/>
    <cellStyle name="Input 2 2 2 4 6 2" xfId="31177"/>
    <cellStyle name="Input 2 2 2 4 6 3" xfId="46198"/>
    <cellStyle name="Input 2 2 2 4 7" xfId="17262"/>
    <cellStyle name="Input 2 2 2 4 7 2" xfId="32332"/>
    <cellStyle name="Input 2 2 2 4 7 3" xfId="47344"/>
    <cellStyle name="Input 2 2 2 4 8" xfId="18567"/>
    <cellStyle name="Input 2 2 2 4 8 2" xfId="33637"/>
    <cellStyle name="Input 2 2 2 4 8 3" xfId="48649"/>
    <cellStyle name="Input 2 2 2 4 9" xfId="19712"/>
    <cellStyle name="Input 2 2 2 4 9 2" xfId="34782"/>
    <cellStyle name="Input 2 2 2 4 9 3" xfId="49794"/>
    <cellStyle name="Input 2 2 2 5" xfId="8606"/>
    <cellStyle name="Input 2 2 2 5 2" xfId="23832"/>
    <cellStyle name="Input 2 2 2 5 3" xfId="38855"/>
    <cellStyle name="Input 2 2 2 6" xfId="9779"/>
    <cellStyle name="Input 2 2 2 6 2" xfId="25005"/>
    <cellStyle name="Input 2 2 2 6 3" xfId="40026"/>
    <cellStyle name="Input 2 2 2 7" xfId="9299"/>
    <cellStyle name="Input 2 2 2 7 2" xfId="24525"/>
    <cellStyle name="Input 2 2 2 7 3" xfId="39547"/>
    <cellStyle name="Input 2 2 2 8" xfId="9061"/>
    <cellStyle name="Input 2 2 2 8 2" xfId="24287"/>
    <cellStyle name="Input 2 2 2 8 3" xfId="39309"/>
    <cellStyle name="Input 2 2 2 9" xfId="10135"/>
    <cellStyle name="Input 2 2 2 9 2" xfId="25360"/>
    <cellStyle name="Input 2 2 2 9 3" xfId="40381"/>
    <cellStyle name="Input 2 2 3" xfId="6624"/>
    <cellStyle name="Input 2 2 3 10" xfId="20230"/>
    <cellStyle name="Input 2 2 3 10 2" xfId="35300"/>
    <cellStyle name="Input 2 2 3 10 3" xfId="50312"/>
    <cellStyle name="Input 2 2 3 11" xfId="7502"/>
    <cellStyle name="Input 2 2 3 11 2" xfId="22855"/>
    <cellStyle name="Input 2 2 3 11 3" xfId="37903"/>
    <cellStyle name="Input 2 2 3 12" xfId="21978"/>
    <cellStyle name="Input 2 2 3 13" xfId="37026"/>
    <cellStyle name="Input 2 2 3 2" xfId="10422"/>
    <cellStyle name="Input 2 2 3 2 2" xfId="25619"/>
    <cellStyle name="Input 2 2 3 2 3" xfId="40640"/>
    <cellStyle name="Input 2 2 3 3" xfId="11654"/>
    <cellStyle name="Input 2 2 3 3 2" xfId="26724"/>
    <cellStyle name="Input 2 2 3 3 3" xfId="41745"/>
    <cellStyle name="Input 2 2 3 4" xfId="12955"/>
    <cellStyle name="Input 2 2 3 4 2" xfId="28025"/>
    <cellStyle name="Input 2 2 3 4 3" xfId="43046"/>
    <cellStyle name="Input 2 2 3 5" xfId="14262"/>
    <cellStyle name="Input 2 2 3 5 2" xfId="29332"/>
    <cellStyle name="Input 2 2 3 5 3" xfId="44353"/>
    <cellStyle name="Input 2 2 3 6" xfId="15526"/>
    <cellStyle name="Input 2 2 3 6 2" xfId="30596"/>
    <cellStyle name="Input 2 2 3 6 3" xfId="45617"/>
    <cellStyle name="Input 2 2 3 7" xfId="16673"/>
    <cellStyle name="Input 2 2 3 7 2" xfId="31743"/>
    <cellStyle name="Input 2 2 3 7 3" xfId="46764"/>
    <cellStyle name="Input 2 2 3 8" xfId="17960"/>
    <cellStyle name="Input 2 2 3 8 2" xfId="33030"/>
    <cellStyle name="Input 2 2 3 8 3" xfId="48042"/>
    <cellStyle name="Input 2 2 3 9" xfId="19135"/>
    <cellStyle name="Input 2 2 3 9 2" xfId="34205"/>
    <cellStyle name="Input 2 2 3 9 3" xfId="49217"/>
    <cellStyle name="Input 2 2 4" xfId="8188"/>
    <cellStyle name="Input 2 2 4 10" xfId="20765"/>
    <cellStyle name="Input 2 2 4 10 2" xfId="35835"/>
    <cellStyle name="Input 2 2 4 10 3" xfId="50847"/>
    <cellStyle name="Input 2 2 4 11" xfId="23414"/>
    <cellStyle name="Input 2 2 4 12" xfId="38438"/>
    <cellStyle name="Input 2 2 4 2" xfId="11093"/>
    <cellStyle name="Input 2 2 4 2 2" xfId="26163"/>
    <cellStyle name="Input 2 2 4 2 3" xfId="41184"/>
    <cellStyle name="Input 2 2 4 3" xfId="12210"/>
    <cellStyle name="Input 2 2 4 3 2" xfId="27280"/>
    <cellStyle name="Input 2 2 4 3 3" xfId="42301"/>
    <cellStyle name="Input 2 2 4 4" xfId="13516"/>
    <cellStyle name="Input 2 2 4 4 2" xfId="28586"/>
    <cellStyle name="Input 2 2 4 4 3" xfId="43607"/>
    <cellStyle name="Input 2 2 4 5" xfId="14891"/>
    <cellStyle name="Input 2 2 4 5 2" xfId="29961"/>
    <cellStyle name="Input 2 2 4 5 3" xfId="44982"/>
    <cellStyle name="Input 2 2 4 6" xfId="16065"/>
    <cellStyle name="Input 2 2 4 6 2" xfId="31135"/>
    <cellStyle name="Input 2 2 4 6 3" xfId="46156"/>
    <cellStyle name="Input 2 2 4 7" xfId="17220"/>
    <cellStyle name="Input 2 2 4 7 2" xfId="32290"/>
    <cellStyle name="Input 2 2 4 7 3" xfId="47302"/>
    <cellStyle name="Input 2 2 4 8" xfId="18525"/>
    <cellStyle name="Input 2 2 4 8 2" xfId="33595"/>
    <cellStyle name="Input 2 2 4 8 3" xfId="48607"/>
    <cellStyle name="Input 2 2 4 9" xfId="19670"/>
    <cellStyle name="Input 2 2 4 9 2" xfId="34740"/>
    <cellStyle name="Input 2 2 4 9 3" xfId="49752"/>
    <cellStyle name="Input 2 2 5" xfId="6077"/>
    <cellStyle name="Input 2 2 5 2" xfId="21433"/>
    <cellStyle name="Input 2 2 5 3" xfId="36479"/>
    <cellStyle name="Input 2 3" xfId="6522"/>
    <cellStyle name="Input 2 3 10" xfId="20128"/>
    <cellStyle name="Input 2 3 10 2" xfId="35198"/>
    <cellStyle name="Input 2 3 10 3" xfId="50210"/>
    <cellStyle name="Input 2 3 11" xfId="7400"/>
    <cellStyle name="Input 2 3 11 2" xfId="22753"/>
    <cellStyle name="Input 2 3 11 3" xfId="37801"/>
    <cellStyle name="Input 2 3 12" xfId="21876"/>
    <cellStyle name="Input 2 3 13" xfId="36924"/>
    <cellStyle name="Input 2 3 2" xfId="10320"/>
    <cellStyle name="Input 2 3 2 2" xfId="25517"/>
    <cellStyle name="Input 2 3 2 3" xfId="40538"/>
    <cellStyle name="Input 2 3 3" xfId="11552"/>
    <cellStyle name="Input 2 3 3 2" xfId="26622"/>
    <cellStyle name="Input 2 3 3 3" xfId="41643"/>
    <cellStyle name="Input 2 3 4" xfId="12853"/>
    <cellStyle name="Input 2 3 4 2" xfId="27923"/>
    <cellStyle name="Input 2 3 4 3" xfId="42944"/>
    <cellStyle name="Input 2 3 5" xfId="14160"/>
    <cellStyle name="Input 2 3 5 2" xfId="29230"/>
    <cellStyle name="Input 2 3 5 3" xfId="44251"/>
    <cellStyle name="Input 2 3 6" xfId="15424"/>
    <cellStyle name="Input 2 3 6 2" xfId="30494"/>
    <cellStyle name="Input 2 3 6 3" xfId="45515"/>
    <cellStyle name="Input 2 3 7" xfId="16571"/>
    <cellStyle name="Input 2 3 7 2" xfId="31641"/>
    <cellStyle name="Input 2 3 7 3" xfId="46662"/>
    <cellStyle name="Input 2 3 8" xfId="17858"/>
    <cellStyle name="Input 2 3 8 2" xfId="32928"/>
    <cellStyle name="Input 2 3 8 3" xfId="47940"/>
    <cellStyle name="Input 2 3 9" xfId="19033"/>
    <cellStyle name="Input 2 3 9 2" xfId="34103"/>
    <cellStyle name="Input 2 3 9 3" xfId="49115"/>
    <cellStyle name="Input 2 4" xfId="8141"/>
    <cellStyle name="Input 2 4 10" xfId="20718"/>
    <cellStyle name="Input 2 4 10 2" xfId="35788"/>
    <cellStyle name="Input 2 4 10 3" xfId="50800"/>
    <cellStyle name="Input 2 4 11" xfId="23367"/>
    <cellStyle name="Input 2 4 12" xfId="38391"/>
    <cellStyle name="Input 2 4 2" xfId="11046"/>
    <cellStyle name="Input 2 4 2 2" xfId="26116"/>
    <cellStyle name="Input 2 4 2 3" xfId="41137"/>
    <cellStyle name="Input 2 4 3" xfId="12163"/>
    <cellStyle name="Input 2 4 3 2" xfId="27233"/>
    <cellStyle name="Input 2 4 3 3" xfId="42254"/>
    <cellStyle name="Input 2 4 4" xfId="13469"/>
    <cellStyle name="Input 2 4 4 2" xfId="28539"/>
    <cellStyle name="Input 2 4 4 3" xfId="43560"/>
    <cellStyle name="Input 2 4 5" xfId="14844"/>
    <cellStyle name="Input 2 4 5 2" xfId="29914"/>
    <cellStyle name="Input 2 4 5 3" xfId="44935"/>
    <cellStyle name="Input 2 4 6" xfId="16018"/>
    <cellStyle name="Input 2 4 6 2" xfId="31088"/>
    <cellStyle name="Input 2 4 6 3" xfId="46109"/>
    <cellStyle name="Input 2 4 7" xfId="17173"/>
    <cellStyle name="Input 2 4 7 2" xfId="32243"/>
    <cellStyle name="Input 2 4 7 3" xfId="47255"/>
    <cellStyle name="Input 2 4 8" xfId="18478"/>
    <cellStyle name="Input 2 4 8 2" xfId="33548"/>
    <cellStyle name="Input 2 4 8 3" xfId="48560"/>
    <cellStyle name="Input 2 4 9" xfId="19623"/>
    <cellStyle name="Input 2 4 9 2" xfId="34693"/>
    <cellStyle name="Input 2 4 9 3" xfId="49705"/>
    <cellStyle name="Input 2 5" xfId="8781"/>
    <cellStyle name="Input 2 5 2" xfId="24007"/>
    <cellStyle name="Input 2 5 3" xfId="39029"/>
    <cellStyle name="Input 2 6" xfId="10034"/>
    <cellStyle name="Input 2 6 2" xfId="25260"/>
    <cellStyle name="Input 2 6 3" xfId="40281"/>
    <cellStyle name="Input 2 7" xfId="9706"/>
    <cellStyle name="Input 2 7 2" xfId="24932"/>
    <cellStyle name="Input 2 7 3" xfId="39953"/>
    <cellStyle name="Input 2 8" xfId="14820"/>
    <cellStyle name="Input 2 8 2" xfId="29890"/>
    <cellStyle name="Input 2 8 3" xfId="44911"/>
    <cellStyle name="Input 2 9" xfId="13463"/>
    <cellStyle name="Input 2 9 2" xfId="28533"/>
    <cellStyle name="Input 2 9 3" xfId="43554"/>
    <cellStyle name="Input 20" xfId="5692"/>
    <cellStyle name="Input 20 10" xfId="6336"/>
    <cellStyle name="Input 20 10 2" xfId="21690"/>
    <cellStyle name="Input 20 10 3" xfId="36738"/>
    <cellStyle name="Input 20 2" xfId="5818"/>
    <cellStyle name="Input 20 2 2" xfId="5935"/>
    <cellStyle name="Input 20 2 2 10" xfId="7235"/>
    <cellStyle name="Input 20 2 2 10 2" xfId="22589"/>
    <cellStyle name="Input 20 2 2 10 3" xfId="37637"/>
    <cellStyle name="Input 20 2 2 2" xfId="6933"/>
    <cellStyle name="Input 20 2 2 2 10" xfId="19559"/>
    <cellStyle name="Input 20 2 2 2 10 2" xfId="34629"/>
    <cellStyle name="Input 20 2 2 2 10 3" xfId="49641"/>
    <cellStyle name="Input 20 2 2 2 11" xfId="20654"/>
    <cellStyle name="Input 20 2 2 2 11 2" xfId="35724"/>
    <cellStyle name="Input 20 2 2 2 11 3" xfId="50736"/>
    <cellStyle name="Input 20 2 2 2 12" xfId="8000"/>
    <cellStyle name="Input 20 2 2 2 12 2" xfId="23303"/>
    <cellStyle name="Input 20 2 2 2 12 3" xfId="38327"/>
    <cellStyle name="Input 20 2 2 2 13" xfId="22287"/>
    <cellStyle name="Input 20 2 2 2 14" xfId="37335"/>
    <cellStyle name="Input 20 2 2 2 2" xfId="8481"/>
    <cellStyle name="Input 20 2 2 2 2 10" xfId="21058"/>
    <cellStyle name="Input 20 2 2 2 2 10 2" xfId="36128"/>
    <cellStyle name="Input 20 2 2 2 2 10 3" xfId="51140"/>
    <cellStyle name="Input 20 2 2 2 2 11" xfId="23707"/>
    <cellStyle name="Input 20 2 2 2 2 12" xfId="38731"/>
    <cellStyle name="Input 20 2 2 2 2 2" xfId="11386"/>
    <cellStyle name="Input 20 2 2 2 2 2 2" xfId="26456"/>
    <cellStyle name="Input 20 2 2 2 2 2 3" xfId="41477"/>
    <cellStyle name="Input 20 2 2 2 2 3" xfId="12503"/>
    <cellStyle name="Input 20 2 2 2 2 3 2" xfId="27573"/>
    <cellStyle name="Input 20 2 2 2 2 3 3" xfId="42594"/>
    <cellStyle name="Input 20 2 2 2 2 4" xfId="13809"/>
    <cellStyle name="Input 20 2 2 2 2 4 2" xfId="28879"/>
    <cellStyle name="Input 20 2 2 2 2 4 3" xfId="43900"/>
    <cellStyle name="Input 20 2 2 2 2 5" xfId="15184"/>
    <cellStyle name="Input 20 2 2 2 2 5 2" xfId="30254"/>
    <cellStyle name="Input 20 2 2 2 2 5 3" xfId="45275"/>
    <cellStyle name="Input 20 2 2 2 2 6" xfId="16358"/>
    <cellStyle name="Input 20 2 2 2 2 6 2" xfId="31428"/>
    <cellStyle name="Input 20 2 2 2 2 6 3" xfId="46449"/>
    <cellStyle name="Input 20 2 2 2 2 7" xfId="17513"/>
    <cellStyle name="Input 20 2 2 2 2 7 2" xfId="32583"/>
    <cellStyle name="Input 20 2 2 2 2 7 3" xfId="47595"/>
    <cellStyle name="Input 20 2 2 2 2 8" xfId="18818"/>
    <cellStyle name="Input 20 2 2 2 2 8 2" xfId="33888"/>
    <cellStyle name="Input 20 2 2 2 2 8 3" xfId="48900"/>
    <cellStyle name="Input 20 2 2 2 2 9" xfId="19963"/>
    <cellStyle name="Input 20 2 2 2 2 9 2" xfId="35033"/>
    <cellStyle name="Input 20 2 2 2 2 9 3" xfId="50045"/>
    <cellStyle name="Input 20 2 2 2 3" xfId="10905"/>
    <cellStyle name="Input 20 2 2 2 3 2" xfId="26052"/>
    <cellStyle name="Input 20 2 2 2 3 3" xfId="41073"/>
    <cellStyle name="Input 20 2 2 2 4" xfId="12083"/>
    <cellStyle name="Input 20 2 2 2 4 2" xfId="27153"/>
    <cellStyle name="Input 20 2 2 2 4 3" xfId="42174"/>
    <cellStyle name="Input 20 2 2 2 5" xfId="13387"/>
    <cellStyle name="Input 20 2 2 2 5 2" xfId="28457"/>
    <cellStyle name="Input 20 2 2 2 5 3" xfId="43478"/>
    <cellStyle name="Input 20 2 2 2 6" xfId="14724"/>
    <cellStyle name="Input 20 2 2 2 6 2" xfId="29794"/>
    <cellStyle name="Input 20 2 2 2 6 3" xfId="44815"/>
    <cellStyle name="Input 20 2 2 2 7" xfId="15954"/>
    <cellStyle name="Input 20 2 2 2 7 2" xfId="31024"/>
    <cellStyle name="Input 20 2 2 2 7 3" xfId="46045"/>
    <cellStyle name="Input 20 2 2 2 8" xfId="17107"/>
    <cellStyle name="Input 20 2 2 2 8 2" xfId="32177"/>
    <cellStyle name="Input 20 2 2 2 8 3" xfId="47189"/>
    <cellStyle name="Input 20 2 2 2 9" xfId="18392"/>
    <cellStyle name="Input 20 2 2 2 9 2" xfId="33462"/>
    <cellStyle name="Input 20 2 2 2 9 3" xfId="48474"/>
    <cellStyle name="Input 20 2 2 3" xfId="7840"/>
    <cellStyle name="Input 20 2 2 3 10" xfId="20539"/>
    <cellStyle name="Input 20 2 2 3 10 2" xfId="35609"/>
    <cellStyle name="Input 20 2 2 3 10 3" xfId="50621"/>
    <cellStyle name="Input 20 2 2 3 11" xfId="23185"/>
    <cellStyle name="Input 20 2 2 3 12" xfId="38212"/>
    <cellStyle name="Input 20 2 2 3 2" xfId="10748"/>
    <cellStyle name="Input 20 2 2 3 2 2" xfId="25937"/>
    <cellStyle name="Input 20 2 2 3 2 3" xfId="40958"/>
    <cellStyle name="Input 20 2 2 3 3" xfId="11966"/>
    <cellStyle name="Input 20 2 2 3 3 2" xfId="27036"/>
    <cellStyle name="Input 20 2 2 3 3 3" xfId="42057"/>
    <cellStyle name="Input 20 2 2 3 4" xfId="13268"/>
    <cellStyle name="Input 20 2 2 3 4 2" xfId="28338"/>
    <cellStyle name="Input 20 2 2 3 4 3" xfId="43359"/>
    <cellStyle name="Input 20 2 2 3 5" xfId="14579"/>
    <cellStyle name="Input 20 2 2 3 5 2" xfId="29649"/>
    <cellStyle name="Input 20 2 2 3 5 3" xfId="44670"/>
    <cellStyle name="Input 20 2 2 3 6" xfId="15838"/>
    <cellStyle name="Input 20 2 2 3 6 2" xfId="30908"/>
    <cellStyle name="Input 20 2 2 3 6 3" xfId="45929"/>
    <cellStyle name="Input 20 2 2 3 7" xfId="16989"/>
    <cellStyle name="Input 20 2 2 3 7 2" xfId="32059"/>
    <cellStyle name="Input 20 2 2 3 7 3" xfId="47074"/>
    <cellStyle name="Input 20 2 2 3 8" xfId="18270"/>
    <cellStyle name="Input 20 2 2 3 8 2" xfId="33340"/>
    <cellStyle name="Input 20 2 2 3 8 3" xfId="48352"/>
    <cellStyle name="Input 20 2 2 3 9" xfId="19444"/>
    <cellStyle name="Input 20 2 2 3 9 2" xfId="34514"/>
    <cellStyle name="Input 20 2 2 3 9 3" xfId="49526"/>
    <cellStyle name="Input 20 2 2 4" xfId="8398"/>
    <cellStyle name="Input 20 2 2 4 10" xfId="20975"/>
    <cellStyle name="Input 20 2 2 4 10 2" xfId="36045"/>
    <cellStyle name="Input 20 2 2 4 10 3" xfId="51057"/>
    <cellStyle name="Input 20 2 2 4 11" xfId="23624"/>
    <cellStyle name="Input 20 2 2 4 12" xfId="38648"/>
    <cellStyle name="Input 20 2 2 4 2" xfId="11303"/>
    <cellStyle name="Input 20 2 2 4 2 2" xfId="26373"/>
    <cellStyle name="Input 20 2 2 4 2 3" xfId="41394"/>
    <cellStyle name="Input 20 2 2 4 3" xfId="12420"/>
    <cellStyle name="Input 20 2 2 4 3 2" xfId="27490"/>
    <cellStyle name="Input 20 2 2 4 3 3" xfId="42511"/>
    <cellStyle name="Input 20 2 2 4 4" xfId="13726"/>
    <cellStyle name="Input 20 2 2 4 4 2" xfId="28796"/>
    <cellStyle name="Input 20 2 2 4 4 3" xfId="43817"/>
    <cellStyle name="Input 20 2 2 4 5" xfId="15101"/>
    <cellStyle name="Input 20 2 2 4 5 2" xfId="30171"/>
    <cellStyle name="Input 20 2 2 4 5 3" xfId="45192"/>
    <cellStyle name="Input 20 2 2 4 6" xfId="16275"/>
    <cellStyle name="Input 20 2 2 4 6 2" xfId="31345"/>
    <cellStyle name="Input 20 2 2 4 6 3" xfId="46366"/>
    <cellStyle name="Input 20 2 2 4 7" xfId="17430"/>
    <cellStyle name="Input 20 2 2 4 7 2" xfId="32500"/>
    <cellStyle name="Input 20 2 2 4 7 3" xfId="47512"/>
    <cellStyle name="Input 20 2 2 4 8" xfId="18735"/>
    <cellStyle name="Input 20 2 2 4 8 2" xfId="33805"/>
    <cellStyle name="Input 20 2 2 4 8 3" xfId="48817"/>
    <cellStyle name="Input 20 2 2 4 9" xfId="19880"/>
    <cellStyle name="Input 20 2 2 4 9 2" xfId="34950"/>
    <cellStyle name="Input 20 2 2 4 9 3" xfId="49962"/>
    <cellStyle name="Input 20 2 2 5" xfId="8826"/>
    <cellStyle name="Input 20 2 2 5 2" xfId="24052"/>
    <cellStyle name="Input 20 2 2 5 3" xfId="39074"/>
    <cellStyle name="Input 20 2 2 6" xfId="12694"/>
    <cellStyle name="Input 20 2 2 6 2" xfId="27764"/>
    <cellStyle name="Input 20 2 2 6 3" xfId="42785"/>
    <cellStyle name="Input 20 2 2 7" xfId="13989"/>
    <cellStyle name="Input 20 2 2 7 2" xfId="29059"/>
    <cellStyle name="Input 20 2 2 7 3" xfId="44080"/>
    <cellStyle name="Input 20 2 2 8" xfId="16413"/>
    <cellStyle name="Input 20 2 2 8 2" xfId="31483"/>
    <cellStyle name="Input 20 2 2 8 3" xfId="46504"/>
    <cellStyle name="Input 20 2 2 9" xfId="17696"/>
    <cellStyle name="Input 20 2 2 9 2" xfId="32766"/>
    <cellStyle name="Input 20 2 2 9 3" xfId="47778"/>
    <cellStyle name="Input 20 2 3" xfId="6824"/>
    <cellStyle name="Input 20 2 3 10" xfId="20430"/>
    <cellStyle name="Input 20 2 3 10 2" xfId="35500"/>
    <cellStyle name="Input 20 2 3 10 3" xfId="50512"/>
    <cellStyle name="Input 20 2 3 11" xfId="7724"/>
    <cellStyle name="Input 20 2 3 11 2" xfId="23076"/>
    <cellStyle name="Input 20 2 3 11 3" xfId="38103"/>
    <cellStyle name="Input 20 2 3 12" xfId="22178"/>
    <cellStyle name="Input 20 2 3 13" xfId="37226"/>
    <cellStyle name="Input 20 2 3 2" xfId="10632"/>
    <cellStyle name="Input 20 2 3 2 2" xfId="25828"/>
    <cellStyle name="Input 20 2 3 2 3" xfId="40849"/>
    <cellStyle name="Input 20 2 3 3" xfId="11856"/>
    <cellStyle name="Input 20 2 3 3 2" xfId="26926"/>
    <cellStyle name="Input 20 2 3 3 3" xfId="41947"/>
    <cellStyle name="Input 20 2 3 4" xfId="13158"/>
    <cellStyle name="Input 20 2 3 4 2" xfId="28228"/>
    <cellStyle name="Input 20 2 3 4 3" xfId="43249"/>
    <cellStyle name="Input 20 2 3 5" xfId="14464"/>
    <cellStyle name="Input 20 2 3 5 2" xfId="29534"/>
    <cellStyle name="Input 20 2 3 5 3" xfId="44555"/>
    <cellStyle name="Input 20 2 3 6" xfId="15729"/>
    <cellStyle name="Input 20 2 3 6 2" xfId="30799"/>
    <cellStyle name="Input 20 2 3 6 3" xfId="45820"/>
    <cellStyle name="Input 20 2 3 7" xfId="16880"/>
    <cellStyle name="Input 20 2 3 7 2" xfId="31950"/>
    <cellStyle name="Input 20 2 3 7 3" xfId="46965"/>
    <cellStyle name="Input 20 2 3 8" xfId="18160"/>
    <cellStyle name="Input 20 2 3 8 2" xfId="33230"/>
    <cellStyle name="Input 20 2 3 8 3" xfId="48242"/>
    <cellStyle name="Input 20 2 3 9" xfId="19335"/>
    <cellStyle name="Input 20 2 3 9 2" xfId="34405"/>
    <cellStyle name="Input 20 2 3 9 3" xfId="49417"/>
    <cellStyle name="Input 20 2 4" xfId="8321"/>
    <cellStyle name="Input 20 2 4 10" xfId="20898"/>
    <cellStyle name="Input 20 2 4 10 2" xfId="35968"/>
    <cellStyle name="Input 20 2 4 10 3" xfId="50980"/>
    <cellStyle name="Input 20 2 4 11" xfId="23547"/>
    <cellStyle name="Input 20 2 4 12" xfId="38571"/>
    <cellStyle name="Input 20 2 4 2" xfId="11226"/>
    <cellStyle name="Input 20 2 4 2 2" xfId="26296"/>
    <cellStyle name="Input 20 2 4 2 3" xfId="41317"/>
    <cellStyle name="Input 20 2 4 3" xfId="12343"/>
    <cellStyle name="Input 20 2 4 3 2" xfId="27413"/>
    <cellStyle name="Input 20 2 4 3 3" xfId="42434"/>
    <cellStyle name="Input 20 2 4 4" xfId="13649"/>
    <cellStyle name="Input 20 2 4 4 2" xfId="28719"/>
    <cellStyle name="Input 20 2 4 4 3" xfId="43740"/>
    <cellStyle name="Input 20 2 4 5" xfId="15024"/>
    <cellStyle name="Input 20 2 4 5 2" xfId="30094"/>
    <cellStyle name="Input 20 2 4 5 3" xfId="45115"/>
    <cellStyle name="Input 20 2 4 6" xfId="16198"/>
    <cellStyle name="Input 20 2 4 6 2" xfId="31268"/>
    <cellStyle name="Input 20 2 4 6 3" xfId="46289"/>
    <cellStyle name="Input 20 2 4 7" xfId="17353"/>
    <cellStyle name="Input 20 2 4 7 2" xfId="32423"/>
    <cellStyle name="Input 20 2 4 7 3" xfId="47435"/>
    <cellStyle name="Input 20 2 4 8" xfId="18658"/>
    <cellStyle name="Input 20 2 4 8 2" xfId="33728"/>
    <cellStyle name="Input 20 2 4 8 3" xfId="48740"/>
    <cellStyle name="Input 20 2 4 9" xfId="19803"/>
    <cellStyle name="Input 20 2 4 9 2" xfId="34873"/>
    <cellStyle name="Input 20 2 4 9 3" xfId="49885"/>
    <cellStyle name="Input 20 2 5" xfId="7126"/>
    <cellStyle name="Input 20 2 5 2" xfId="22480"/>
    <cellStyle name="Input 20 2 5 3" xfId="37528"/>
    <cellStyle name="Input 20 3" xfId="6706"/>
    <cellStyle name="Input 20 3 10" xfId="20312"/>
    <cellStyle name="Input 20 3 10 2" xfId="35382"/>
    <cellStyle name="Input 20 3 10 3" xfId="50394"/>
    <cellStyle name="Input 20 3 11" xfId="7584"/>
    <cellStyle name="Input 20 3 11 2" xfId="22937"/>
    <cellStyle name="Input 20 3 11 3" xfId="37985"/>
    <cellStyle name="Input 20 3 12" xfId="22060"/>
    <cellStyle name="Input 20 3 13" xfId="37108"/>
    <cellStyle name="Input 20 3 2" xfId="10504"/>
    <cellStyle name="Input 20 3 2 2" xfId="25701"/>
    <cellStyle name="Input 20 3 2 3" xfId="40722"/>
    <cellStyle name="Input 20 3 3" xfId="11736"/>
    <cellStyle name="Input 20 3 3 2" xfId="26806"/>
    <cellStyle name="Input 20 3 3 3" xfId="41827"/>
    <cellStyle name="Input 20 3 4" xfId="13037"/>
    <cellStyle name="Input 20 3 4 2" xfId="28107"/>
    <cellStyle name="Input 20 3 4 3" xfId="43128"/>
    <cellStyle name="Input 20 3 5" xfId="14344"/>
    <cellStyle name="Input 20 3 5 2" xfId="29414"/>
    <cellStyle name="Input 20 3 5 3" xfId="44435"/>
    <cellStyle name="Input 20 3 6" xfId="15608"/>
    <cellStyle name="Input 20 3 6 2" xfId="30678"/>
    <cellStyle name="Input 20 3 6 3" xfId="45699"/>
    <cellStyle name="Input 20 3 7" xfId="16755"/>
    <cellStyle name="Input 20 3 7 2" xfId="31825"/>
    <cellStyle name="Input 20 3 7 3" xfId="46846"/>
    <cellStyle name="Input 20 3 8" xfId="18042"/>
    <cellStyle name="Input 20 3 8 2" xfId="33112"/>
    <cellStyle name="Input 20 3 8 3" xfId="48124"/>
    <cellStyle name="Input 20 3 9" xfId="19217"/>
    <cellStyle name="Input 20 3 9 2" xfId="34287"/>
    <cellStyle name="Input 20 3 9 3" xfId="49299"/>
    <cellStyle name="Input 20 4" xfId="8251"/>
    <cellStyle name="Input 20 4 10" xfId="20828"/>
    <cellStyle name="Input 20 4 10 2" xfId="35898"/>
    <cellStyle name="Input 20 4 10 3" xfId="50910"/>
    <cellStyle name="Input 20 4 11" xfId="23477"/>
    <cellStyle name="Input 20 4 12" xfId="38501"/>
    <cellStyle name="Input 20 4 2" xfId="11156"/>
    <cellStyle name="Input 20 4 2 2" xfId="26226"/>
    <cellStyle name="Input 20 4 2 3" xfId="41247"/>
    <cellStyle name="Input 20 4 3" xfId="12273"/>
    <cellStyle name="Input 20 4 3 2" xfId="27343"/>
    <cellStyle name="Input 20 4 3 3" xfId="42364"/>
    <cellStyle name="Input 20 4 4" xfId="13579"/>
    <cellStyle name="Input 20 4 4 2" xfId="28649"/>
    <cellStyle name="Input 20 4 4 3" xfId="43670"/>
    <cellStyle name="Input 20 4 5" xfId="14954"/>
    <cellStyle name="Input 20 4 5 2" xfId="30024"/>
    <cellStyle name="Input 20 4 5 3" xfId="45045"/>
    <cellStyle name="Input 20 4 6" xfId="16128"/>
    <cellStyle name="Input 20 4 6 2" xfId="31198"/>
    <cellStyle name="Input 20 4 6 3" xfId="46219"/>
    <cellStyle name="Input 20 4 7" xfId="17283"/>
    <cellStyle name="Input 20 4 7 2" xfId="32353"/>
    <cellStyle name="Input 20 4 7 3" xfId="47365"/>
    <cellStyle name="Input 20 4 8" xfId="18588"/>
    <cellStyle name="Input 20 4 8 2" xfId="33658"/>
    <cellStyle name="Input 20 4 8 3" xfId="48670"/>
    <cellStyle name="Input 20 4 9" xfId="19733"/>
    <cellStyle name="Input 20 4 9 2" xfId="34803"/>
    <cellStyle name="Input 20 4 9 3" xfId="49815"/>
    <cellStyle name="Input 20 5" xfId="8683"/>
    <cellStyle name="Input 20 5 2" xfId="23909"/>
    <cellStyle name="Input 20 5 3" xfId="38931"/>
    <cellStyle name="Input 20 6" xfId="10088"/>
    <cellStyle name="Input 20 6 2" xfId="25314"/>
    <cellStyle name="Input 20 6 3" xfId="40335"/>
    <cellStyle name="Input 20 7" xfId="9508"/>
    <cellStyle name="Input 20 7 2" xfId="24734"/>
    <cellStyle name="Input 20 7 3" xfId="39755"/>
    <cellStyle name="Input 20 8" xfId="9940"/>
    <cellStyle name="Input 20 8 2" xfId="25166"/>
    <cellStyle name="Input 20 8 3" xfId="40187"/>
    <cellStyle name="Input 20 9" xfId="8649"/>
    <cellStyle name="Input 20 9 2" xfId="23875"/>
    <cellStyle name="Input 20 9 3" xfId="38898"/>
    <cellStyle name="Input 21" xfId="5693"/>
    <cellStyle name="Input 21 10" xfId="6442"/>
    <cellStyle name="Input 21 10 2" xfId="21796"/>
    <cellStyle name="Input 21 10 3" xfId="36844"/>
    <cellStyle name="Input 21 2" xfId="5819"/>
    <cellStyle name="Input 21 2 2" xfId="5936"/>
    <cellStyle name="Input 21 2 2 10" xfId="7236"/>
    <cellStyle name="Input 21 2 2 10 2" xfId="22590"/>
    <cellStyle name="Input 21 2 2 10 3" xfId="37638"/>
    <cellStyle name="Input 21 2 2 2" xfId="6934"/>
    <cellStyle name="Input 21 2 2 2 10" xfId="19560"/>
    <cellStyle name="Input 21 2 2 2 10 2" xfId="34630"/>
    <cellStyle name="Input 21 2 2 2 10 3" xfId="49642"/>
    <cellStyle name="Input 21 2 2 2 11" xfId="20655"/>
    <cellStyle name="Input 21 2 2 2 11 2" xfId="35725"/>
    <cellStyle name="Input 21 2 2 2 11 3" xfId="50737"/>
    <cellStyle name="Input 21 2 2 2 12" xfId="8001"/>
    <cellStyle name="Input 21 2 2 2 12 2" xfId="23304"/>
    <cellStyle name="Input 21 2 2 2 12 3" xfId="38328"/>
    <cellStyle name="Input 21 2 2 2 13" xfId="22288"/>
    <cellStyle name="Input 21 2 2 2 14" xfId="37336"/>
    <cellStyle name="Input 21 2 2 2 2" xfId="8482"/>
    <cellStyle name="Input 21 2 2 2 2 10" xfId="21059"/>
    <cellStyle name="Input 21 2 2 2 2 10 2" xfId="36129"/>
    <cellStyle name="Input 21 2 2 2 2 10 3" xfId="51141"/>
    <cellStyle name="Input 21 2 2 2 2 11" xfId="23708"/>
    <cellStyle name="Input 21 2 2 2 2 12" xfId="38732"/>
    <cellStyle name="Input 21 2 2 2 2 2" xfId="11387"/>
    <cellStyle name="Input 21 2 2 2 2 2 2" xfId="26457"/>
    <cellStyle name="Input 21 2 2 2 2 2 3" xfId="41478"/>
    <cellStyle name="Input 21 2 2 2 2 3" xfId="12504"/>
    <cellStyle name="Input 21 2 2 2 2 3 2" xfId="27574"/>
    <cellStyle name="Input 21 2 2 2 2 3 3" xfId="42595"/>
    <cellStyle name="Input 21 2 2 2 2 4" xfId="13810"/>
    <cellStyle name="Input 21 2 2 2 2 4 2" xfId="28880"/>
    <cellStyle name="Input 21 2 2 2 2 4 3" xfId="43901"/>
    <cellStyle name="Input 21 2 2 2 2 5" xfId="15185"/>
    <cellStyle name="Input 21 2 2 2 2 5 2" xfId="30255"/>
    <cellStyle name="Input 21 2 2 2 2 5 3" xfId="45276"/>
    <cellStyle name="Input 21 2 2 2 2 6" xfId="16359"/>
    <cellStyle name="Input 21 2 2 2 2 6 2" xfId="31429"/>
    <cellStyle name="Input 21 2 2 2 2 6 3" xfId="46450"/>
    <cellStyle name="Input 21 2 2 2 2 7" xfId="17514"/>
    <cellStyle name="Input 21 2 2 2 2 7 2" xfId="32584"/>
    <cellStyle name="Input 21 2 2 2 2 7 3" xfId="47596"/>
    <cellStyle name="Input 21 2 2 2 2 8" xfId="18819"/>
    <cellStyle name="Input 21 2 2 2 2 8 2" xfId="33889"/>
    <cellStyle name="Input 21 2 2 2 2 8 3" xfId="48901"/>
    <cellStyle name="Input 21 2 2 2 2 9" xfId="19964"/>
    <cellStyle name="Input 21 2 2 2 2 9 2" xfId="35034"/>
    <cellStyle name="Input 21 2 2 2 2 9 3" xfId="50046"/>
    <cellStyle name="Input 21 2 2 2 3" xfId="10906"/>
    <cellStyle name="Input 21 2 2 2 3 2" xfId="26053"/>
    <cellStyle name="Input 21 2 2 2 3 3" xfId="41074"/>
    <cellStyle name="Input 21 2 2 2 4" xfId="12084"/>
    <cellStyle name="Input 21 2 2 2 4 2" xfId="27154"/>
    <cellStyle name="Input 21 2 2 2 4 3" xfId="42175"/>
    <cellStyle name="Input 21 2 2 2 5" xfId="13388"/>
    <cellStyle name="Input 21 2 2 2 5 2" xfId="28458"/>
    <cellStyle name="Input 21 2 2 2 5 3" xfId="43479"/>
    <cellStyle name="Input 21 2 2 2 6" xfId="14725"/>
    <cellStyle name="Input 21 2 2 2 6 2" xfId="29795"/>
    <cellStyle name="Input 21 2 2 2 6 3" xfId="44816"/>
    <cellStyle name="Input 21 2 2 2 7" xfId="15955"/>
    <cellStyle name="Input 21 2 2 2 7 2" xfId="31025"/>
    <cellStyle name="Input 21 2 2 2 7 3" xfId="46046"/>
    <cellStyle name="Input 21 2 2 2 8" xfId="17108"/>
    <cellStyle name="Input 21 2 2 2 8 2" xfId="32178"/>
    <cellStyle name="Input 21 2 2 2 8 3" xfId="47190"/>
    <cellStyle name="Input 21 2 2 2 9" xfId="18393"/>
    <cellStyle name="Input 21 2 2 2 9 2" xfId="33463"/>
    <cellStyle name="Input 21 2 2 2 9 3" xfId="48475"/>
    <cellStyle name="Input 21 2 2 3" xfId="7841"/>
    <cellStyle name="Input 21 2 2 3 10" xfId="20540"/>
    <cellStyle name="Input 21 2 2 3 10 2" xfId="35610"/>
    <cellStyle name="Input 21 2 2 3 10 3" xfId="50622"/>
    <cellStyle name="Input 21 2 2 3 11" xfId="23186"/>
    <cellStyle name="Input 21 2 2 3 12" xfId="38213"/>
    <cellStyle name="Input 21 2 2 3 2" xfId="10749"/>
    <cellStyle name="Input 21 2 2 3 2 2" xfId="25938"/>
    <cellStyle name="Input 21 2 2 3 2 3" xfId="40959"/>
    <cellStyle name="Input 21 2 2 3 3" xfId="11967"/>
    <cellStyle name="Input 21 2 2 3 3 2" xfId="27037"/>
    <cellStyle name="Input 21 2 2 3 3 3" xfId="42058"/>
    <cellStyle name="Input 21 2 2 3 4" xfId="13269"/>
    <cellStyle name="Input 21 2 2 3 4 2" xfId="28339"/>
    <cellStyle name="Input 21 2 2 3 4 3" xfId="43360"/>
    <cellStyle name="Input 21 2 2 3 5" xfId="14580"/>
    <cellStyle name="Input 21 2 2 3 5 2" xfId="29650"/>
    <cellStyle name="Input 21 2 2 3 5 3" xfId="44671"/>
    <cellStyle name="Input 21 2 2 3 6" xfId="15839"/>
    <cellStyle name="Input 21 2 2 3 6 2" xfId="30909"/>
    <cellStyle name="Input 21 2 2 3 6 3" xfId="45930"/>
    <cellStyle name="Input 21 2 2 3 7" xfId="16990"/>
    <cellStyle name="Input 21 2 2 3 7 2" xfId="32060"/>
    <cellStyle name="Input 21 2 2 3 7 3" xfId="47075"/>
    <cellStyle name="Input 21 2 2 3 8" xfId="18271"/>
    <cellStyle name="Input 21 2 2 3 8 2" xfId="33341"/>
    <cellStyle name="Input 21 2 2 3 8 3" xfId="48353"/>
    <cellStyle name="Input 21 2 2 3 9" xfId="19445"/>
    <cellStyle name="Input 21 2 2 3 9 2" xfId="34515"/>
    <cellStyle name="Input 21 2 2 3 9 3" xfId="49527"/>
    <cellStyle name="Input 21 2 2 4" xfId="8399"/>
    <cellStyle name="Input 21 2 2 4 10" xfId="20976"/>
    <cellStyle name="Input 21 2 2 4 10 2" xfId="36046"/>
    <cellStyle name="Input 21 2 2 4 10 3" xfId="51058"/>
    <cellStyle name="Input 21 2 2 4 11" xfId="23625"/>
    <cellStyle name="Input 21 2 2 4 12" xfId="38649"/>
    <cellStyle name="Input 21 2 2 4 2" xfId="11304"/>
    <cellStyle name="Input 21 2 2 4 2 2" xfId="26374"/>
    <cellStyle name="Input 21 2 2 4 2 3" xfId="41395"/>
    <cellStyle name="Input 21 2 2 4 3" xfId="12421"/>
    <cellStyle name="Input 21 2 2 4 3 2" xfId="27491"/>
    <cellStyle name="Input 21 2 2 4 3 3" xfId="42512"/>
    <cellStyle name="Input 21 2 2 4 4" xfId="13727"/>
    <cellStyle name="Input 21 2 2 4 4 2" xfId="28797"/>
    <cellStyle name="Input 21 2 2 4 4 3" xfId="43818"/>
    <cellStyle name="Input 21 2 2 4 5" xfId="15102"/>
    <cellStyle name="Input 21 2 2 4 5 2" xfId="30172"/>
    <cellStyle name="Input 21 2 2 4 5 3" xfId="45193"/>
    <cellStyle name="Input 21 2 2 4 6" xfId="16276"/>
    <cellStyle name="Input 21 2 2 4 6 2" xfId="31346"/>
    <cellStyle name="Input 21 2 2 4 6 3" xfId="46367"/>
    <cellStyle name="Input 21 2 2 4 7" xfId="17431"/>
    <cellStyle name="Input 21 2 2 4 7 2" xfId="32501"/>
    <cellStyle name="Input 21 2 2 4 7 3" xfId="47513"/>
    <cellStyle name="Input 21 2 2 4 8" xfId="18736"/>
    <cellStyle name="Input 21 2 2 4 8 2" xfId="33806"/>
    <cellStyle name="Input 21 2 2 4 8 3" xfId="48818"/>
    <cellStyle name="Input 21 2 2 4 9" xfId="19881"/>
    <cellStyle name="Input 21 2 2 4 9 2" xfId="34951"/>
    <cellStyle name="Input 21 2 2 4 9 3" xfId="49963"/>
    <cellStyle name="Input 21 2 2 5" xfId="8825"/>
    <cellStyle name="Input 21 2 2 5 2" xfId="24051"/>
    <cellStyle name="Input 21 2 2 5 3" xfId="39073"/>
    <cellStyle name="Input 21 2 2 6" xfId="12695"/>
    <cellStyle name="Input 21 2 2 6 2" xfId="27765"/>
    <cellStyle name="Input 21 2 2 6 3" xfId="42786"/>
    <cellStyle name="Input 21 2 2 7" xfId="13990"/>
    <cellStyle name="Input 21 2 2 7 2" xfId="29060"/>
    <cellStyle name="Input 21 2 2 7 3" xfId="44081"/>
    <cellStyle name="Input 21 2 2 8" xfId="16414"/>
    <cellStyle name="Input 21 2 2 8 2" xfId="31484"/>
    <cellStyle name="Input 21 2 2 8 3" xfId="46505"/>
    <cellStyle name="Input 21 2 2 9" xfId="17697"/>
    <cellStyle name="Input 21 2 2 9 2" xfId="32767"/>
    <cellStyle name="Input 21 2 2 9 3" xfId="47779"/>
    <cellStyle name="Input 21 2 3" xfId="6825"/>
    <cellStyle name="Input 21 2 3 10" xfId="20431"/>
    <cellStyle name="Input 21 2 3 10 2" xfId="35501"/>
    <cellStyle name="Input 21 2 3 10 3" xfId="50513"/>
    <cellStyle name="Input 21 2 3 11" xfId="7725"/>
    <cellStyle name="Input 21 2 3 11 2" xfId="23077"/>
    <cellStyle name="Input 21 2 3 11 3" xfId="38104"/>
    <cellStyle name="Input 21 2 3 12" xfId="22179"/>
    <cellStyle name="Input 21 2 3 13" xfId="37227"/>
    <cellStyle name="Input 21 2 3 2" xfId="10633"/>
    <cellStyle name="Input 21 2 3 2 2" xfId="25829"/>
    <cellStyle name="Input 21 2 3 2 3" xfId="40850"/>
    <cellStyle name="Input 21 2 3 3" xfId="11857"/>
    <cellStyle name="Input 21 2 3 3 2" xfId="26927"/>
    <cellStyle name="Input 21 2 3 3 3" xfId="41948"/>
    <cellStyle name="Input 21 2 3 4" xfId="13159"/>
    <cellStyle name="Input 21 2 3 4 2" xfId="28229"/>
    <cellStyle name="Input 21 2 3 4 3" xfId="43250"/>
    <cellStyle name="Input 21 2 3 5" xfId="14465"/>
    <cellStyle name="Input 21 2 3 5 2" xfId="29535"/>
    <cellStyle name="Input 21 2 3 5 3" xfId="44556"/>
    <cellStyle name="Input 21 2 3 6" xfId="15730"/>
    <cellStyle name="Input 21 2 3 6 2" xfId="30800"/>
    <cellStyle name="Input 21 2 3 6 3" xfId="45821"/>
    <cellStyle name="Input 21 2 3 7" xfId="16881"/>
    <cellStyle name="Input 21 2 3 7 2" xfId="31951"/>
    <cellStyle name="Input 21 2 3 7 3" xfId="46966"/>
    <cellStyle name="Input 21 2 3 8" xfId="18161"/>
    <cellStyle name="Input 21 2 3 8 2" xfId="33231"/>
    <cellStyle name="Input 21 2 3 8 3" xfId="48243"/>
    <cellStyle name="Input 21 2 3 9" xfId="19336"/>
    <cellStyle name="Input 21 2 3 9 2" xfId="34406"/>
    <cellStyle name="Input 21 2 3 9 3" xfId="49418"/>
    <cellStyle name="Input 21 2 4" xfId="8322"/>
    <cellStyle name="Input 21 2 4 10" xfId="20899"/>
    <cellStyle name="Input 21 2 4 10 2" xfId="35969"/>
    <cellStyle name="Input 21 2 4 10 3" xfId="50981"/>
    <cellStyle name="Input 21 2 4 11" xfId="23548"/>
    <cellStyle name="Input 21 2 4 12" xfId="38572"/>
    <cellStyle name="Input 21 2 4 2" xfId="11227"/>
    <cellStyle name="Input 21 2 4 2 2" xfId="26297"/>
    <cellStyle name="Input 21 2 4 2 3" xfId="41318"/>
    <cellStyle name="Input 21 2 4 3" xfId="12344"/>
    <cellStyle name="Input 21 2 4 3 2" xfId="27414"/>
    <cellStyle name="Input 21 2 4 3 3" xfId="42435"/>
    <cellStyle name="Input 21 2 4 4" xfId="13650"/>
    <cellStyle name="Input 21 2 4 4 2" xfId="28720"/>
    <cellStyle name="Input 21 2 4 4 3" xfId="43741"/>
    <cellStyle name="Input 21 2 4 5" xfId="15025"/>
    <cellStyle name="Input 21 2 4 5 2" xfId="30095"/>
    <cellStyle name="Input 21 2 4 5 3" xfId="45116"/>
    <cellStyle name="Input 21 2 4 6" xfId="16199"/>
    <cellStyle name="Input 21 2 4 6 2" xfId="31269"/>
    <cellStyle name="Input 21 2 4 6 3" xfId="46290"/>
    <cellStyle name="Input 21 2 4 7" xfId="17354"/>
    <cellStyle name="Input 21 2 4 7 2" xfId="32424"/>
    <cellStyle name="Input 21 2 4 7 3" xfId="47436"/>
    <cellStyle name="Input 21 2 4 8" xfId="18659"/>
    <cellStyle name="Input 21 2 4 8 2" xfId="33729"/>
    <cellStyle name="Input 21 2 4 8 3" xfId="48741"/>
    <cellStyle name="Input 21 2 4 9" xfId="19804"/>
    <cellStyle name="Input 21 2 4 9 2" xfId="34874"/>
    <cellStyle name="Input 21 2 4 9 3" xfId="49886"/>
    <cellStyle name="Input 21 2 5" xfId="7127"/>
    <cellStyle name="Input 21 2 5 2" xfId="22481"/>
    <cellStyle name="Input 21 2 5 3" xfId="37529"/>
    <cellStyle name="Input 21 3" xfId="6707"/>
    <cellStyle name="Input 21 3 10" xfId="20313"/>
    <cellStyle name="Input 21 3 10 2" xfId="35383"/>
    <cellStyle name="Input 21 3 10 3" xfId="50395"/>
    <cellStyle name="Input 21 3 11" xfId="7585"/>
    <cellStyle name="Input 21 3 11 2" xfId="22938"/>
    <cellStyle name="Input 21 3 11 3" xfId="37986"/>
    <cellStyle name="Input 21 3 12" xfId="22061"/>
    <cellStyle name="Input 21 3 13" xfId="37109"/>
    <cellStyle name="Input 21 3 2" xfId="10505"/>
    <cellStyle name="Input 21 3 2 2" xfId="25702"/>
    <cellStyle name="Input 21 3 2 3" xfId="40723"/>
    <cellStyle name="Input 21 3 3" xfId="11737"/>
    <cellStyle name="Input 21 3 3 2" xfId="26807"/>
    <cellStyle name="Input 21 3 3 3" xfId="41828"/>
    <cellStyle name="Input 21 3 4" xfId="13038"/>
    <cellStyle name="Input 21 3 4 2" xfId="28108"/>
    <cellStyle name="Input 21 3 4 3" xfId="43129"/>
    <cellStyle name="Input 21 3 5" xfId="14345"/>
    <cellStyle name="Input 21 3 5 2" xfId="29415"/>
    <cellStyle name="Input 21 3 5 3" xfId="44436"/>
    <cellStyle name="Input 21 3 6" xfId="15609"/>
    <cellStyle name="Input 21 3 6 2" xfId="30679"/>
    <cellStyle name="Input 21 3 6 3" xfId="45700"/>
    <cellStyle name="Input 21 3 7" xfId="16756"/>
    <cellStyle name="Input 21 3 7 2" xfId="31826"/>
    <cellStyle name="Input 21 3 7 3" xfId="46847"/>
    <cellStyle name="Input 21 3 8" xfId="18043"/>
    <cellStyle name="Input 21 3 8 2" xfId="33113"/>
    <cellStyle name="Input 21 3 8 3" xfId="48125"/>
    <cellStyle name="Input 21 3 9" xfId="19218"/>
    <cellStyle name="Input 21 3 9 2" xfId="34288"/>
    <cellStyle name="Input 21 3 9 3" xfId="49300"/>
    <cellStyle name="Input 21 4" xfId="8252"/>
    <cellStyle name="Input 21 4 10" xfId="20829"/>
    <cellStyle name="Input 21 4 10 2" xfId="35899"/>
    <cellStyle name="Input 21 4 10 3" xfId="50911"/>
    <cellStyle name="Input 21 4 11" xfId="23478"/>
    <cellStyle name="Input 21 4 12" xfId="38502"/>
    <cellStyle name="Input 21 4 2" xfId="11157"/>
    <cellStyle name="Input 21 4 2 2" xfId="26227"/>
    <cellStyle name="Input 21 4 2 3" xfId="41248"/>
    <cellStyle name="Input 21 4 3" xfId="12274"/>
    <cellStyle name="Input 21 4 3 2" xfId="27344"/>
    <cellStyle name="Input 21 4 3 3" xfId="42365"/>
    <cellStyle name="Input 21 4 4" xfId="13580"/>
    <cellStyle name="Input 21 4 4 2" xfId="28650"/>
    <cellStyle name="Input 21 4 4 3" xfId="43671"/>
    <cellStyle name="Input 21 4 5" xfId="14955"/>
    <cellStyle name="Input 21 4 5 2" xfId="30025"/>
    <cellStyle name="Input 21 4 5 3" xfId="45046"/>
    <cellStyle name="Input 21 4 6" xfId="16129"/>
    <cellStyle name="Input 21 4 6 2" xfId="31199"/>
    <cellStyle name="Input 21 4 6 3" xfId="46220"/>
    <cellStyle name="Input 21 4 7" xfId="17284"/>
    <cellStyle name="Input 21 4 7 2" xfId="32354"/>
    <cellStyle name="Input 21 4 7 3" xfId="47366"/>
    <cellStyle name="Input 21 4 8" xfId="18589"/>
    <cellStyle name="Input 21 4 8 2" xfId="33659"/>
    <cellStyle name="Input 21 4 8 3" xfId="48671"/>
    <cellStyle name="Input 21 4 9" xfId="19734"/>
    <cellStyle name="Input 21 4 9 2" xfId="34804"/>
    <cellStyle name="Input 21 4 9 3" xfId="49816"/>
    <cellStyle name="Input 21 5" xfId="8682"/>
    <cellStyle name="Input 21 5 2" xfId="23908"/>
    <cellStyle name="Input 21 5 3" xfId="38930"/>
    <cellStyle name="Input 21 6" xfId="9818"/>
    <cellStyle name="Input 21 6 2" xfId="25044"/>
    <cellStyle name="Input 21 6 3" xfId="40065"/>
    <cellStyle name="Input 21 7" xfId="9354"/>
    <cellStyle name="Input 21 7 2" xfId="24580"/>
    <cellStyle name="Input 21 7 3" xfId="39601"/>
    <cellStyle name="Input 21 8" xfId="9347"/>
    <cellStyle name="Input 21 8 2" xfId="24573"/>
    <cellStyle name="Input 21 8 3" xfId="39595"/>
    <cellStyle name="Input 21 9" xfId="9972"/>
    <cellStyle name="Input 21 9 2" xfId="25198"/>
    <cellStyle name="Input 21 9 3" xfId="40219"/>
    <cellStyle name="Input 22" xfId="5689"/>
    <cellStyle name="Input 22 10" xfId="6419"/>
    <cellStyle name="Input 22 10 2" xfId="21773"/>
    <cellStyle name="Input 22 10 3" xfId="36821"/>
    <cellStyle name="Input 22 2" xfId="5815"/>
    <cellStyle name="Input 22 2 2" xfId="5932"/>
    <cellStyle name="Input 22 2 2 10" xfId="7232"/>
    <cellStyle name="Input 22 2 2 10 2" xfId="22586"/>
    <cellStyle name="Input 22 2 2 10 3" xfId="37634"/>
    <cellStyle name="Input 22 2 2 2" xfId="6930"/>
    <cellStyle name="Input 22 2 2 2 10" xfId="19556"/>
    <cellStyle name="Input 22 2 2 2 10 2" xfId="34626"/>
    <cellStyle name="Input 22 2 2 2 10 3" xfId="49638"/>
    <cellStyle name="Input 22 2 2 2 11" xfId="20651"/>
    <cellStyle name="Input 22 2 2 2 11 2" xfId="35721"/>
    <cellStyle name="Input 22 2 2 2 11 3" xfId="50733"/>
    <cellStyle name="Input 22 2 2 2 12" xfId="7997"/>
    <cellStyle name="Input 22 2 2 2 12 2" xfId="23300"/>
    <cellStyle name="Input 22 2 2 2 12 3" xfId="38324"/>
    <cellStyle name="Input 22 2 2 2 13" xfId="22284"/>
    <cellStyle name="Input 22 2 2 2 14" xfId="37332"/>
    <cellStyle name="Input 22 2 2 2 2" xfId="8478"/>
    <cellStyle name="Input 22 2 2 2 2 10" xfId="21055"/>
    <cellStyle name="Input 22 2 2 2 2 10 2" xfId="36125"/>
    <cellStyle name="Input 22 2 2 2 2 10 3" xfId="51137"/>
    <cellStyle name="Input 22 2 2 2 2 11" xfId="23704"/>
    <cellStyle name="Input 22 2 2 2 2 12" xfId="38728"/>
    <cellStyle name="Input 22 2 2 2 2 2" xfId="11383"/>
    <cellStyle name="Input 22 2 2 2 2 2 2" xfId="26453"/>
    <cellStyle name="Input 22 2 2 2 2 2 3" xfId="41474"/>
    <cellStyle name="Input 22 2 2 2 2 3" xfId="12500"/>
    <cellStyle name="Input 22 2 2 2 2 3 2" xfId="27570"/>
    <cellStyle name="Input 22 2 2 2 2 3 3" xfId="42591"/>
    <cellStyle name="Input 22 2 2 2 2 4" xfId="13806"/>
    <cellStyle name="Input 22 2 2 2 2 4 2" xfId="28876"/>
    <cellStyle name="Input 22 2 2 2 2 4 3" xfId="43897"/>
    <cellStyle name="Input 22 2 2 2 2 5" xfId="15181"/>
    <cellStyle name="Input 22 2 2 2 2 5 2" xfId="30251"/>
    <cellStyle name="Input 22 2 2 2 2 5 3" xfId="45272"/>
    <cellStyle name="Input 22 2 2 2 2 6" xfId="16355"/>
    <cellStyle name="Input 22 2 2 2 2 6 2" xfId="31425"/>
    <cellStyle name="Input 22 2 2 2 2 6 3" xfId="46446"/>
    <cellStyle name="Input 22 2 2 2 2 7" xfId="17510"/>
    <cellStyle name="Input 22 2 2 2 2 7 2" xfId="32580"/>
    <cellStyle name="Input 22 2 2 2 2 7 3" xfId="47592"/>
    <cellStyle name="Input 22 2 2 2 2 8" xfId="18815"/>
    <cellStyle name="Input 22 2 2 2 2 8 2" xfId="33885"/>
    <cellStyle name="Input 22 2 2 2 2 8 3" xfId="48897"/>
    <cellStyle name="Input 22 2 2 2 2 9" xfId="19960"/>
    <cellStyle name="Input 22 2 2 2 2 9 2" xfId="35030"/>
    <cellStyle name="Input 22 2 2 2 2 9 3" xfId="50042"/>
    <cellStyle name="Input 22 2 2 2 3" xfId="10902"/>
    <cellStyle name="Input 22 2 2 2 3 2" xfId="26049"/>
    <cellStyle name="Input 22 2 2 2 3 3" xfId="41070"/>
    <cellStyle name="Input 22 2 2 2 4" xfId="12080"/>
    <cellStyle name="Input 22 2 2 2 4 2" xfId="27150"/>
    <cellStyle name="Input 22 2 2 2 4 3" xfId="42171"/>
    <cellStyle name="Input 22 2 2 2 5" xfId="13384"/>
    <cellStyle name="Input 22 2 2 2 5 2" xfId="28454"/>
    <cellStyle name="Input 22 2 2 2 5 3" xfId="43475"/>
    <cellStyle name="Input 22 2 2 2 6" xfId="14721"/>
    <cellStyle name="Input 22 2 2 2 6 2" xfId="29791"/>
    <cellStyle name="Input 22 2 2 2 6 3" xfId="44812"/>
    <cellStyle name="Input 22 2 2 2 7" xfId="15951"/>
    <cellStyle name="Input 22 2 2 2 7 2" xfId="31021"/>
    <cellStyle name="Input 22 2 2 2 7 3" xfId="46042"/>
    <cellStyle name="Input 22 2 2 2 8" xfId="17104"/>
    <cellStyle name="Input 22 2 2 2 8 2" xfId="32174"/>
    <cellStyle name="Input 22 2 2 2 8 3" xfId="47186"/>
    <cellStyle name="Input 22 2 2 2 9" xfId="18389"/>
    <cellStyle name="Input 22 2 2 2 9 2" xfId="33459"/>
    <cellStyle name="Input 22 2 2 2 9 3" xfId="48471"/>
    <cellStyle name="Input 22 2 2 3" xfId="7837"/>
    <cellStyle name="Input 22 2 2 3 10" xfId="20536"/>
    <cellStyle name="Input 22 2 2 3 10 2" xfId="35606"/>
    <cellStyle name="Input 22 2 2 3 10 3" xfId="50618"/>
    <cellStyle name="Input 22 2 2 3 11" xfId="23182"/>
    <cellStyle name="Input 22 2 2 3 12" xfId="38209"/>
    <cellStyle name="Input 22 2 2 3 2" xfId="10745"/>
    <cellStyle name="Input 22 2 2 3 2 2" xfId="25934"/>
    <cellStyle name="Input 22 2 2 3 2 3" xfId="40955"/>
    <cellStyle name="Input 22 2 2 3 3" xfId="11963"/>
    <cellStyle name="Input 22 2 2 3 3 2" xfId="27033"/>
    <cellStyle name="Input 22 2 2 3 3 3" xfId="42054"/>
    <cellStyle name="Input 22 2 2 3 4" xfId="13265"/>
    <cellStyle name="Input 22 2 2 3 4 2" xfId="28335"/>
    <cellStyle name="Input 22 2 2 3 4 3" xfId="43356"/>
    <cellStyle name="Input 22 2 2 3 5" xfId="14576"/>
    <cellStyle name="Input 22 2 2 3 5 2" xfId="29646"/>
    <cellStyle name="Input 22 2 2 3 5 3" xfId="44667"/>
    <cellStyle name="Input 22 2 2 3 6" xfId="15835"/>
    <cellStyle name="Input 22 2 2 3 6 2" xfId="30905"/>
    <cellStyle name="Input 22 2 2 3 6 3" xfId="45926"/>
    <cellStyle name="Input 22 2 2 3 7" xfId="16986"/>
    <cellStyle name="Input 22 2 2 3 7 2" xfId="32056"/>
    <cellStyle name="Input 22 2 2 3 7 3" xfId="47071"/>
    <cellStyle name="Input 22 2 2 3 8" xfId="18267"/>
    <cellStyle name="Input 22 2 2 3 8 2" xfId="33337"/>
    <cellStyle name="Input 22 2 2 3 8 3" xfId="48349"/>
    <cellStyle name="Input 22 2 2 3 9" xfId="19441"/>
    <cellStyle name="Input 22 2 2 3 9 2" xfId="34511"/>
    <cellStyle name="Input 22 2 2 3 9 3" xfId="49523"/>
    <cellStyle name="Input 22 2 2 4" xfId="8395"/>
    <cellStyle name="Input 22 2 2 4 10" xfId="20972"/>
    <cellStyle name="Input 22 2 2 4 10 2" xfId="36042"/>
    <cellStyle name="Input 22 2 2 4 10 3" xfId="51054"/>
    <cellStyle name="Input 22 2 2 4 11" xfId="23621"/>
    <cellStyle name="Input 22 2 2 4 12" xfId="38645"/>
    <cellStyle name="Input 22 2 2 4 2" xfId="11300"/>
    <cellStyle name="Input 22 2 2 4 2 2" xfId="26370"/>
    <cellStyle name="Input 22 2 2 4 2 3" xfId="41391"/>
    <cellStyle name="Input 22 2 2 4 3" xfId="12417"/>
    <cellStyle name="Input 22 2 2 4 3 2" xfId="27487"/>
    <cellStyle name="Input 22 2 2 4 3 3" xfId="42508"/>
    <cellStyle name="Input 22 2 2 4 4" xfId="13723"/>
    <cellStyle name="Input 22 2 2 4 4 2" xfId="28793"/>
    <cellStyle name="Input 22 2 2 4 4 3" xfId="43814"/>
    <cellStyle name="Input 22 2 2 4 5" xfId="15098"/>
    <cellStyle name="Input 22 2 2 4 5 2" xfId="30168"/>
    <cellStyle name="Input 22 2 2 4 5 3" xfId="45189"/>
    <cellStyle name="Input 22 2 2 4 6" xfId="16272"/>
    <cellStyle name="Input 22 2 2 4 6 2" xfId="31342"/>
    <cellStyle name="Input 22 2 2 4 6 3" xfId="46363"/>
    <cellStyle name="Input 22 2 2 4 7" xfId="17427"/>
    <cellStyle name="Input 22 2 2 4 7 2" xfId="32497"/>
    <cellStyle name="Input 22 2 2 4 7 3" xfId="47509"/>
    <cellStyle name="Input 22 2 2 4 8" xfId="18732"/>
    <cellStyle name="Input 22 2 2 4 8 2" xfId="33802"/>
    <cellStyle name="Input 22 2 2 4 8 3" xfId="48814"/>
    <cellStyle name="Input 22 2 2 4 9" xfId="19877"/>
    <cellStyle name="Input 22 2 2 4 9 2" xfId="34947"/>
    <cellStyle name="Input 22 2 2 4 9 3" xfId="49959"/>
    <cellStyle name="Input 22 2 2 5" xfId="8829"/>
    <cellStyle name="Input 22 2 2 5 2" xfId="24055"/>
    <cellStyle name="Input 22 2 2 5 3" xfId="39077"/>
    <cellStyle name="Input 22 2 2 6" xfId="12691"/>
    <cellStyle name="Input 22 2 2 6 2" xfId="27761"/>
    <cellStyle name="Input 22 2 2 6 3" xfId="42782"/>
    <cellStyle name="Input 22 2 2 7" xfId="13986"/>
    <cellStyle name="Input 22 2 2 7 2" xfId="29056"/>
    <cellStyle name="Input 22 2 2 7 3" xfId="44077"/>
    <cellStyle name="Input 22 2 2 8" xfId="16410"/>
    <cellStyle name="Input 22 2 2 8 2" xfId="31480"/>
    <cellStyle name="Input 22 2 2 8 3" xfId="46501"/>
    <cellStyle name="Input 22 2 2 9" xfId="17693"/>
    <cellStyle name="Input 22 2 2 9 2" xfId="32763"/>
    <cellStyle name="Input 22 2 2 9 3" xfId="47775"/>
    <cellStyle name="Input 22 2 3" xfId="6821"/>
    <cellStyle name="Input 22 2 3 10" xfId="20427"/>
    <cellStyle name="Input 22 2 3 10 2" xfId="35497"/>
    <cellStyle name="Input 22 2 3 10 3" xfId="50509"/>
    <cellStyle name="Input 22 2 3 11" xfId="7721"/>
    <cellStyle name="Input 22 2 3 11 2" xfId="23073"/>
    <cellStyle name="Input 22 2 3 11 3" xfId="38100"/>
    <cellStyle name="Input 22 2 3 12" xfId="22175"/>
    <cellStyle name="Input 22 2 3 13" xfId="37223"/>
    <cellStyle name="Input 22 2 3 2" xfId="10629"/>
    <cellStyle name="Input 22 2 3 2 2" xfId="25825"/>
    <cellStyle name="Input 22 2 3 2 3" xfId="40846"/>
    <cellStyle name="Input 22 2 3 3" xfId="11853"/>
    <cellStyle name="Input 22 2 3 3 2" xfId="26923"/>
    <cellStyle name="Input 22 2 3 3 3" xfId="41944"/>
    <cellStyle name="Input 22 2 3 4" xfId="13155"/>
    <cellStyle name="Input 22 2 3 4 2" xfId="28225"/>
    <cellStyle name="Input 22 2 3 4 3" xfId="43246"/>
    <cellStyle name="Input 22 2 3 5" xfId="14461"/>
    <cellStyle name="Input 22 2 3 5 2" xfId="29531"/>
    <cellStyle name="Input 22 2 3 5 3" xfId="44552"/>
    <cellStyle name="Input 22 2 3 6" xfId="15726"/>
    <cellStyle name="Input 22 2 3 6 2" xfId="30796"/>
    <cellStyle name="Input 22 2 3 6 3" xfId="45817"/>
    <cellStyle name="Input 22 2 3 7" xfId="16877"/>
    <cellStyle name="Input 22 2 3 7 2" xfId="31947"/>
    <cellStyle name="Input 22 2 3 7 3" xfId="46962"/>
    <cellStyle name="Input 22 2 3 8" xfId="18157"/>
    <cellStyle name="Input 22 2 3 8 2" xfId="33227"/>
    <cellStyle name="Input 22 2 3 8 3" xfId="48239"/>
    <cellStyle name="Input 22 2 3 9" xfId="19332"/>
    <cellStyle name="Input 22 2 3 9 2" xfId="34402"/>
    <cellStyle name="Input 22 2 3 9 3" xfId="49414"/>
    <cellStyle name="Input 22 2 4" xfId="8318"/>
    <cellStyle name="Input 22 2 4 10" xfId="20895"/>
    <cellStyle name="Input 22 2 4 10 2" xfId="35965"/>
    <cellStyle name="Input 22 2 4 10 3" xfId="50977"/>
    <cellStyle name="Input 22 2 4 11" xfId="23544"/>
    <cellStyle name="Input 22 2 4 12" xfId="38568"/>
    <cellStyle name="Input 22 2 4 2" xfId="11223"/>
    <cellStyle name="Input 22 2 4 2 2" xfId="26293"/>
    <cellStyle name="Input 22 2 4 2 3" xfId="41314"/>
    <cellStyle name="Input 22 2 4 3" xfId="12340"/>
    <cellStyle name="Input 22 2 4 3 2" xfId="27410"/>
    <cellStyle name="Input 22 2 4 3 3" xfId="42431"/>
    <cellStyle name="Input 22 2 4 4" xfId="13646"/>
    <cellStyle name="Input 22 2 4 4 2" xfId="28716"/>
    <cellStyle name="Input 22 2 4 4 3" xfId="43737"/>
    <cellStyle name="Input 22 2 4 5" xfId="15021"/>
    <cellStyle name="Input 22 2 4 5 2" xfId="30091"/>
    <cellStyle name="Input 22 2 4 5 3" xfId="45112"/>
    <cellStyle name="Input 22 2 4 6" xfId="16195"/>
    <cellStyle name="Input 22 2 4 6 2" xfId="31265"/>
    <cellStyle name="Input 22 2 4 6 3" xfId="46286"/>
    <cellStyle name="Input 22 2 4 7" xfId="17350"/>
    <cellStyle name="Input 22 2 4 7 2" xfId="32420"/>
    <cellStyle name="Input 22 2 4 7 3" xfId="47432"/>
    <cellStyle name="Input 22 2 4 8" xfId="18655"/>
    <cellStyle name="Input 22 2 4 8 2" xfId="33725"/>
    <cellStyle name="Input 22 2 4 8 3" xfId="48737"/>
    <cellStyle name="Input 22 2 4 9" xfId="19800"/>
    <cellStyle name="Input 22 2 4 9 2" xfId="34870"/>
    <cellStyle name="Input 22 2 4 9 3" xfId="49882"/>
    <cellStyle name="Input 22 2 5" xfId="7123"/>
    <cellStyle name="Input 22 2 5 2" xfId="22477"/>
    <cellStyle name="Input 22 2 5 3" xfId="37525"/>
    <cellStyle name="Input 22 3" xfId="6703"/>
    <cellStyle name="Input 22 3 10" xfId="20309"/>
    <cellStyle name="Input 22 3 10 2" xfId="35379"/>
    <cellStyle name="Input 22 3 10 3" xfId="50391"/>
    <cellStyle name="Input 22 3 11" xfId="7581"/>
    <cellStyle name="Input 22 3 11 2" xfId="22934"/>
    <cellStyle name="Input 22 3 11 3" xfId="37982"/>
    <cellStyle name="Input 22 3 12" xfId="22057"/>
    <cellStyle name="Input 22 3 13" xfId="37105"/>
    <cellStyle name="Input 22 3 2" xfId="10501"/>
    <cellStyle name="Input 22 3 2 2" xfId="25698"/>
    <cellStyle name="Input 22 3 2 3" xfId="40719"/>
    <cellStyle name="Input 22 3 3" xfId="11733"/>
    <cellStyle name="Input 22 3 3 2" xfId="26803"/>
    <cellStyle name="Input 22 3 3 3" xfId="41824"/>
    <cellStyle name="Input 22 3 4" xfId="13034"/>
    <cellStyle name="Input 22 3 4 2" xfId="28104"/>
    <cellStyle name="Input 22 3 4 3" xfId="43125"/>
    <cellStyle name="Input 22 3 5" xfId="14341"/>
    <cellStyle name="Input 22 3 5 2" xfId="29411"/>
    <cellStyle name="Input 22 3 5 3" xfId="44432"/>
    <cellStyle name="Input 22 3 6" xfId="15605"/>
    <cellStyle name="Input 22 3 6 2" xfId="30675"/>
    <cellStyle name="Input 22 3 6 3" xfId="45696"/>
    <cellStyle name="Input 22 3 7" xfId="16752"/>
    <cellStyle name="Input 22 3 7 2" xfId="31822"/>
    <cellStyle name="Input 22 3 7 3" xfId="46843"/>
    <cellStyle name="Input 22 3 8" xfId="18039"/>
    <cellStyle name="Input 22 3 8 2" xfId="33109"/>
    <cellStyle name="Input 22 3 8 3" xfId="48121"/>
    <cellStyle name="Input 22 3 9" xfId="19214"/>
    <cellStyle name="Input 22 3 9 2" xfId="34284"/>
    <cellStyle name="Input 22 3 9 3" xfId="49296"/>
    <cellStyle name="Input 22 4" xfId="8248"/>
    <cellStyle name="Input 22 4 10" xfId="20825"/>
    <cellStyle name="Input 22 4 10 2" xfId="35895"/>
    <cellStyle name="Input 22 4 10 3" xfId="50907"/>
    <cellStyle name="Input 22 4 11" xfId="23474"/>
    <cellStyle name="Input 22 4 12" xfId="38498"/>
    <cellStyle name="Input 22 4 2" xfId="11153"/>
    <cellStyle name="Input 22 4 2 2" xfId="26223"/>
    <cellStyle name="Input 22 4 2 3" xfId="41244"/>
    <cellStyle name="Input 22 4 3" xfId="12270"/>
    <cellStyle name="Input 22 4 3 2" xfId="27340"/>
    <cellStyle name="Input 22 4 3 3" xfId="42361"/>
    <cellStyle name="Input 22 4 4" xfId="13576"/>
    <cellStyle name="Input 22 4 4 2" xfId="28646"/>
    <cellStyle name="Input 22 4 4 3" xfId="43667"/>
    <cellStyle name="Input 22 4 5" xfId="14951"/>
    <cellStyle name="Input 22 4 5 2" xfId="30021"/>
    <cellStyle name="Input 22 4 5 3" xfId="45042"/>
    <cellStyle name="Input 22 4 6" xfId="16125"/>
    <cellStyle name="Input 22 4 6 2" xfId="31195"/>
    <cellStyle name="Input 22 4 6 3" xfId="46216"/>
    <cellStyle name="Input 22 4 7" xfId="17280"/>
    <cellStyle name="Input 22 4 7 2" xfId="32350"/>
    <cellStyle name="Input 22 4 7 3" xfId="47362"/>
    <cellStyle name="Input 22 4 8" xfId="18585"/>
    <cellStyle name="Input 22 4 8 2" xfId="33655"/>
    <cellStyle name="Input 22 4 8 3" xfId="48667"/>
    <cellStyle name="Input 22 4 9" xfId="19730"/>
    <cellStyle name="Input 22 4 9 2" xfId="34800"/>
    <cellStyle name="Input 22 4 9 3" xfId="49812"/>
    <cellStyle name="Input 22 5" xfId="8686"/>
    <cellStyle name="Input 22 5 2" xfId="23912"/>
    <cellStyle name="Input 22 5 3" xfId="38934"/>
    <cellStyle name="Input 22 6" xfId="10084"/>
    <cellStyle name="Input 22 6 2" xfId="25310"/>
    <cellStyle name="Input 22 6 3" xfId="40331"/>
    <cellStyle name="Input 22 7" xfId="9537"/>
    <cellStyle name="Input 22 7 2" xfId="24763"/>
    <cellStyle name="Input 22 7 3" xfId="39784"/>
    <cellStyle name="Input 22 8" xfId="9502"/>
    <cellStyle name="Input 22 8 2" xfId="24728"/>
    <cellStyle name="Input 22 8 3" xfId="39749"/>
    <cellStyle name="Input 22 9" xfId="8526"/>
    <cellStyle name="Input 22 9 2" xfId="23752"/>
    <cellStyle name="Input 22 9 3" xfId="38776"/>
    <cellStyle name="Input 23" xfId="5691"/>
    <cellStyle name="Input 23 10" xfId="6305"/>
    <cellStyle name="Input 23 10 2" xfId="21659"/>
    <cellStyle name="Input 23 10 3" xfId="36707"/>
    <cellStyle name="Input 23 2" xfId="5817"/>
    <cellStyle name="Input 23 2 2" xfId="5934"/>
    <cellStyle name="Input 23 2 2 10" xfId="7234"/>
    <cellStyle name="Input 23 2 2 10 2" xfId="22588"/>
    <cellStyle name="Input 23 2 2 10 3" xfId="37636"/>
    <cellStyle name="Input 23 2 2 2" xfId="6932"/>
    <cellStyle name="Input 23 2 2 2 10" xfId="19558"/>
    <cellStyle name="Input 23 2 2 2 10 2" xfId="34628"/>
    <cellStyle name="Input 23 2 2 2 10 3" xfId="49640"/>
    <cellStyle name="Input 23 2 2 2 11" xfId="20653"/>
    <cellStyle name="Input 23 2 2 2 11 2" xfId="35723"/>
    <cellStyle name="Input 23 2 2 2 11 3" xfId="50735"/>
    <cellStyle name="Input 23 2 2 2 12" xfId="7999"/>
    <cellStyle name="Input 23 2 2 2 12 2" xfId="23302"/>
    <cellStyle name="Input 23 2 2 2 12 3" xfId="38326"/>
    <cellStyle name="Input 23 2 2 2 13" xfId="22286"/>
    <cellStyle name="Input 23 2 2 2 14" xfId="37334"/>
    <cellStyle name="Input 23 2 2 2 2" xfId="8480"/>
    <cellStyle name="Input 23 2 2 2 2 10" xfId="21057"/>
    <cellStyle name="Input 23 2 2 2 2 10 2" xfId="36127"/>
    <cellStyle name="Input 23 2 2 2 2 10 3" xfId="51139"/>
    <cellStyle name="Input 23 2 2 2 2 11" xfId="23706"/>
    <cellStyle name="Input 23 2 2 2 2 12" xfId="38730"/>
    <cellStyle name="Input 23 2 2 2 2 2" xfId="11385"/>
    <cellStyle name="Input 23 2 2 2 2 2 2" xfId="26455"/>
    <cellStyle name="Input 23 2 2 2 2 2 3" xfId="41476"/>
    <cellStyle name="Input 23 2 2 2 2 3" xfId="12502"/>
    <cellStyle name="Input 23 2 2 2 2 3 2" xfId="27572"/>
    <cellStyle name="Input 23 2 2 2 2 3 3" xfId="42593"/>
    <cellStyle name="Input 23 2 2 2 2 4" xfId="13808"/>
    <cellStyle name="Input 23 2 2 2 2 4 2" xfId="28878"/>
    <cellStyle name="Input 23 2 2 2 2 4 3" xfId="43899"/>
    <cellStyle name="Input 23 2 2 2 2 5" xfId="15183"/>
    <cellStyle name="Input 23 2 2 2 2 5 2" xfId="30253"/>
    <cellStyle name="Input 23 2 2 2 2 5 3" xfId="45274"/>
    <cellStyle name="Input 23 2 2 2 2 6" xfId="16357"/>
    <cellStyle name="Input 23 2 2 2 2 6 2" xfId="31427"/>
    <cellStyle name="Input 23 2 2 2 2 6 3" xfId="46448"/>
    <cellStyle name="Input 23 2 2 2 2 7" xfId="17512"/>
    <cellStyle name="Input 23 2 2 2 2 7 2" xfId="32582"/>
    <cellStyle name="Input 23 2 2 2 2 7 3" xfId="47594"/>
    <cellStyle name="Input 23 2 2 2 2 8" xfId="18817"/>
    <cellStyle name="Input 23 2 2 2 2 8 2" xfId="33887"/>
    <cellStyle name="Input 23 2 2 2 2 8 3" xfId="48899"/>
    <cellStyle name="Input 23 2 2 2 2 9" xfId="19962"/>
    <cellStyle name="Input 23 2 2 2 2 9 2" xfId="35032"/>
    <cellStyle name="Input 23 2 2 2 2 9 3" xfId="50044"/>
    <cellStyle name="Input 23 2 2 2 3" xfId="10904"/>
    <cellStyle name="Input 23 2 2 2 3 2" xfId="26051"/>
    <cellStyle name="Input 23 2 2 2 3 3" xfId="41072"/>
    <cellStyle name="Input 23 2 2 2 4" xfId="12082"/>
    <cellStyle name="Input 23 2 2 2 4 2" xfId="27152"/>
    <cellStyle name="Input 23 2 2 2 4 3" xfId="42173"/>
    <cellStyle name="Input 23 2 2 2 5" xfId="13386"/>
    <cellStyle name="Input 23 2 2 2 5 2" xfId="28456"/>
    <cellStyle name="Input 23 2 2 2 5 3" xfId="43477"/>
    <cellStyle name="Input 23 2 2 2 6" xfId="14723"/>
    <cellStyle name="Input 23 2 2 2 6 2" xfId="29793"/>
    <cellStyle name="Input 23 2 2 2 6 3" xfId="44814"/>
    <cellStyle name="Input 23 2 2 2 7" xfId="15953"/>
    <cellStyle name="Input 23 2 2 2 7 2" xfId="31023"/>
    <cellStyle name="Input 23 2 2 2 7 3" xfId="46044"/>
    <cellStyle name="Input 23 2 2 2 8" xfId="17106"/>
    <cellStyle name="Input 23 2 2 2 8 2" xfId="32176"/>
    <cellStyle name="Input 23 2 2 2 8 3" xfId="47188"/>
    <cellStyle name="Input 23 2 2 2 9" xfId="18391"/>
    <cellStyle name="Input 23 2 2 2 9 2" xfId="33461"/>
    <cellStyle name="Input 23 2 2 2 9 3" xfId="48473"/>
    <cellStyle name="Input 23 2 2 3" xfId="7839"/>
    <cellStyle name="Input 23 2 2 3 10" xfId="20538"/>
    <cellStyle name="Input 23 2 2 3 10 2" xfId="35608"/>
    <cellStyle name="Input 23 2 2 3 10 3" xfId="50620"/>
    <cellStyle name="Input 23 2 2 3 11" xfId="23184"/>
    <cellStyle name="Input 23 2 2 3 12" xfId="38211"/>
    <cellStyle name="Input 23 2 2 3 2" xfId="10747"/>
    <cellStyle name="Input 23 2 2 3 2 2" xfId="25936"/>
    <cellStyle name="Input 23 2 2 3 2 3" xfId="40957"/>
    <cellStyle name="Input 23 2 2 3 3" xfId="11965"/>
    <cellStyle name="Input 23 2 2 3 3 2" xfId="27035"/>
    <cellStyle name="Input 23 2 2 3 3 3" xfId="42056"/>
    <cellStyle name="Input 23 2 2 3 4" xfId="13267"/>
    <cellStyle name="Input 23 2 2 3 4 2" xfId="28337"/>
    <cellStyle name="Input 23 2 2 3 4 3" xfId="43358"/>
    <cellStyle name="Input 23 2 2 3 5" xfId="14578"/>
    <cellStyle name="Input 23 2 2 3 5 2" xfId="29648"/>
    <cellStyle name="Input 23 2 2 3 5 3" xfId="44669"/>
    <cellStyle name="Input 23 2 2 3 6" xfId="15837"/>
    <cellStyle name="Input 23 2 2 3 6 2" xfId="30907"/>
    <cellStyle name="Input 23 2 2 3 6 3" xfId="45928"/>
    <cellStyle name="Input 23 2 2 3 7" xfId="16988"/>
    <cellStyle name="Input 23 2 2 3 7 2" xfId="32058"/>
    <cellStyle name="Input 23 2 2 3 7 3" xfId="47073"/>
    <cellStyle name="Input 23 2 2 3 8" xfId="18269"/>
    <cellStyle name="Input 23 2 2 3 8 2" xfId="33339"/>
    <cellStyle name="Input 23 2 2 3 8 3" xfId="48351"/>
    <cellStyle name="Input 23 2 2 3 9" xfId="19443"/>
    <cellStyle name="Input 23 2 2 3 9 2" xfId="34513"/>
    <cellStyle name="Input 23 2 2 3 9 3" xfId="49525"/>
    <cellStyle name="Input 23 2 2 4" xfId="8397"/>
    <cellStyle name="Input 23 2 2 4 10" xfId="20974"/>
    <cellStyle name="Input 23 2 2 4 10 2" xfId="36044"/>
    <cellStyle name="Input 23 2 2 4 10 3" xfId="51056"/>
    <cellStyle name="Input 23 2 2 4 11" xfId="23623"/>
    <cellStyle name="Input 23 2 2 4 12" xfId="38647"/>
    <cellStyle name="Input 23 2 2 4 2" xfId="11302"/>
    <cellStyle name="Input 23 2 2 4 2 2" xfId="26372"/>
    <cellStyle name="Input 23 2 2 4 2 3" xfId="41393"/>
    <cellStyle name="Input 23 2 2 4 3" xfId="12419"/>
    <cellStyle name="Input 23 2 2 4 3 2" xfId="27489"/>
    <cellStyle name="Input 23 2 2 4 3 3" xfId="42510"/>
    <cellStyle name="Input 23 2 2 4 4" xfId="13725"/>
    <cellStyle name="Input 23 2 2 4 4 2" xfId="28795"/>
    <cellStyle name="Input 23 2 2 4 4 3" xfId="43816"/>
    <cellStyle name="Input 23 2 2 4 5" xfId="15100"/>
    <cellStyle name="Input 23 2 2 4 5 2" xfId="30170"/>
    <cellStyle name="Input 23 2 2 4 5 3" xfId="45191"/>
    <cellStyle name="Input 23 2 2 4 6" xfId="16274"/>
    <cellStyle name="Input 23 2 2 4 6 2" xfId="31344"/>
    <cellStyle name="Input 23 2 2 4 6 3" xfId="46365"/>
    <cellStyle name="Input 23 2 2 4 7" xfId="17429"/>
    <cellStyle name="Input 23 2 2 4 7 2" xfId="32499"/>
    <cellStyle name="Input 23 2 2 4 7 3" xfId="47511"/>
    <cellStyle name="Input 23 2 2 4 8" xfId="18734"/>
    <cellStyle name="Input 23 2 2 4 8 2" xfId="33804"/>
    <cellStyle name="Input 23 2 2 4 8 3" xfId="48816"/>
    <cellStyle name="Input 23 2 2 4 9" xfId="19879"/>
    <cellStyle name="Input 23 2 2 4 9 2" xfId="34949"/>
    <cellStyle name="Input 23 2 2 4 9 3" xfId="49961"/>
    <cellStyle name="Input 23 2 2 5" xfId="8827"/>
    <cellStyle name="Input 23 2 2 5 2" xfId="24053"/>
    <cellStyle name="Input 23 2 2 5 3" xfId="39075"/>
    <cellStyle name="Input 23 2 2 6" xfId="12693"/>
    <cellStyle name="Input 23 2 2 6 2" xfId="27763"/>
    <cellStyle name="Input 23 2 2 6 3" xfId="42784"/>
    <cellStyle name="Input 23 2 2 7" xfId="13988"/>
    <cellStyle name="Input 23 2 2 7 2" xfId="29058"/>
    <cellStyle name="Input 23 2 2 7 3" xfId="44079"/>
    <cellStyle name="Input 23 2 2 8" xfId="16412"/>
    <cellStyle name="Input 23 2 2 8 2" xfId="31482"/>
    <cellStyle name="Input 23 2 2 8 3" xfId="46503"/>
    <cellStyle name="Input 23 2 2 9" xfId="17695"/>
    <cellStyle name="Input 23 2 2 9 2" xfId="32765"/>
    <cellStyle name="Input 23 2 2 9 3" xfId="47777"/>
    <cellStyle name="Input 23 2 3" xfId="6823"/>
    <cellStyle name="Input 23 2 3 10" xfId="20429"/>
    <cellStyle name="Input 23 2 3 10 2" xfId="35499"/>
    <cellStyle name="Input 23 2 3 10 3" xfId="50511"/>
    <cellStyle name="Input 23 2 3 11" xfId="7723"/>
    <cellStyle name="Input 23 2 3 11 2" xfId="23075"/>
    <cellStyle name="Input 23 2 3 11 3" xfId="38102"/>
    <cellStyle name="Input 23 2 3 12" xfId="22177"/>
    <cellStyle name="Input 23 2 3 13" xfId="37225"/>
    <cellStyle name="Input 23 2 3 2" xfId="10631"/>
    <cellStyle name="Input 23 2 3 2 2" xfId="25827"/>
    <cellStyle name="Input 23 2 3 2 3" xfId="40848"/>
    <cellStyle name="Input 23 2 3 3" xfId="11855"/>
    <cellStyle name="Input 23 2 3 3 2" xfId="26925"/>
    <cellStyle name="Input 23 2 3 3 3" xfId="41946"/>
    <cellStyle name="Input 23 2 3 4" xfId="13157"/>
    <cellStyle name="Input 23 2 3 4 2" xfId="28227"/>
    <cellStyle name="Input 23 2 3 4 3" xfId="43248"/>
    <cellStyle name="Input 23 2 3 5" xfId="14463"/>
    <cellStyle name="Input 23 2 3 5 2" xfId="29533"/>
    <cellStyle name="Input 23 2 3 5 3" xfId="44554"/>
    <cellStyle name="Input 23 2 3 6" xfId="15728"/>
    <cellStyle name="Input 23 2 3 6 2" xfId="30798"/>
    <cellStyle name="Input 23 2 3 6 3" xfId="45819"/>
    <cellStyle name="Input 23 2 3 7" xfId="16879"/>
    <cellStyle name="Input 23 2 3 7 2" xfId="31949"/>
    <cellStyle name="Input 23 2 3 7 3" xfId="46964"/>
    <cellStyle name="Input 23 2 3 8" xfId="18159"/>
    <cellStyle name="Input 23 2 3 8 2" xfId="33229"/>
    <cellStyle name="Input 23 2 3 8 3" xfId="48241"/>
    <cellStyle name="Input 23 2 3 9" xfId="19334"/>
    <cellStyle name="Input 23 2 3 9 2" xfId="34404"/>
    <cellStyle name="Input 23 2 3 9 3" xfId="49416"/>
    <cellStyle name="Input 23 2 4" xfId="8320"/>
    <cellStyle name="Input 23 2 4 10" xfId="20897"/>
    <cellStyle name="Input 23 2 4 10 2" xfId="35967"/>
    <cellStyle name="Input 23 2 4 10 3" xfId="50979"/>
    <cellStyle name="Input 23 2 4 11" xfId="23546"/>
    <cellStyle name="Input 23 2 4 12" xfId="38570"/>
    <cellStyle name="Input 23 2 4 2" xfId="11225"/>
    <cellStyle name="Input 23 2 4 2 2" xfId="26295"/>
    <cellStyle name="Input 23 2 4 2 3" xfId="41316"/>
    <cellStyle name="Input 23 2 4 3" xfId="12342"/>
    <cellStyle name="Input 23 2 4 3 2" xfId="27412"/>
    <cellStyle name="Input 23 2 4 3 3" xfId="42433"/>
    <cellStyle name="Input 23 2 4 4" xfId="13648"/>
    <cellStyle name="Input 23 2 4 4 2" xfId="28718"/>
    <cellStyle name="Input 23 2 4 4 3" xfId="43739"/>
    <cellStyle name="Input 23 2 4 5" xfId="15023"/>
    <cellStyle name="Input 23 2 4 5 2" xfId="30093"/>
    <cellStyle name="Input 23 2 4 5 3" xfId="45114"/>
    <cellStyle name="Input 23 2 4 6" xfId="16197"/>
    <cellStyle name="Input 23 2 4 6 2" xfId="31267"/>
    <cellStyle name="Input 23 2 4 6 3" xfId="46288"/>
    <cellStyle name="Input 23 2 4 7" xfId="17352"/>
    <cellStyle name="Input 23 2 4 7 2" xfId="32422"/>
    <cellStyle name="Input 23 2 4 7 3" xfId="47434"/>
    <cellStyle name="Input 23 2 4 8" xfId="18657"/>
    <cellStyle name="Input 23 2 4 8 2" xfId="33727"/>
    <cellStyle name="Input 23 2 4 8 3" xfId="48739"/>
    <cellStyle name="Input 23 2 4 9" xfId="19802"/>
    <cellStyle name="Input 23 2 4 9 2" xfId="34872"/>
    <cellStyle name="Input 23 2 4 9 3" xfId="49884"/>
    <cellStyle name="Input 23 2 5" xfId="7125"/>
    <cellStyle name="Input 23 2 5 2" xfId="22479"/>
    <cellStyle name="Input 23 2 5 3" xfId="37527"/>
    <cellStyle name="Input 23 3" xfId="6705"/>
    <cellStyle name="Input 23 3 10" xfId="20311"/>
    <cellStyle name="Input 23 3 10 2" xfId="35381"/>
    <cellStyle name="Input 23 3 10 3" xfId="50393"/>
    <cellStyle name="Input 23 3 11" xfId="7583"/>
    <cellStyle name="Input 23 3 11 2" xfId="22936"/>
    <cellStyle name="Input 23 3 11 3" xfId="37984"/>
    <cellStyle name="Input 23 3 12" xfId="22059"/>
    <cellStyle name="Input 23 3 13" xfId="37107"/>
    <cellStyle name="Input 23 3 2" xfId="10503"/>
    <cellStyle name="Input 23 3 2 2" xfId="25700"/>
    <cellStyle name="Input 23 3 2 3" xfId="40721"/>
    <cellStyle name="Input 23 3 3" xfId="11735"/>
    <cellStyle name="Input 23 3 3 2" xfId="26805"/>
    <cellStyle name="Input 23 3 3 3" xfId="41826"/>
    <cellStyle name="Input 23 3 4" xfId="13036"/>
    <cellStyle name="Input 23 3 4 2" xfId="28106"/>
    <cellStyle name="Input 23 3 4 3" xfId="43127"/>
    <cellStyle name="Input 23 3 5" xfId="14343"/>
    <cellStyle name="Input 23 3 5 2" xfId="29413"/>
    <cellStyle name="Input 23 3 5 3" xfId="44434"/>
    <cellStyle name="Input 23 3 6" xfId="15607"/>
    <cellStyle name="Input 23 3 6 2" xfId="30677"/>
    <cellStyle name="Input 23 3 6 3" xfId="45698"/>
    <cellStyle name="Input 23 3 7" xfId="16754"/>
    <cellStyle name="Input 23 3 7 2" xfId="31824"/>
    <cellStyle name="Input 23 3 7 3" xfId="46845"/>
    <cellStyle name="Input 23 3 8" xfId="18041"/>
    <cellStyle name="Input 23 3 8 2" xfId="33111"/>
    <cellStyle name="Input 23 3 8 3" xfId="48123"/>
    <cellStyle name="Input 23 3 9" xfId="19216"/>
    <cellStyle name="Input 23 3 9 2" xfId="34286"/>
    <cellStyle name="Input 23 3 9 3" xfId="49298"/>
    <cellStyle name="Input 23 4" xfId="8250"/>
    <cellStyle name="Input 23 4 10" xfId="20827"/>
    <cellStyle name="Input 23 4 10 2" xfId="35897"/>
    <cellStyle name="Input 23 4 10 3" xfId="50909"/>
    <cellStyle name="Input 23 4 11" xfId="23476"/>
    <cellStyle name="Input 23 4 12" xfId="38500"/>
    <cellStyle name="Input 23 4 2" xfId="11155"/>
    <cellStyle name="Input 23 4 2 2" xfId="26225"/>
    <cellStyle name="Input 23 4 2 3" xfId="41246"/>
    <cellStyle name="Input 23 4 3" xfId="12272"/>
    <cellStyle name="Input 23 4 3 2" xfId="27342"/>
    <cellStyle name="Input 23 4 3 3" xfId="42363"/>
    <cellStyle name="Input 23 4 4" xfId="13578"/>
    <cellStyle name="Input 23 4 4 2" xfId="28648"/>
    <cellStyle name="Input 23 4 4 3" xfId="43669"/>
    <cellStyle name="Input 23 4 5" xfId="14953"/>
    <cellStyle name="Input 23 4 5 2" xfId="30023"/>
    <cellStyle name="Input 23 4 5 3" xfId="45044"/>
    <cellStyle name="Input 23 4 6" xfId="16127"/>
    <cellStyle name="Input 23 4 6 2" xfId="31197"/>
    <cellStyle name="Input 23 4 6 3" xfId="46218"/>
    <cellStyle name="Input 23 4 7" xfId="17282"/>
    <cellStyle name="Input 23 4 7 2" xfId="32352"/>
    <cellStyle name="Input 23 4 7 3" xfId="47364"/>
    <cellStyle name="Input 23 4 8" xfId="18587"/>
    <cellStyle name="Input 23 4 8 2" xfId="33657"/>
    <cellStyle name="Input 23 4 8 3" xfId="48669"/>
    <cellStyle name="Input 23 4 9" xfId="19732"/>
    <cellStyle name="Input 23 4 9 2" xfId="34802"/>
    <cellStyle name="Input 23 4 9 3" xfId="49814"/>
    <cellStyle name="Input 23 5" xfId="8684"/>
    <cellStyle name="Input 23 5 2" xfId="23910"/>
    <cellStyle name="Input 23 5 3" xfId="38932"/>
    <cellStyle name="Input 23 6" xfId="9835"/>
    <cellStyle name="Input 23 6 2" xfId="25061"/>
    <cellStyle name="Input 23 6 3" xfId="40082"/>
    <cellStyle name="Input 23 7" xfId="9451"/>
    <cellStyle name="Input 23 7 2" xfId="24677"/>
    <cellStyle name="Input 23 7 3" xfId="39698"/>
    <cellStyle name="Input 23 8" xfId="9380"/>
    <cellStyle name="Input 23 8 2" xfId="24606"/>
    <cellStyle name="Input 23 8 3" xfId="39627"/>
    <cellStyle name="Input 23 9" xfId="9149"/>
    <cellStyle name="Input 23 9 2" xfId="24375"/>
    <cellStyle name="Input 23 9 3" xfId="39397"/>
    <cellStyle name="Input 24" xfId="5695"/>
    <cellStyle name="Input 24 10" xfId="6399"/>
    <cellStyle name="Input 24 10 2" xfId="21753"/>
    <cellStyle name="Input 24 10 3" xfId="36801"/>
    <cellStyle name="Input 24 2" xfId="5821"/>
    <cellStyle name="Input 24 2 2" xfId="5938"/>
    <cellStyle name="Input 24 2 2 10" xfId="7238"/>
    <cellStyle name="Input 24 2 2 10 2" xfId="22592"/>
    <cellStyle name="Input 24 2 2 10 3" xfId="37640"/>
    <cellStyle name="Input 24 2 2 2" xfId="6936"/>
    <cellStyle name="Input 24 2 2 2 10" xfId="19562"/>
    <cellStyle name="Input 24 2 2 2 10 2" xfId="34632"/>
    <cellStyle name="Input 24 2 2 2 10 3" xfId="49644"/>
    <cellStyle name="Input 24 2 2 2 11" xfId="20657"/>
    <cellStyle name="Input 24 2 2 2 11 2" xfId="35727"/>
    <cellStyle name="Input 24 2 2 2 11 3" xfId="50739"/>
    <cellStyle name="Input 24 2 2 2 12" xfId="8003"/>
    <cellStyle name="Input 24 2 2 2 12 2" xfId="23306"/>
    <cellStyle name="Input 24 2 2 2 12 3" xfId="38330"/>
    <cellStyle name="Input 24 2 2 2 13" xfId="22290"/>
    <cellStyle name="Input 24 2 2 2 14" xfId="37338"/>
    <cellStyle name="Input 24 2 2 2 2" xfId="8484"/>
    <cellStyle name="Input 24 2 2 2 2 10" xfId="21061"/>
    <cellStyle name="Input 24 2 2 2 2 10 2" xfId="36131"/>
    <cellStyle name="Input 24 2 2 2 2 10 3" xfId="51143"/>
    <cellStyle name="Input 24 2 2 2 2 11" xfId="23710"/>
    <cellStyle name="Input 24 2 2 2 2 12" xfId="38734"/>
    <cellStyle name="Input 24 2 2 2 2 2" xfId="11389"/>
    <cellStyle name="Input 24 2 2 2 2 2 2" xfId="26459"/>
    <cellStyle name="Input 24 2 2 2 2 2 3" xfId="41480"/>
    <cellStyle name="Input 24 2 2 2 2 3" xfId="12506"/>
    <cellStyle name="Input 24 2 2 2 2 3 2" xfId="27576"/>
    <cellStyle name="Input 24 2 2 2 2 3 3" xfId="42597"/>
    <cellStyle name="Input 24 2 2 2 2 4" xfId="13812"/>
    <cellStyle name="Input 24 2 2 2 2 4 2" xfId="28882"/>
    <cellStyle name="Input 24 2 2 2 2 4 3" xfId="43903"/>
    <cellStyle name="Input 24 2 2 2 2 5" xfId="15187"/>
    <cellStyle name="Input 24 2 2 2 2 5 2" xfId="30257"/>
    <cellStyle name="Input 24 2 2 2 2 5 3" xfId="45278"/>
    <cellStyle name="Input 24 2 2 2 2 6" xfId="16361"/>
    <cellStyle name="Input 24 2 2 2 2 6 2" xfId="31431"/>
    <cellStyle name="Input 24 2 2 2 2 6 3" xfId="46452"/>
    <cellStyle name="Input 24 2 2 2 2 7" xfId="17516"/>
    <cellStyle name="Input 24 2 2 2 2 7 2" xfId="32586"/>
    <cellStyle name="Input 24 2 2 2 2 7 3" xfId="47598"/>
    <cellStyle name="Input 24 2 2 2 2 8" xfId="18821"/>
    <cellStyle name="Input 24 2 2 2 2 8 2" xfId="33891"/>
    <cellStyle name="Input 24 2 2 2 2 8 3" xfId="48903"/>
    <cellStyle name="Input 24 2 2 2 2 9" xfId="19966"/>
    <cellStyle name="Input 24 2 2 2 2 9 2" xfId="35036"/>
    <cellStyle name="Input 24 2 2 2 2 9 3" xfId="50048"/>
    <cellStyle name="Input 24 2 2 2 3" xfId="10908"/>
    <cellStyle name="Input 24 2 2 2 3 2" xfId="26055"/>
    <cellStyle name="Input 24 2 2 2 3 3" xfId="41076"/>
    <cellStyle name="Input 24 2 2 2 4" xfId="12086"/>
    <cellStyle name="Input 24 2 2 2 4 2" xfId="27156"/>
    <cellStyle name="Input 24 2 2 2 4 3" xfId="42177"/>
    <cellStyle name="Input 24 2 2 2 5" xfId="13390"/>
    <cellStyle name="Input 24 2 2 2 5 2" xfId="28460"/>
    <cellStyle name="Input 24 2 2 2 5 3" xfId="43481"/>
    <cellStyle name="Input 24 2 2 2 6" xfId="14727"/>
    <cellStyle name="Input 24 2 2 2 6 2" xfId="29797"/>
    <cellStyle name="Input 24 2 2 2 6 3" xfId="44818"/>
    <cellStyle name="Input 24 2 2 2 7" xfId="15957"/>
    <cellStyle name="Input 24 2 2 2 7 2" xfId="31027"/>
    <cellStyle name="Input 24 2 2 2 7 3" xfId="46048"/>
    <cellStyle name="Input 24 2 2 2 8" xfId="17110"/>
    <cellStyle name="Input 24 2 2 2 8 2" xfId="32180"/>
    <cellStyle name="Input 24 2 2 2 8 3" xfId="47192"/>
    <cellStyle name="Input 24 2 2 2 9" xfId="18395"/>
    <cellStyle name="Input 24 2 2 2 9 2" xfId="33465"/>
    <cellStyle name="Input 24 2 2 2 9 3" xfId="48477"/>
    <cellStyle name="Input 24 2 2 3" xfId="7843"/>
    <cellStyle name="Input 24 2 2 3 10" xfId="20542"/>
    <cellStyle name="Input 24 2 2 3 10 2" xfId="35612"/>
    <cellStyle name="Input 24 2 2 3 10 3" xfId="50624"/>
    <cellStyle name="Input 24 2 2 3 11" xfId="23188"/>
    <cellStyle name="Input 24 2 2 3 12" xfId="38215"/>
    <cellStyle name="Input 24 2 2 3 2" xfId="10751"/>
    <cellStyle name="Input 24 2 2 3 2 2" xfId="25940"/>
    <cellStyle name="Input 24 2 2 3 2 3" xfId="40961"/>
    <cellStyle name="Input 24 2 2 3 3" xfId="11969"/>
    <cellStyle name="Input 24 2 2 3 3 2" xfId="27039"/>
    <cellStyle name="Input 24 2 2 3 3 3" xfId="42060"/>
    <cellStyle name="Input 24 2 2 3 4" xfId="13271"/>
    <cellStyle name="Input 24 2 2 3 4 2" xfId="28341"/>
    <cellStyle name="Input 24 2 2 3 4 3" xfId="43362"/>
    <cellStyle name="Input 24 2 2 3 5" xfId="14582"/>
    <cellStyle name="Input 24 2 2 3 5 2" xfId="29652"/>
    <cellStyle name="Input 24 2 2 3 5 3" xfId="44673"/>
    <cellStyle name="Input 24 2 2 3 6" xfId="15841"/>
    <cellStyle name="Input 24 2 2 3 6 2" xfId="30911"/>
    <cellStyle name="Input 24 2 2 3 6 3" xfId="45932"/>
    <cellStyle name="Input 24 2 2 3 7" xfId="16992"/>
    <cellStyle name="Input 24 2 2 3 7 2" xfId="32062"/>
    <cellStyle name="Input 24 2 2 3 7 3" xfId="47077"/>
    <cellStyle name="Input 24 2 2 3 8" xfId="18273"/>
    <cellStyle name="Input 24 2 2 3 8 2" xfId="33343"/>
    <cellStyle name="Input 24 2 2 3 8 3" xfId="48355"/>
    <cellStyle name="Input 24 2 2 3 9" xfId="19447"/>
    <cellStyle name="Input 24 2 2 3 9 2" xfId="34517"/>
    <cellStyle name="Input 24 2 2 3 9 3" xfId="49529"/>
    <cellStyle name="Input 24 2 2 4" xfId="8401"/>
    <cellStyle name="Input 24 2 2 4 10" xfId="20978"/>
    <cellStyle name="Input 24 2 2 4 10 2" xfId="36048"/>
    <cellStyle name="Input 24 2 2 4 10 3" xfId="51060"/>
    <cellStyle name="Input 24 2 2 4 11" xfId="23627"/>
    <cellStyle name="Input 24 2 2 4 12" xfId="38651"/>
    <cellStyle name="Input 24 2 2 4 2" xfId="11306"/>
    <cellStyle name="Input 24 2 2 4 2 2" xfId="26376"/>
    <cellStyle name="Input 24 2 2 4 2 3" xfId="41397"/>
    <cellStyle name="Input 24 2 2 4 3" xfId="12423"/>
    <cellStyle name="Input 24 2 2 4 3 2" xfId="27493"/>
    <cellStyle name="Input 24 2 2 4 3 3" xfId="42514"/>
    <cellStyle name="Input 24 2 2 4 4" xfId="13729"/>
    <cellStyle name="Input 24 2 2 4 4 2" xfId="28799"/>
    <cellStyle name="Input 24 2 2 4 4 3" xfId="43820"/>
    <cellStyle name="Input 24 2 2 4 5" xfId="15104"/>
    <cellStyle name="Input 24 2 2 4 5 2" xfId="30174"/>
    <cellStyle name="Input 24 2 2 4 5 3" xfId="45195"/>
    <cellStyle name="Input 24 2 2 4 6" xfId="16278"/>
    <cellStyle name="Input 24 2 2 4 6 2" xfId="31348"/>
    <cellStyle name="Input 24 2 2 4 6 3" xfId="46369"/>
    <cellStyle name="Input 24 2 2 4 7" xfId="17433"/>
    <cellStyle name="Input 24 2 2 4 7 2" xfId="32503"/>
    <cellStyle name="Input 24 2 2 4 7 3" xfId="47515"/>
    <cellStyle name="Input 24 2 2 4 8" xfId="18738"/>
    <cellStyle name="Input 24 2 2 4 8 2" xfId="33808"/>
    <cellStyle name="Input 24 2 2 4 8 3" xfId="48820"/>
    <cellStyle name="Input 24 2 2 4 9" xfId="19883"/>
    <cellStyle name="Input 24 2 2 4 9 2" xfId="34953"/>
    <cellStyle name="Input 24 2 2 4 9 3" xfId="49965"/>
    <cellStyle name="Input 24 2 2 5" xfId="8823"/>
    <cellStyle name="Input 24 2 2 5 2" xfId="24049"/>
    <cellStyle name="Input 24 2 2 5 3" xfId="39071"/>
    <cellStyle name="Input 24 2 2 6" xfId="12697"/>
    <cellStyle name="Input 24 2 2 6 2" xfId="27767"/>
    <cellStyle name="Input 24 2 2 6 3" xfId="42788"/>
    <cellStyle name="Input 24 2 2 7" xfId="13992"/>
    <cellStyle name="Input 24 2 2 7 2" xfId="29062"/>
    <cellStyle name="Input 24 2 2 7 3" xfId="44083"/>
    <cellStyle name="Input 24 2 2 8" xfId="16416"/>
    <cellStyle name="Input 24 2 2 8 2" xfId="31486"/>
    <cellStyle name="Input 24 2 2 8 3" xfId="46507"/>
    <cellStyle name="Input 24 2 2 9" xfId="17699"/>
    <cellStyle name="Input 24 2 2 9 2" xfId="32769"/>
    <cellStyle name="Input 24 2 2 9 3" xfId="47781"/>
    <cellStyle name="Input 24 2 3" xfId="6827"/>
    <cellStyle name="Input 24 2 3 10" xfId="20433"/>
    <cellStyle name="Input 24 2 3 10 2" xfId="35503"/>
    <cellStyle name="Input 24 2 3 10 3" xfId="50515"/>
    <cellStyle name="Input 24 2 3 11" xfId="7727"/>
    <cellStyle name="Input 24 2 3 11 2" xfId="23079"/>
    <cellStyle name="Input 24 2 3 11 3" xfId="38106"/>
    <cellStyle name="Input 24 2 3 12" xfId="22181"/>
    <cellStyle name="Input 24 2 3 13" xfId="37229"/>
    <cellStyle name="Input 24 2 3 2" xfId="10635"/>
    <cellStyle name="Input 24 2 3 2 2" xfId="25831"/>
    <cellStyle name="Input 24 2 3 2 3" xfId="40852"/>
    <cellStyle name="Input 24 2 3 3" xfId="11859"/>
    <cellStyle name="Input 24 2 3 3 2" xfId="26929"/>
    <cellStyle name="Input 24 2 3 3 3" xfId="41950"/>
    <cellStyle name="Input 24 2 3 4" xfId="13161"/>
    <cellStyle name="Input 24 2 3 4 2" xfId="28231"/>
    <cellStyle name="Input 24 2 3 4 3" xfId="43252"/>
    <cellStyle name="Input 24 2 3 5" xfId="14467"/>
    <cellStyle name="Input 24 2 3 5 2" xfId="29537"/>
    <cellStyle name="Input 24 2 3 5 3" xfId="44558"/>
    <cellStyle name="Input 24 2 3 6" xfId="15732"/>
    <cellStyle name="Input 24 2 3 6 2" xfId="30802"/>
    <cellStyle name="Input 24 2 3 6 3" xfId="45823"/>
    <cellStyle name="Input 24 2 3 7" xfId="16883"/>
    <cellStyle name="Input 24 2 3 7 2" xfId="31953"/>
    <cellStyle name="Input 24 2 3 7 3" xfId="46968"/>
    <cellStyle name="Input 24 2 3 8" xfId="18163"/>
    <cellStyle name="Input 24 2 3 8 2" xfId="33233"/>
    <cellStyle name="Input 24 2 3 8 3" xfId="48245"/>
    <cellStyle name="Input 24 2 3 9" xfId="19338"/>
    <cellStyle name="Input 24 2 3 9 2" xfId="34408"/>
    <cellStyle name="Input 24 2 3 9 3" xfId="49420"/>
    <cellStyle name="Input 24 2 4" xfId="8324"/>
    <cellStyle name="Input 24 2 4 10" xfId="20901"/>
    <cellStyle name="Input 24 2 4 10 2" xfId="35971"/>
    <cellStyle name="Input 24 2 4 10 3" xfId="50983"/>
    <cellStyle name="Input 24 2 4 11" xfId="23550"/>
    <cellStyle name="Input 24 2 4 12" xfId="38574"/>
    <cellStyle name="Input 24 2 4 2" xfId="11229"/>
    <cellStyle name="Input 24 2 4 2 2" xfId="26299"/>
    <cellStyle name="Input 24 2 4 2 3" xfId="41320"/>
    <cellStyle name="Input 24 2 4 3" xfId="12346"/>
    <cellStyle name="Input 24 2 4 3 2" xfId="27416"/>
    <cellStyle name="Input 24 2 4 3 3" xfId="42437"/>
    <cellStyle name="Input 24 2 4 4" xfId="13652"/>
    <cellStyle name="Input 24 2 4 4 2" xfId="28722"/>
    <cellStyle name="Input 24 2 4 4 3" xfId="43743"/>
    <cellStyle name="Input 24 2 4 5" xfId="15027"/>
    <cellStyle name="Input 24 2 4 5 2" xfId="30097"/>
    <cellStyle name="Input 24 2 4 5 3" xfId="45118"/>
    <cellStyle name="Input 24 2 4 6" xfId="16201"/>
    <cellStyle name="Input 24 2 4 6 2" xfId="31271"/>
    <cellStyle name="Input 24 2 4 6 3" xfId="46292"/>
    <cellStyle name="Input 24 2 4 7" xfId="17356"/>
    <cellStyle name="Input 24 2 4 7 2" xfId="32426"/>
    <cellStyle name="Input 24 2 4 7 3" xfId="47438"/>
    <cellStyle name="Input 24 2 4 8" xfId="18661"/>
    <cellStyle name="Input 24 2 4 8 2" xfId="33731"/>
    <cellStyle name="Input 24 2 4 8 3" xfId="48743"/>
    <cellStyle name="Input 24 2 4 9" xfId="19806"/>
    <cellStyle name="Input 24 2 4 9 2" xfId="34876"/>
    <cellStyle name="Input 24 2 4 9 3" xfId="49888"/>
    <cellStyle name="Input 24 2 5" xfId="7129"/>
    <cellStyle name="Input 24 2 5 2" xfId="22483"/>
    <cellStyle name="Input 24 2 5 3" xfId="37531"/>
    <cellStyle name="Input 24 3" xfId="6709"/>
    <cellStyle name="Input 24 3 10" xfId="20315"/>
    <cellStyle name="Input 24 3 10 2" xfId="35385"/>
    <cellStyle name="Input 24 3 10 3" xfId="50397"/>
    <cellStyle name="Input 24 3 11" xfId="7587"/>
    <cellStyle name="Input 24 3 11 2" xfId="22940"/>
    <cellStyle name="Input 24 3 11 3" xfId="37988"/>
    <cellStyle name="Input 24 3 12" xfId="22063"/>
    <cellStyle name="Input 24 3 13" xfId="37111"/>
    <cellStyle name="Input 24 3 2" xfId="10507"/>
    <cellStyle name="Input 24 3 2 2" xfId="25704"/>
    <cellStyle name="Input 24 3 2 3" xfId="40725"/>
    <cellStyle name="Input 24 3 3" xfId="11739"/>
    <cellStyle name="Input 24 3 3 2" xfId="26809"/>
    <cellStyle name="Input 24 3 3 3" xfId="41830"/>
    <cellStyle name="Input 24 3 4" xfId="13040"/>
    <cellStyle name="Input 24 3 4 2" xfId="28110"/>
    <cellStyle name="Input 24 3 4 3" xfId="43131"/>
    <cellStyle name="Input 24 3 5" xfId="14347"/>
    <cellStyle name="Input 24 3 5 2" xfId="29417"/>
    <cellStyle name="Input 24 3 5 3" xfId="44438"/>
    <cellStyle name="Input 24 3 6" xfId="15611"/>
    <cellStyle name="Input 24 3 6 2" xfId="30681"/>
    <cellStyle name="Input 24 3 6 3" xfId="45702"/>
    <cellStyle name="Input 24 3 7" xfId="16758"/>
    <cellStyle name="Input 24 3 7 2" xfId="31828"/>
    <cellStyle name="Input 24 3 7 3" xfId="46849"/>
    <cellStyle name="Input 24 3 8" xfId="18045"/>
    <cellStyle name="Input 24 3 8 2" xfId="33115"/>
    <cellStyle name="Input 24 3 8 3" xfId="48127"/>
    <cellStyle name="Input 24 3 9" xfId="19220"/>
    <cellStyle name="Input 24 3 9 2" xfId="34290"/>
    <cellStyle name="Input 24 3 9 3" xfId="49302"/>
    <cellStyle name="Input 24 4" xfId="8254"/>
    <cellStyle name="Input 24 4 10" xfId="20831"/>
    <cellStyle name="Input 24 4 10 2" xfId="35901"/>
    <cellStyle name="Input 24 4 10 3" xfId="50913"/>
    <cellStyle name="Input 24 4 11" xfId="23480"/>
    <cellStyle name="Input 24 4 12" xfId="38504"/>
    <cellStyle name="Input 24 4 2" xfId="11159"/>
    <cellStyle name="Input 24 4 2 2" xfId="26229"/>
    <cellStyle name="Input 24 4 2 3" xfId="41250"/>
    <cellStyle name="Input 24 4 3" xfId="12276"/>
    <cellStyle name="Input 24 4 3 2" xfId="27346"/>
    <cellStyle name="Input 24 4 3 3" xfId="42367"/>
    <cellStyle name="Input 24 4 4" xfId="13582"/>
    <cellStyle name="Input 24 4 4 2" xfId="28652"/>
    <cellStyle name="Input 24 4 4 3" xfId="43673"/>
    <cellStyle name="Input 24 4 5" xfId="14957"/>
    <cellStyle name="Input 24 4 5 2" xfId="30027"/>
    <cellStyle name="Input 24 4 5 3" xfId="45048"/>
    <cellStyle name="Input 24 4 6" xfId="16131"/>
    <cellStyle name="Input 24 4 6 2" xfId="31201"/>
    <cellStyle name="Input 24 4 6 3" xfId="46222"/>
    <cellStyle name="Input 24 4 7" xfId="17286"/>
    <cellStyle name="Input 24 4 7 2" xfId="32356"/>
    <cellStyle name="Input 24 4 7 3" xfId="47368"/>
    <cellStyle name="Input 24 4 8" xfId="18591"/>
    <cellStyle name="Input 24 4 8 2" xfId="33661"/>
    <cellStyle name="Input 24 4 8 3" xfId="48673"/>
    <cellStyle name="Input 24 4 9" xfId="19736"/>
    <cellStyle name="Input 24 4 9 2" xfId="34806"/>
    <cellStyle name="Input 24 4 9 3" xfId="49818"/>
    <cellStyle name="Input 24 5" xfId="8680"/>
    <cellStyle name="Input 24 5 2" xfId="23906"/>
    <cellStyle name="Input 24 5 3" xfId="38928"/>
    <cellStyle name="Input 24 6" xfId="9846"/>
    <cellStyle name="Input 24 6 2" xfId="25072"/>
    <cellStyle name="Input 24 6 3" xfId="40093"/>
    <cellStyle name="Input 24 7" xfId="9144"/>
    <cellStyle name="Input 24 7 2" xfId="24370"/>
    <cellStyle name="Input 24 7 3" xfId="39392"/>
    <cellStyle name="Input 24 8" xfId="9905"/>
    <cellStyle name="Input 24 8 2" xfId="25131"/>
    <cellStyle name="Input 24 8 3" xfId="40152"/>
    <cellStyle name="Input 24 9" xfId="8972"/>
    <cellStyle name="Input 24 9 2" xfId="24198"/>
    <cellStyle name="Input 24 9 3" xfId="39220"/>
    <cellStyle name="Input 25" xfId="5696"/>
    <cellStyle name="Input 25 10" xfId="6420"/>
    <cellStyle name="Input 25 10 2" xfId="21774"/>
    <cellStyle name="Input 25 10 3" xfId="36822"/>
    <cellStyle name="Input 25 2" xfId="5822"/>
    <cellStyle name="Input 25 2 2" xfId="5939"/>
    <cellStyle name="Input 25 2 2 10" xfId="7239"/>
    <cellStyle name="Input 25 2 2 10 2" xfId="22593"/>
    <cellStyle name="Input 25 2 2 10 3" xfId="37641"/>
    <cellStyle name="Input 25 2 2 2" xfId="6937"/>
    <cellStyle name="Input 25 2 2 2 10" xfId="19563"/>
    <cellStyle name="Input 25 2 2 2 10 2" xfId="34633"/>
    <cellStyle name="Input 25 2 2 2 10 3" xfId="49645"/>
    <cellStyle name="Input 25 2 2 2 11" xfId="20658"/>
    <cellStyle name="Input 25 2 2 2 11 2" xfId="35728"/>
    <cellStyle name="Input 25 2 2 2 11 3" xfId="50740"/>
    <cellStyle name="Input 25 2 2 2 12" xfId="8004"/>
    <cellStyle name="Input 25 2 2 2 12 2" xfId="23307"/>
    <cellStyle name="Input 25 2 2 2 12 3" xfId="38331"/>
    <cellStyle name="Input 25 2 2 2 13" xfId="22291"/>
    <cellStyle name="Input 25 2 2 2 14" xfId="37339"/>
    <cellStyle name="Input 25 2 2 2 2" xfId="8485"/>
    <cellStyle name="Input 25 2 2 2 2 10" xfId="21062"/>
    <cellStyle name="Input 25 2 2 2 2 10 2" xfId="36132"/>
    <cellStyle name="Input 25 2 2 2 2 10 3" xfId="51144"/>
    <cellStyle name="Input 25 2 2 2 2 11" xfId="23711"/>
    <cellStyle name="Input 25 2 2 2 2 12" xfId="38735"/>
    <cellStyle name="Input 25 2 2 2 2 2" xfId="11390"/>
    <cellStyle name="Input 25 2 2 2 2 2 2" xfId="26460"/>
    <cellStyle name="Input 25 2 2 2 2 2 3" xfId="41481"/>
    <cellStyle name="Input 25 2 2 2 2 3" xfId="12507"/>
    <cellStyle name="Input 25 2 2 2 2 3 2" xfId="27577"/>
    <cellStyle name="Input 25 2 2 2 2 3 3" xfId="42598"/>
    <cellStyle name="Input 25 2 2 2 2 4" xfId="13813"/>
    <cellStyle name="Input 25 2 2 2 2 4 2" xfId="28883"/>
    <cellStyle name="Input 25 2 2 2 2 4 3" xfId="43904"/>
    <cellStyle name="Input 25 2 2 2 2 5" xfId="15188"/>
    <cellStyle name="Input 25 2 2 2 2 5 2" xfId="30258"/>
    <cellStyle name="Input 25 2 2 2 2 5 3" xfId="45279"/>
    <cellStyle name="Input 25 2 2 2 2 6" xfId="16362"/>
    <cellStyle name="Input 25 2 2 2 2 6 2" xfId="31432"/>
    <cellStyle name="Input 25 2 2 2 2 6 3" xfId="46453"/>
    <cellStyle name="Input 25 2 2 2 2 7" xfId="17517"/>
    <cellStyle name="Input 25 2 2 2 2 7 2" xfId="32587"/>
    <cellStyle name="Input 25 2 2 2 2 7 3" xfId="47599"/>
    <cellStyle name="Input 25 2 2 2 2 8" xfId="18822"/>
    <cellStyle name="Input 25 2 2 2 2 8 2" xfId="33892"/>
    <cellStyle name="Input 25 2 2 2 2 8 3" xfId="48904"/>
    <cellStyle name="Input 25 2 2 2 2 9" xfId="19967"/>
    <cellStyle name="Input 25 2 2 2 2 9 2" xfId="35037"/>
    <cellStyle name="Input 25 2 2 2 2 9 3" xfId="50049"/>
    <cellStyle name="Input 25 2 2 2 3" xfId="10909"/>
    <cellStyle name="Input 25 2 2 2 3 2" xfId="26056"/>
    <cellStyle name="Input 25 2 2 2 3 3" xfId="41077"/>
    <cellStyle name="Input 25 2 2 2 4" xfId="12087"/>
    <cellStyle name="Input 25 2 2 2 4 2" xfId="27157"/>
    <cellStyle name="Input 25 2 2 2 4 3" xfId="42178"/>
    <cellStyle name="Input 25 2 2 2 5" xfId="13391"/>
    <cellStyle name="Input 25 2 2 2 5 2" xfId="28461"/>
    <cellStyle name="Input 25 2 2 2 5 3" xfId="43482"/>
    <cellStyle name="Input 25 2 2 2 6" xfId="14728"/>
    <cellStyle name="Input 25 2 2 2 6 2" xfId="29798"/>
    <cellStyle name="Input 25 2 2 2 6 3" xfId="44819"/>
    <cellStyle name="Input 25 2 2 2 7" xfId="15958"/>
    <cellStyle name="Input 25 2 2 2 7 2" xfId="31028"/>
    <cellStyle name="Input 25 2 2 2 7 3" xfId="46049"/>
    <cellStyle name="Input 25 2 2 2 8" xfId="17111"/>
    <cellStyle name="Input 25 2 2 2 8 2" xfId="32181"/>
    <cellStyle name="Input 25 2 2 2 8 3" xfId="47193"/>
    <cellStyle name="Input 25 2 2 2 9" xfId="18396"/>
    <cellStyle name="Input 25 2 2 2 9 2" xfId="33466"/>
    <cellStyle name="Input 25 2 2 2 9 3" xfId="48478"/>
    <cellStyle name="Input 25 2 2 3" xfId="7844"/>
    <cellStyle name="Input 25 2 2 3 10" xfId="20543"/>
    <cellStyle name="Input 25 2 2 3 10 2" xfId="35613"/>
    <cellStyle name="Input 25 2 2 3 10 3" xfId="50625"/>
    <cellStyle name="Input 25 2 2 3 11" xfId="23189"/>
    <cellStyle name="Input 25 2 2 3 12" xfId="38216"/>
    <cellStyle name="Input 25 2 2 3 2" xfId="10752"/>
    <cellStyle name="Input 25 2 2 3 2 2" xfId="25941"/>
    <cellStyle name="Input 25 2 2 3 2 3" xfId="40962"/>
    <cellStyle name="Input 25 2 2 3 3" xfId="11970"/>
    <cellStyle name="Input 25 2 2 3 3 2" xfId="27040"/>
    <cellStyle name="Input 25 2 2 3 3 3" xfId="42061"/>
    <cellStyle name="Input 25 2 2 3 4" xfId="13272"/>
    <cellStyle name="Input 25 2 2 3 4 2" xfId="28342"/>
    <cellStyle name="Input 25 2 2 3 4 3" xfId="43363"/>
    <cellStyle name="Input 25 2 2 3 5" xfId="14583"/>
    <cellStyle name="Input 25 2 2 3 5 2" xfId="29653"/>
    <cellStyle name="Input 25 2 2 3 5 3" xfId="44674"/>
    <cellStyle name="Input 25 2 2 3 6" xfId="15842"/>
    <cellStyle name="Input 25 2 2 3 6 2" xfId="30912"/>
    <cellStyle name="Input 25 2 2 3 6 3" xfId="45933"/>
    <cellStyle name="Input 25 2 2 3 7" xfId="16993"/>
    <cellStyle name="Input 25 2 2 3 7 2" xfId="32063"/>
    <cellStyle name="Input 25 2 2 3 7 3" xfId="47078"/>
    <cellStyle name="Input 25 2 2 3 8" xfId="18274"/>
    <cellStyle name="Input 25 2 2 3 8 2" xfId="33344"/>
    <cellStyle name="Input 25 2 2 3 8 3" xfId="48356"/>
    <cellStyle name="Input 25 2 2 3 9" xfId="19448"/>
    <cellStyle name="Input 25 2 2 3 9 2" xfId="34518"/>
    <cellStyle name="Input 25 2 2 3 9 3" xfId="49530"/>
    <cellStyle name="Input 25 2 2 4" xfId="8402"/>
    <cellStyle name="Input 25 2 2 4 10" xfId="20979"/>
    <cellStyle name="Input 25 2 2 4 10 2" xfId="36049"/>
    <cellStyle name="Input 25 2 2 4 10 3" xfId="51061"/>
    <cellStyle name="Input 25 2 2 4 11" xfId="23628"/>
    <cellStyle name="Input 25 2 2 4 12" xfId="38652"/>
    <cellStyle name="Input 25 2 2 4 2" xfId="11307"/>
    <cellStyle name="Input 25 2 2 4 2 2" xfId="26377"/>
    <cellStyle name="Input 25 2 2 4 2 3" xfId="41398"/>
    <cellStyle name="Input 25 2 2 4 3" xfId="12424"/>
    <cellStyle name="Input 25 2 2 4 3 2" xfId="27494"/>
    <cellStyle name="Input 25 2 2 4 3 3" xfId="42515"/>
    <cellStyle name="Input 25 2 2 4 4" xfId="13730"/>
    <cellStyle name="Input 25 2 2 4 4 2" xfId="28800"/>
    <cellStyle name="Input 25 2 2 4 4 3" xfId="43821"/>
    <cellStyle name="Input 25 2 2 4 5" xfId="15105"/>
    <cellStyle name="Input 25 2 2 4 5 2" xfId="30175"/>
    <cellStyle name="Input 25 2 2 4 5 3" xfId="45196"/>
    <cellStyle name="Input 25 2 2 4 6" xfId="16279"/>
    <cellStyle name="Input 25 2 2 4 6 2" xfId="31349"/>
    <cellStyle name="Input 25 2 2 4 6 3" xfId="46370"/>
    <cellStyle name="Input 25 2 2 4 7" xfId="17434"/>
    <cellStyle name="Input 25 2 2 4 7 2" xfId="32504"/>
    <cellStyle name="Input 25 2 2 4 7 3" xfId="47516"/>
    <cellStyle name="Input 25 2 2 4 8" xfId="18739"/>
    <cellStyle name="Input 25 2 2 4 8 2" xfId="33809"/>
    <cellStyle name="Input 25 2 2 4 8 3" xfId="48821"/>
    <cellStyle name="Input 25 2 2 4 9" xfId="19884"/>
    <cellStyle name="Input 25 2 2 4 9 2" xfId="34954"/>
    <cellStyle name="Input 25 2 2 4 9 3" xfId="49966"/>
    <cellStyle name="Input 25 2 2 5" xfId="8822"/>
    <cellStyle name="Input 25 2 2 5 2" xfId="24048"/>
    <cellStyle name="Input 25 2 2 5 3" xfId="39070"/>
    <cellStyle name="Input 25 2 2 6" xfId="12698"/>
    <cellStyle name="Input 25 2 2 6 2" xfId="27768"/>
    <cellStyle name="Input 25 2 2 6 3" xfId="42789"/>
    <cellStyle name="Input 25 2 2 7" xfId="13993"/>
    <cellStyle name="Input 25 2 2 7 2" xfId="29063"/>
    <cellStyle name="Input 25 2 2 7 3" xfId="44084"/>
    <cellStyle name="Input 25 2 2 8" xfId="16417"/>
    <cellStyle name="Input 25 2 2 8 2" xfId="31487"/>
    <cellStyle name="Input 25 2 2 8 3" xfId="46508"/>
    <cellStyle name="Input 25 2 2 9" xfId="17700"/>
    <cellStyle name="Input 25 2 2 9 2" xfId="32770"/>
    <cellStyle name="Input 25 2 2 9 3" xfId="47782"/>
    <cellStyle name="Input 25 2 3" xfId="6828"/>
    <cellStyle name="Input 25 2 3 10" xfId="20434"/>
    <cellStyle name="Input 25 2 3 10 2" xfId="35504"/>
    <cellStyle name="Input 25 2 3 10 3" xfId="50516"/>
    <cellStyle name="Input 25 2 3 11" xfId="7728"/>
    <cellStyle name="Input 25 2 3 11 2" xfId="23080"/>
    <cellStyle name="Input 25 2 3 11 3" xfId="38107"/>
    <cellStyle name="Input 25 2 3 12" xfId="22182"/>
    <cellStyle name="Input 25 2 3 13" xfId="37230"/>
    <cellStyle name="Input 25 2 3 2" xfId="10636"/>
    <cellStyle name="Input 25 2 3 2 2" xfId="25832"/>
    <cellStyle name="Input 25 2 3 2 3" xfId="40853"/>
    <cellStyle name="Input 25 2 3 3" xfId="11860"/>
    <cellStyle name="Input 25 2 3 3 2" xfId="26930"/>
    <cellStyle name="Input 25 2 3 3 3" xfId="41951"/>
    <cellStyle name="Input 25 2 3 4" xfId="13162"/>
    <cellStyle name="Input 25 2 3 4 2" xfId="28232"/>
    <cellStyle name="Input 25 2 3 4 3" xfId="43253"/>
    <cellStyle name="Input 25 2 3 5" xfId="14468"/>
    <cellStyle name="Input 25 2 3 5 2" xfId="29538"/>
    <cellStyle name="Input 25 2 3 5 3" xfId="44559"/>
    <cellStyle name="Input 25 2 3 6" xfId="15733"/>
    <cellStyle name="Input 25 2 3 6 2" xfId="30803"/>
    <cellStyle name="Input 25 2 3 6 3" xfId="45824"/>
    <cellStyle name="Input 25 2 3 7" xfId="16884"/>
    <cellStyle name="Input 25 2 3 7 2" xfId="31954"/>
    <cellStyle name="Input 25 2 3 7 3" xfId="46969"/>
    <cellStyle name="Input 25 2 3 8" xfId="18164"/>
    <cellStyle name="Input 25 2 3 8 2" xfId="33234"/>
    <cellStyle name="Input 25 2 3 8 3" xfId="48246"/>
    <cellStyle name="Input 25 2 3 9" xfId="19339"/>
    <cellStyle name="Input 25 2 3 9 2" xfId="34409"/>
    <cellStyle name="Input 25 2 3 9 3" xfId="49421"/>
    <cellStyle name="Input 25 2 4" xfId="8325"/>
    <cellStyle name="Input 25 2 4 10" xfId="20902"/>
    <cellStyle name="Input 25 2 4 10 2" xfId="35972"/>
    <cellStyle name="Input 25 2 4 10 3" xfId="50984"/>
    <cellStyle name="Input 25 2 4 11" xfId="23551"/>
    <cellStyle name="Input 25 2 4 12" xfId="38575"/>
    <cellStyle name="Input 25 2 4 2" xfId="11230"/>
    <cellStyle name="Input 25 2 4 2 2" xfId="26300"/>
    <cellStyle name="Input 25 2 4 2 3" xfId="41321"/>
    <cellStyle name="Input 25 2 4 3" xfId="12347"/>
    <cellStyle name="Input 25 2 4 3 2" xfId="27417"/>
    <cellStyle name="Input 25 2 4 3 3" xfId="42438"/>
    <cellStyle name="Input 25 2 4 4" xfId="13653"/>
    <cellStyle name="Input 25 2 4 4 2" xfId="28723"/>
    <cellStyle name="Input 25 2 4 4 3" xfId="43744"/>
    <cellStyle name="Input 25 2 4 5" xfId="15028"/>
    <cellStyle name="Input 25 2 4 5 2" xfId="30098"/>
    <cellStyle name="Input 25 2 4 5 3" xfId="45119"/>
    <cellStyle name="Input 25 2 4 6" xfId="16202"/>
    <cellStyle name="Input 25 2 4 6 2" xfId="31272"/>
    <cellStyle name="Input 25 2 4 6 3" xfId="46293"/>
    <cellStyle name="Input 25 2 4 7" xfId="17357"/>
    <cellStyle name="Input 25 2 4 7 2" xfId="32427"/>
    <cellStyle name="Input 25 2 4 7 3" xfId="47439"/>
    <cellStyle name="Input 25 2 4 8" xfId="18662"/>
    <cellStyle name="Input 25 2 4 8 2" xfId="33732"/>
    <cellStyle name="Input 25 2 4 8 3" xfId="48744"/>
    <cellStyle name="Input 25 2 4 9" xfId="19807"/>
    <cellStyle name="Input 25 2 4 9 2" xfId="34877"/>
    <cellStyle name="Input 25 2 4 9 3" xfId="49889"/>
    <cellStyle name="Input 25 2 5" xfId="7130"/>
    <cellStyle name="Input 25 2 5 2" xfId="22484"/>
    <cellStyle name="Input 25 2 5 3" xfId="37532"/>
    <cellStyle name="Input 25 3" xfId="6710"/>
    <cellStyle name="Input 25 3 10" xfId="20316"/>
    <cellStyle name="Input 25 3 10 2" xfId="35386"/>
    <cellStyle name="Input 25 3 10 3" xfId="50398"/>
    <cellStyle name="Input 25 3 11" xfId="7588"/>
    <cellStyle name="Input 25 3 11 2" xfId="22941"/>
    <cellStyle name="Input 25 3 11 3" xfId="37989"/>
    <cellStyle name="Input 25 3 12" xfId="22064"/>
    <cellStyle name="Input 25 3 13" xfId="37112"/>
    <cellStyle name="Input 25 3 2" xfId="10508"/>
    <cellStyle name="Input 25 3 2 2" xfId="25705"/>
    <cellStyle name="Input 25 3 2 3" xfId="40726"/>
    <cellStyle name="Input 25 3 3" xfId="11740"/>
    <cellStyle name="Input 25 3 3 2" xfId="26810"/>
    <cellStyle name="Input 25 3 3 3" xfId="41831"/>
    <cellStyle name="Input 25 3 4" xfId="13041"/>
    <cellStyle name="Input 25 3 4 2" xfId="28111"/>
    <cellStyle name="Input 25 3 4 3" xfId="43132"/>
    <cellStyle name="Input 25 3 5" xfId="14348"/>
    <cellStyle name="Input 25 3 5 2" xfId="29418"/>
    <cellStyle name="Input 25 3 5 3" xfId="44439"/>
    <cellStyle name="Input 25 3 6" xfId="15612"/>
    <cellStyle name="Input 25 3 6 2" xfId="30682"/>
    <cellStyle name="Input 25 3 6 3" xfId="45703"/>
    <cellStyle name="Input 25 3 7" xfId="16759"/>
    <cellStyle name="Input 25 3 7 2" xfId="31829"/>
    <cellStyle name="Input 25 3 7 3" xfId="46850"/>
    <cellStyle name="Input 25 3 8" xfId="18046"/>
    <cellStyle name="Input 25 3 8 2" xfId="33116"/>
    <cellStyle name="Input 25 3 8 3" xfId="48128"/>
    <cellStyle name="Input 25 3 9" xfId="19221"/>
    <cellStyle name="Input 25 3 9 2" xfId="34291"/>
    <cellStyle name="Input 25 3 9 3" xfId="49303"/>
    <cellStyle name="Input 25 4" xfId="8255"/>
    <cellStyle name="Input 25 4 10" xfId="20832"/>
    <cellStyle name="Input 25 4 10 2" xfId="35902"/>
    <cellStyle name="Input 25 4 10 3" xfId="50914"/>
    <cellStyle name="Input 25 4 11" xfId="23481"/>
    <cellStyle name="Input 25 4 12" xfId="38505"/>
    <cellStyle name="Input 25 4 2" xfId="11160"/>
    <cellStyle name="Input 25 4 2 2" xfId="26230"/>
    <cellStyle name="Input 25 4 2 3" xfId="41251"/>
    <cellStyle name="Input 25 4 3" xfId="12277"/>
    <cellStyle name="Input 25 4 3 2" xfId="27347"/>
    <cellStyle name="Input 25 4 3 3" xfId="42368"/>
    <cellStyle name="Input 25 4 4" xfId="13583"/>
    <cellStyle name="Input 25 4 4 2" xfId="28653"/>
    <cellStyle name="Input 25 4 4 3" xfId="43674"/>
    <cellStyle name="Input 25 4 5" xfId="14958"/>
    <cellStyle name="Input 25 4 5 2" xfId="30028"/>
    <cellStyle name="Input 25 4 5 3" xfId="45049"/>
    <cellStyle name="Input 25 4 6" xfId="16132"/>
    <cellStyle name="Input 25 4 6 2" xfId="31202"/>
    <cellStyle name="Input 25 4 6 3" xfId="46223"/>
    <cellStyle name="Input 25 4 7" xfId="17287"/>
    <cellStyle name="Input 25 4 7 2" xfId="32357"/>
    <cellStyle name="Input 25 4 7 3" xfId="47369"/>
    <cellStyle name="Input 25 4 8" xfId="18592"/>
    <cellStyle name="Input 25 4 8 2" xfId="33662"/>
    <cellStyle name="Input 25 4 8 3" xfId="48674"/>
    <cellStyle name="Input 25 4 9" xfId="19737"/>
    <cellStyle name="Input 25 4 9 2" xfId="34807"/>
    <cellStyle name="Input 25 4 9 3" xfId="49819"/>
    <cellStyle name="Input 25 5" xfId="8679"/>
    <cellStyle name="Input 25 5 2" xfId="23905"/>
    <cellStyle name="Input 25 5 3" xfId="38927"/>
    <cellStyle name="Input 25 6" xfId="10089"/>
    <cellStyle name="Input 25 6 2" xfId="25315"/>
    <cellStyle name="Input 25 6 3" xfId="40336"/>
    <cellStyle name="Input 25 7" xfId="9519"/>
    <cellStyle name="Input 25 7 2" xfId="24745"/>
    <cellStyle name="Input 25 7 3" xfId="39766"/>
    <cellStyle name="Input 25 8" xfId="10159"/>
    <cellStyle name="Input 25 8 2" xfId="25378"/>
    <cellStyle name="Input 25 8 3" xfId="40399"/>
    <cellStyle name="Input 25 9" xfId="9664"/>
    <cellStyle name="Input 25 9 2" xfId="24890"/>
    <cellStyle name="Input 25 9 3" xfId="39911"/>
    <cellStyle name="Input 26" xfId="5697"/>
    <cellStyle name="Input 26 10" xfId="6032"/>
    <cellStyle name="Input 26 10 2" xfId="21389"/>
    <cellStyle name="Input 26 10 3" xfId="36434"/>
    <cellStyle name="Input 26 2" xfId="5823"/>
    <cellStyle name="Input 26 2 2" xfId="5940"/>
    <cellStyle name="Input 26 2 2 10" xfId="7240"/>
    <cellStyle name="Input 26 2 2 10 2" xfId="22594"/>
    <cellStyle name="Input 26 2 2 10 3" xfId="37642"/>
    <cellStyle name="Input 26 2 2 2" xfId="6938"/>
    <cellStyle name="Input 26 2 2 2 10" xfId="19564"/>
    <cellStyle name="Input 26 2 2 2 10 2" xfId="34634"/>
    <cellStyle name="Input 26 2 2 2 10 3" xfId="49646"/>
    <cellStyle name="Input 26 2 2 2 11" xfId="20659"/>
    <cellStyle name="Input 26 2 2 2 11 2" xfId="35729"/>
    <cellStyle name="Input 26 2 2 2 11 3" xfId="50741"/>
    <cellStyle name="Input 26 2 2 2 12" xfId="8005"/>
    <cellStyle name="Input 26 2 2 2 12 2" xfId="23308"/>
    <cellStyle name="Input 26 2 2 2 12 3" xfId="38332"/>
    <cellStyle name="Input 26 2 2 2 13" xfId="22292"/>
    <cellStyle name="Input 26 2 2 2 14" xfId="37340"/>
    <cellStyle name="Input 26 2 2 2 2" xfId="8486"/>
    <cellStyle name="Input 26 2 2 2 2 10" xfId="21063"/>
    <cellStyle name="Input 26 2 2 2 2 10 2" xfId="36133"/>
    <cellStyle name="Input 26 2 2 2 2 10 3" xfId="51145"/>
    <cellStyle name="Input 26 2 2 2 2 11" xfId="23712"/>
    <cellStyle name="Input 26 2 2 2 2 12" xfId="38736"/>
    <cellStyle name="Input 26 2 2 2 2 2" xfId="11391"/>
    <cellStyle name="Input 26 2 2 2 2 2 2" xfId="26461"/>
    <cellStyle name="Input 26 2 2 2 2 2 3" xfId="41482"/>
    <cellStyle name="Input 26 2 2 2 2 3" xfId="12508"/>
    <cellStyle name="Input 26 2 2 2 2 3 2" xfId="27578"/>
    <cellStyle name="Input 26 2 2 2 2 3 3" xfId="42599"/>
    <cellStyle name="Input 26 2 2 2 2 4" xfId="13814"/>
    <cellStyle name="Input 26 2 2 2 2 4 2" xfId="28884"/>
    <cellStyle name="Input 26 2 2 2 2 4 3" xfId="43905"/>
    <cellStyle name="Input 26 2 2 2 2 5" xfId="15189"/>
    <cellStyle name="Input 26 2 2 2 2 5 2" xfId="30259"/>
    <cellStyle name="Input 26 2 2 2 2 5 3" xfId="45280"/>
    <cellStyle name="Input 26 2 2 2 2 6" xfId="16363"/>
    <cellStyle name="Input 26 2 2 2 2 6 2" xfId="31433"/>
    <cellStyle name="Input 26 2 2 2 2 6 3" xfId="46454"/>
    <cellStyle name="Input 26 2 2 2 2 7" xfId="17518"/>
    <cellStyle name="Input 26 2 2 2 2 7 2" xfId="32588"/>
    <cellStyle name="Input 26 2 2 2 2 7 3" xfId="47600"/>
    <cellStyle name="Input 26 2 2 2 2 8" xfId="18823"/>
    <cellStyle name="Input 26 2 2 2 2 8 2" xfId="33893"/>
    <cellStyle name="Input 26 2 2 2 2 8 3" xfId="48905"/>
    <cellStyle name="Input 26 2 2 2 2 9" xfId="19968"/>
    <cellStyle name="Input 26 2 2 2 2 9 2" xfId="35038"/>
    <cellStyle name="Input 26 2 2 2 2 9 3" xfId="50050"/>
    <cellStyle name="Input 26 2 2 2 3" xfId="10910"/>
    <cellStyle name="Input 26 2 2 2 3 2" xfId="26057"/>
    <cellStyle name="Input 26 2 2 2 3 3" xfId="41078"/>
    <cellStyle name="Input 26 2 2 2 4" xfId="12088"/>
    <cellStyle name="Input 26 2 2 2 4 2" xfId="27158"/>
    <cellStyle name="Input 26 2 2 2 4 3" xfId="42179"/>
    <cellStyle name="Input 26 2 2 2 5" xfId="13392"/>
    <cellStyle name="Input 26 2 2 2 5 2" xfId="28462"/>
    <cellStyle name="Input 26 2 2 2 5 3" xfId="43483"/>
    <cellStyle name="Input 26 2 2 2 6" xfId="14729"/>
    <cellStyle name="Input 26 2 2 2 6 2" xfId="29799"/>
    <cellStyle name="Input 26 2 2 2 6 3" xfId="44820"/>
    <cellStyle name="Input 26 2 2 2 7" xfId="15959"/>
    <cellStyle name="Input 26 2 2 2 7 2" xfId="31029"/>
    <cellStyle name="Input 26 2 2 2 7 3" xfId="46050"/>
    <cellStyle name="Input 26 2 2 2 8" xfId="17112"/>
    <cellStyle name="Input 26 2 2 2 8 2" xfId="32182"/>
    <cellStyle name="Input 26 2 2 2 8 3" xfId="47194"/>
    <cellStyle name="Input 26 2 2 2 9" xfId="18397"/>
    <cellStyle name="Input 26 2 2 2 9 2" xfId="33467"/>
    <cellStyle name="Input 26 2 2 2 9 3" xfId="48479"/>
    <cellStyle name="Input 26 2 2 3" xfId="7845"/>
    <cellStyle name="Input 26 2 2 3 10" xfId="20544"/>
    <cellStyle name="Input 26 2 2 3 10 2" xfId="35614"/>
    <cellStyle name="Input 26 2 2 3 10 3" xfId="50626"/>
    <cellStyle name="Input 26 2 2 3 11" xfId="23190"/>
    <cellStyle name="Input 26 2 2 3 12" xfId="38217"/>
    <cellStyle name="Input 26 2 2 3 2" xfId="10753"/>
    <cellStyle name="Input 26 2 2 3 2 2" xfId="25942"/>
    <cellStyle name="Input 26 2 2 3 2 3" xfId="40963"/>
    <cellStyle name="Input 26 2 2 3 3" xfId="11971"/>
    <cellStyle name="Input 26 2 2 3 3 2" xfId="27041"/>
    <cellStyle name="Input 26 2 2 3 3 3" xfId="42062"/>
    <cellStyle name="Input 26 2 2 3 4" xfId="13273"/>
    <cellStyle name="Input 26 2 2 3 4 2" xfId="28343"/>
    <cellStyle name="Input 26 2 2 3 4 3" xfId="43364"/>
    <cellStyle name="Input 26 2 2 3 5" xfId="14584"/>
    <cellStyle name="Input 26 2 2 3 5 2" xfId="29654"/>
    <cellStyle name="Input 26 2 2 3 5 3" xfId="44675"/>
    <cellStyle name="Input 26 2 2 3 6" xfId="15843"/>
    <cellStyle name="Input 26 2 2 3 6 2" xfId="30913"/>
    <cellStyle name="Input 26 2 2 3 6 3" xfId="45934"/>
    <cellStyle name="Input 26 2 2 3 7" xfId="16994"/>
    <cellStyle name="Input 26 2 2 3 7 2" xfId="32064"/>
    <cellStyle name="Input 26 2 2 3 7 3" xfId="47079"/>
    <cellStyle name="Input 26 2 2 3 8" xfId="18275"/>
    <cellStyle name="Input 26 2 2 3 8 2" xfId="33345"/>
    <cellStyle name="Input 26 2 2 3 8 3" xfId="48357"/>
    <cellStyle name="Input 26 2 2 3 9" xfId="19449"/>
    <cellStyle name="Input 26 2 2 3 9 2" xfId="34519"/>
    <cellStyle name="Input 26 2 2 3 9 3" xfId="49531"/>
    <cellStyle name="Input 26 2 2 4" xfId="8403"/>
    <cellStyle name="Input 26 2 2 4 10" xfId="20980"/>
    <cellStyle name="Input 26 2 2 4 10 2" xfId="36050"/>
    <cellStyle name="Input 26 2 2 4 10 3" xfId="51062"/>
    <cellStyle name="Input 26 2 2 4 11" xfId="23629"/>
    <cellStyle name="Input 26 2 2 4 12" xfId="38653"/>
    <cellStyle name="Input 26 2 2 4 2" xfId="11308"/>
    <cellStyle name="Input 26 2 2 4 2 2" xfId="26378"/>
    <cellStyle name="Input 26 2 2 4 2 3" xfId="41399"/>
    <cellStyle name="Input 26 2 2 4 3" xfId="12425"/>
    <cellStyle name="Input 26 2 2 4 3 2" xfId="27495"/>
    <cellStyle name="Input 26 2 2 4 3 3" xfId="42516"/>
    <cellStyle name="Input 26 2 2 4 4" xfId="13731"/>
    <cellStyle name="Input 26 2 2 4 4 2" xfId="28801"/>
    <cellStyle name="Input 26 2 2 4 4 3" xfId="43822"/>
    <cellStyle name="Input 26 2 2 4 5" xfId="15106"/>
    <cellStyle name="Input 26 2 2 4 5 2" xfId="30176"/>
    <cellStyle name="Input 26 2 2 4 5 3" xfId="45197"/>
    <cellStyle name="Input 26 2 2 4 6" xfId="16280"/>
    <cellStyle name="Input 26 2 2 4 6 2" xfId="31350"/>
    <cellStyle name="Input 26 2 2 4 6 3" xfId="46371"/>
    <cellStyle name="Input 26 2 2 4 7" xfId="17435"/>
    <cellStyle name="Input 26 2 2 4 7 2" xfId="32505"/>
    <cellStyle name="Input 26 2 2 4 7 3" xfId="47517"/>
    <cellStyle name="Input 26 2 2 4 8" xfId="18740"/>
    <cellStyle name="Input 26 2 2 4 8 2" xfId="33810"/>
    <cellStyle name="Input 26 2 2 4 8 3" xfId="48822"/>
    <cellStyle name="Input 26 2 2 4 9" xfId="19885"/>
    <cellStyle name="Input 26 2 2 4 9 2" xfId="34955"/>
    <cellStyle name="Input 26 2 2 4 9 3" xfId="49967"/>
    <cellStyle name="Input 26 2 2 5" xfId="8821"/>
    <cellStyle name="Input 26 2 2 5 2" xfId="24047"/>
    <cellStyle name="Input 26 2 2 5 3" xfId="39069"/>
    <cellStyle name="Input 26 2 2 6" xfId="12699"/>
    <cellStyle name="Input 26 2 2 6 2" xfId="27769"/>
    <cellStyle name="Input 26 2 2 6 3" xfId="42790"/>
    <cellStyle name="Input 26 2 2 7" xfId="13994"/>
    <cellStyle name="Input 26 2 2 7 2" xfId="29064"/>
    <cellStyle name="Input 26 2 2 7 3" xfId="44085"/>
    <cellStyle name="Input 26 2 2 8" xfId="16418"/>
    <cellStyle name="Input 26 2 2 8 2" xfId="31488"/>
    <cellStyle name="Input 26 2 2 8 3" xfId="46509"/>
    <cellStyle name="Input 26 2 2 9" xfId="17701"/>
    <cellStyle name="Input 26 2 2 9 2" xfId="32771"/>
    <cellStyle name="Input 26 2 2 9 3" xfId="47783"/>
    <cellStyle name="Input 26 2 3" xfId="6829"/>
    <cellStyle name="Input 26 2 3 10" xfId="20435"/>
    <cellStyle name="Input 26 2 3 10 2" xfId="35505"/>
    <cellStyle name="Input 26 2 3 10 3" xfId="50517"/>
    <cellStyle name="Input 26 2 3 11" xfId="7729"/>
    <cellStyle name="Input 26 2 3 11 2" xfId="23081"/>
    <cellStyle name="Input 26 2 3 11 3" xfId="38108"/>
    <cellStyle name="Input 26 2 3 12" xfId="22183"/>
    <cellStyle name="Input 26 2 3 13" xfId="37231"/>
    <cellStyle name="Input 26 2 3 2" xfId="10637"/>
    <cellStyle name="Input 26 2 3 2 2" xfId="25833"/>
    <cellStyle name="Input 26 2 3 2 3" xfId="40854"/>
    <cellStyle name="Input 26 2 3 3" xfId="11861"/>
    <cellStyle name="Input 26 2 3 3 2" xfId="26931"/>
    <cellStyle name="Input 26 2 3 3 3" xfId="41952"/>
    <cellStyle name="Input 26 2 3 4" xfId="13163"/>
    <cellStyle name="Input 26 2 3 4 2" xfId="28233"/>
    <cellStyle name="Input 26 2 3 4 3" xfId="43254"/>
    <cellStyle name="Input 26 2 3 5" xfId="14469"/>
    <cellStyle name="Input 26 2 3 5 2" xfId="29539"/>
    <cellStyle name="Input 26 2 3 5 3" xfId="44560"/>
    <cellStyle name="Input 26 2 3 6" xfId="15734"/>
    <cellStyle name="Input 26 2 3 6 2" xfId="30804"/>
    <cellStyle name="Input 26 2 3 6 3" xfId="45825"/>
    <cellStyle name="Input 26 2 3 7" xfId="16885"/>
    <cellStyle name="Input 26 2 3 7 2" xfId="31955"/>
    <cellStyle name="Input 26 2 3 7 3" xfId="46970"/>
    <cellStyle name="Input 26 2 3 8" xfId="18165"/>
    <cellStyle name="Input 26 2 3 8 2" xfId="33235"/>
    <cellStyle name="Input 26 2 3 8 3" xfId="48247"/>
    <cellStyle name="Input 26 2 3 9" xfId="19340"/>
    <cellStyle name="Input 26 2 3 9 2" xfId="34410"/>
    <cellStyle name="Input 26 2 3 9 3" xfId="49422"/>
    <cellStyle name="Input 26 2 4" xfId="8326"/>
    <cellStyle name="Input 26 2 4 10" xfId="20903"/>
    <cellStyle name="Input 26 2 4 10 2" xfId="35973"/>
    <cellStyle name="Input 26 2 4 10 3" xfId="50985"/>
    <cellStyle name="Input 26 2 4 11" xfId="23552"/>
    <cellStyle name="Input 26 2 4 12" xfId="38576"/>
    <cellStyle name="Input 26 2 4 2" xfId="11231"/>
    <cellStyle name="Input 26 2 4 2 2" xfId="26301"/>
    <cellStyle name="Input 26 2 4 2 3" xfId="41322"/>
    <cellStyle name="Input 26 2 4 3" xfId="12348"/>
    <cellStyle name="Input 26 2 4 3 2" xfId="27418"/>
    <cellStyle name="Input 26 2 4 3 3" xfId="42439"/>
    <cellStyle name="Input 26 2 4 4" xfId="13654"/>
    <cellStyle name="Input 26 2 4 4 2" xfId="28724"/>
    <cellStyle name="Input 26 2 4 4 3" xfId="43745"/>
    <cellStyle name="Input 26 2 4 5" xfId="15029"/>
    <cellStyle name="Input 26 2 4 5 2" xfId="30099"/>
    <cellStyle name="Input 26 2 4 5 3" xfId="45120"/>
    <cellStyle name="Input 26 2 4 6" xfId="16203"/>
    <cellStyle name="Input 26 2 4 6 2" xfId="31273"/>
    <cellStyle name="Input 26 2 4 6 3" xfId="46294"/>
    <cellStyle name="Input 26 2 4 7" xfId="17358"/>
    <cellStyle name="Input 26 2 4 7 2" xfId="32428"/>
    <cellStyle name="Input 26 2 4 7 3" xfId="47440"/>
    <cellStyle name="Input 26 2 4 8" xfId="18663"/>
    <cellStyle name="Input 26 2 4 8 2" xfId="33733"/>
    <cellStyle name="Input 26 2 4 8 3" xfId="48745"/>
    <cellStyle name="Input 26 2 4 9" xfId="19808"/>
    <cellStyle name="Input 26 2 4 9 2" xfId="34878"/>
    <cellStyle name="Input 26 2 4 9 3" xfId="49890"/>
    <cellStyle name="Input 26 2 5" xfId="7131"/>
    <cellStyle name="Input 26 2 5 2" xfId="22485"/>
    <cellStyle name="Input 26 2 5 3" xfId="37533"/>
    <cellStyle name="Input 26 3" xfId="6711"/>
    <cellStyle name="Input 26 3 10" xfId="20317"/>
    <cellStyle name="Input 26 3 10 2" xfId="35387"/>
    <cellStyle name="Input 26 3 10 3" xfId="50399"/>
    <cellStyle name="Input 26 3 11" xfId="7589"/>
    <cellStyle name="Input 26 3 11 2" xfId="22942"/>
    <cellStyle name="Input 26 3 11 3" xfId="37990"/>
    <cellStyle name="Input 26 3 12" xfId="22065"/>
    <cellStyle name="Input 26 3 13" xfId="37113"/>
    <cellStyle name="Input 26 3 2" xfId="10509"/>
    <cellStyle name="Input 26 3 2 2" xfId="25706"/>
    <cellStyle name="Input 26 3 2 3" xfId="40727"/>
    <cellStyle name="Input 26 3 3" xfId="11741"/>
    <cellStyle name="Input 26 3 3 2" xfId="26811"/>
    <cellStyle name="Input 26 3 3 3" xfId="41832"/>
    <cellStyle name="Input 26 3 4" xfId="13042"/>
    <cellStyle name="Input 26 3 4 2" xfId="28112"/>
    <cellStyle name="Input 26 3 4 3" xfId="43133"/>
    <cellStyle name="Input 26 3 5" xfId="14349"/>
    <cellStyle name="Input 26 3 5 2" xfId="29419"/>
    <cellStyle name="Input 26 3 5 3" xfId="44440"/>
    <cellStyle name="Input 26 3 6" xfId="15613"/>
    <cellStyle name="Input 26 3 6 2" xfId="30683"/>
    <cellStyle name="Input 26 3 6 3" xfId="45704"/>
    <cellStyle name="Input 26 3 7" xfId="16760"/>
    <cellStyle name="Input 26 3 7 2" xfId="31830"/>
    <cellStyle name="Input 26 3 7 3" xfId="46851"/>
    <cellStyle name="Input 26 3 8" xfId="18047"/>
    <cellStyle name="Input 26 3 8 2" xfId="33117"/>
    <cellStyle name="Input 26 3 8 3" xfId="48129"/>
    <cellStyle name="Input 26 3 9" xfId="19222"/>
    <cellStyle name="Input 26 3 9 2" xfId="34292"/>
    <cellStyle name="Input 26 3 9 3" xfId="49304"/>
    <cellStyle name="Input 26 4" xfId="8256"/>
    <cellStyle name="Input 26 4 10" xfId="20833"/>
    <cellStyle name="Input 26 4 10 2" xfId="35903"/>
    <cellStyle name="Input 26 4 10 3" xfId="50915"/>
    <cellStyle name="Input 26 4 11" xfId="23482"/>
    <cellStyle name="Input 26 4 12" xfId="38506"/>
    <cellStyle name="Input 26 4 2" xfId="11161"/>
    <cellStyle name="Input 26 4 2 2" xfId="26231"/>
    <cellStyle name="Input 26 4 2 3" xfId="41252"/>
    <cellStyle name="Input 26 4 3" xfId="12278"/>
    <cellStyle name="Input 26 4 3 2" xfId="27348"/>
    <cellStyle name="Input 26 4 3 3" xfId="42369"/>
    <cellStyle name="Input 26 4 4" xfId="13584"/>
    <cellStyle name="Input 26 4 4 2" xfId="28654"/>
    <cellStyle name="Input 26 4 4 3" xfId="43675"/>
    <cellStyle name="Input 26 4 5" xfId="14959"/>
    <cellStyle name="Input 26 4 5 2" xfId="30029"/>
    <cellStyle name="Input 26 4 5 3" xfId="45050"/>
    <cellStyle name="Input 26 4 6" xfId="16133"/>
    <cellStyle name="Input 26 4 6 2" xfId="31203"/>
    <cellStyle name="Input 26 4 6 3" xfId="46224"/>
    <cellStyle name="Input 26 4 7" xfId="17288"/>
    <cellStyle name="Input 26 4 7 2" xfId="32358"/>
    <cellStyle name="Input 26 4 7 3" xfId="47370"/>
    <cellStyle name="Input 26 4 8" xfId="18593"/>
    <cellStyle name="Input 26 4 8 2" xfId="33663"/>
    <cellStyle name="Input 26 4 8 3" xfId="48675"/>
    <cellStyle name="Input 26 4 9" xfId="19738"/>
    <cellStyle name="Input 26 4 9 2" xfId="34808"/>
    <cellStyle name="Input 26 4 9 3" xfId="49820"/>
    <cellStyle name="Input 26 5" xfId="8678"/>
    <cellStyle name="Input 26 5 2" xfId="23904"/>
    <cellStyle name="Input 26 5 3" xfId="38926"/>
    <cellStyle name="Input 26 6" xfId="9873"/>
    <cellStyle name="Input 26 6 2" xfId="25099"/>
    <cellStyle name="Input 26 6 3" xfId="40120"/>
    <cellStyle name="Input 26 7" xfId="9538"/>
    <cellStyle name="Input 26 7 2" xfId="24764"/>
    <cellStyle name="Input 26 7 3" xfId="39785"/>
    <cellStyle name="Input 26 8" xfId="9159"/>
    <cellStyle name="Input 26 8 2" xfId="24385"/>
    <cellStyle name="Input 26 8 3" xfId="39407"/>
    <cellStyle name="Input 26 9" xfId="9613"/>
    <cellStyle name="Input 26 9 2" xfId="24839"/>
    <cellStyle name="Input 26 9 3" xfId="39860"/>
    <cellStyle name="Input 27" xfId="5694"/>
    <cellStyle name="Input 27 10" xfId="6370"/>
    <cellStyle name="Input 27 10 2" xfId="21724"/>
    <cellStyle name="Input 27 10 3" xfId="36772"/>
    <cellStyle name="Input 27 2" xfId="5820"/>
    <cellStyle name="Input 27 2 2" xfId="5937"/>
    <cellStyle name="Input 27 2 2 10" xfId="7237"/>
    <cellStyle name="Input 27 2 2 10 2" xfId="22591"/>
    <cellStyle name="Input 27 2 2 10 3" xfId="37639"/>
    <cellStyle name="Input 27 2 2 2" xfId="6935"/>
    <cellStyle name="Input 27 2 2 2 10" xfId="19561"/>
    <cellStyle name="Input 27 2 2 2 10 2" xfId="34631"/>
    <cellStyle name="Input 27 2 2 2 10 3" xfId="49643"/>
    <cellStyle name="Input 27 2 2 2 11" xfId="20656"/>
    <cellStyle name="Input 27 2 2 2 11 2" xfId="35726"/>
    <cellStyle name="Input 27 2 2 2 11 3" xfId="50738"/>
    <cellStyle name="Input 27 2 2 2 12" xfId="8002"/>
    <cellStyle name="Input 27 2 2 2 12 2" xfId="23305"/>
    <cellStyle name="Input 27 2 2 2 12 3" xfId="38329"/>
    <cellStyle name="Input 27 2 2 2 13" xfId="22289"/>
    <cellStyle name="Input 27 2 2 2 14" xfId="37337"/>
    <cellStyle name="Input 27 2 2 2 2" xfId="8483"/>
    <cellStyle name="Input 27 2 2 2 2 10" xfId="21060"/>
    <cellStyle name="Input 27 2 2 2 2 10 2" xfId="36130"/>
    <cellStyle name="Input 27 2 2 2 2 10 3" xfId="51142"/>
    <cellStyle name="Input 27 2 2 2 2 11" xfId="23709"/>
    <cellStyle name="Input 27 2 2 2 2 12" xfId="38733"/>
    <cellStyle name="Input 27 2 2 2 2 2" xfId="11388"/>
    <cellStyle name="Input 27 2 2 2 2 2 2" xfId="26458"/>
    <cellStyle name="Input 27 2 2 2 2 2 3" xfId="41479"/>
    <cellStyle name="Input 27 2 2 2 2 3" xfId="12505"/>
    <cellStyle name="Input 27 2 2 2 2 3 2" xfId="27575"/>
    <cellStyle name="Input 27 2 2 2 2 3 3" xfId="42596"/>
    <cellStyle name="Input 27 2 2 2 2 4" xfId="13811"/>
    <cellStyle name="Input 27 2 2 2 2 4 2" xfId="28881"/>
    <cellStyle name="Input 27 2 2 2 2 4 3" xfId="43902"/>
    <cellStyle name="Input 27 2 2 2 2 5" xfId="15186"/>
    <cellStyle name="Input 27 2 2 2 2 5 2" xfId="30256"/>
    <cellStyle name="Input 27 2 2 2 2 5 3" xfId="45277"/>
    <cellStyle name="Input 27 2 2 2 2 6" xfId="16360"/>
    <cellStyle name="Input 27 2 2 2 2 6 2" xfId="31430"/>
    <cellStyle name="Input 27 2 2 2 2 6 3" xfId="46451"/>
    <cellStyle name="Input 27 2 2 2 2 7" xfId="17515"/>
    <cellStyle name="Input 27 2 2 2 2 7 2" xfId="32585"/>
    <cellStyle name="Input 27 2 2 2 2 7 3" xfId="47597"/>
    <cellStyle name="Input 27 2 2 2 2 8" xfId="18820"/>
    <cellStyle name="Input 27 2 2 2 2 8 2" xfId="33890"/>
    <cellStyle name="Input 27 2 2 2 2 8 3" xfId="48902"/>
    <cellStyle name="Input 27 2 2 2 2 9" xfId="19965"/>
    <cellStyle name="Input 27 2 2 2 2 9 2" xfId="35035"/>
    <cellStyle name="Input 27 2 2 2 2 9 3" xfId="50047"/>
    <cellStyle name="Input 27 2 2 2 3" xfId="10907"/>
    <cellStyle name="Input 27 2 2 2 3 2" xfId="26054"/>
    <cellStyle name="Input 27 2 2 2 3 3" xfId="41075"/>
    <cellStyle name="Input 27 2 2 2 4" xfId="12085"/>
    <cellStyle name="Input 27 2 2 2 4 2" xfId="27155"/>
    <cellStyle name="Input 27 2 2 2 4 3" xfId="42176"/>
    <cellStyle name="Input 27 2 2 2 5" xfId="13389"/>
    <cellStyle name="Input 27 2 2 2 5 2" xfId="28459"/>
    <cellStyle name="Input 27 2 2 2 5 3" xfId="43480"/>
    <cellStyle name="Input 27 2 2 2 6" xfId="14726"/>
    <cellStyle name="Input 27 2 2 2 6 2" xfId="29796"/>
    <cellStyle name="Input 27 2 2 2 6 3" xfId="44817"/>
    <cellStyle name="Input 27 2 2 2 7" xfId="15956"/>
    <cellStyle name="Input 27 2 2 2 7 2" xfId="31026"/>
    <cellStyle name="Input 27 2 2 2 7 3" xfId="46047"/>
    <cellStyle name="Input 27 2 2 2 8" xfId="17109"/>
    <cellStyle name="Input 27 2 2 2 8 2" xfId="32179"/>
    <cellStyle name="Input 27 2 2 2 8 3" xfId="47191"/>
    <cellStyle name="Input 27 2 2 2 9" xfId="18394"/>
    <cellStyle name="Input 27 2 2 2 9 2" xfId="33464"/>
    <cellStyle name="Input 27 2 2 2 9 3" xfId="48476"/>
    <cellStyle name="Input 27 2 2 3" xfId="7842"/>
    <cellStyle name="Input 27 2 2 3 10" xfId="20541"/>
    <cellStyle name="Input 27 2 2 3 10 2" xfId="35611"/>
    <cellStyle name="Input 27 2 2 3 10 3" xfId="50623"/>
    <cellStyle name="Input 27 2 2 3 11" xfId="23187"/>
    <cellStyle name="Input 27 2 2 3 12" xfId="38214"/>
    <cellStyle name="Input 27 2 2 3 2" xfId="10750"/>
    <cellStyle name="Input 27 2 2 3 2 2" xfId="25939"/>
    <cellStyle name="Input 27 2 2 3 2 3" xfId="40960"/>
    <cellStyle name="Input 27 2 2 3 3" xfId="11968"/>
    <cellStyle name="Input 27 2 2 3 3 2" xfId="27038"/>
    <cellStyle name="Input 27 2 2 3 3 3" xfId="42059"/>
    <cellStyle name="Input 27 2 2 3 4" xfId="13270"/>
    <cellStyle name="Input 27 2 2 3 4 2" xfId="28340"/>
    <cellStyle name="Input 27 2 2 3 4 3" xfId="43361"/>
    <cellStyle name="Input 27 2 2 3 5" xfId="14581"/>
    <cellStyle name="Input 27 2 2 3 5 2" xfId="29651"/>
    <cellStyle name="Input 27 2 2 3 5 3" xfId="44672"/>
    <cellStyle name="Input 27 2 2 3 6" xfId="15840"/>
    <cellStyle name="Input 27 2 2 3 6 2" xfId="30910"/>
    <cellStyle name="Input 27 2 2 3 6 3" xfId="45931"/>
    <cellStyle name="Input 27 2 2 3 7" xfId="16991"/>
    <cellStyle name="Input 27 2 2 3 7 2" xfId="32061"/>
    <cellStyle name="Input 27 2 2 3 7 3" xfId="47076"/>
    <cellStyle name="Input 27 2 2 3 8" xfId="18272"/>
    <cellStyle name="Input 27 2 2 3 8 2" xfId="33342"/>
    <cellStyle name="Input 27 2 2 3 8 3" xfId="48354"/>
    <cellStyle name="Input 27 2 2 3 9" xfId="19446"/>
    <cellStyle name="Input 27 2 2 3 9 2" xfId="34516"/>
    <cellStyle name="Input 27 2 2 3 9 3" xfId="49528"/>
    <cellStyle name="Input 27 2 2 4" xfId="8400"/>
    <cellStyle name="Input 27 2 2 4 10" xfId="20977"/>
    <cellStyle name="Input 27 2 2 4 10 2" xfId="36047"/>
    <cellStyle name="Input 27 2 2 4 10 3" xfId="51059"/>
    <cellStyle name="Input 27 2 2 4 11" xfId="23626"/>
    <cellStyle name="Input 27 2 2 4 12" xfId="38650"/>
    <cellStyle name="Input 27 2 2 4 2" xfId="11305"/>
    <cellStyle name="Input 27 2 2 4 2 2" xfId="26375"/>
    <cellStyle name="Input 27 2 2 4 2 3" xfId="41396"/>
    <cellStyle name="Input 27 2 2 4 3" xfId="12422"/>
    <cellStyle name="Input 27 2 2 4 3 2" xfId="27492"/>
    <cellStyle name="Input 27 2 2 4 3 3" xfId="42513"/>
    <cellStyle name="Input 27 2 2 4 4" xfId="13728"/>
    <cellStyle name="Input 27 2 2 4 4 2" xfId="28798"/>
    <cellStyle name="Input 27 2 2 4 4 3" xfId="43819"/>
    <cellStyle name="Input 27 2 2 4 5" xfId="15103"/>
    <cellStyle name="Input 27 2 2 4 5 2" xfId="30173"/>
    <cellStyle name="Input 27 2 2 4 5 3" xfId="45194"/>
    <cellStyle name="Input 27 2 2 4 6" xfId="16277"/>
    <cellStyle name="Input 27 2 2 4 6 2" xfId="31347"/>
    <cellStyle name="Input 27 2 2 4 6 3" xfId="46368"/>
    <cellStyle name="Input 27 2 2 4 7" xfId="17432"/>
    <cellStyle name="Input 27 2 2 4 7 2" xfId="32502"/>
    <cellStyle name="Input 27 2 2 4 7 3" xfId="47514"/>
    <cellStyle name="Input 27 2 2 4 8" xfId="18737"/>
    <cellStyle name="Input 27 2 2 4 8 2" xfId="33807"/>
    <cellStyle name="Input 27 2 2 4 8 3" xfId="48819"/>
    <cellStyle name="Input 27 2 2 4 9" xfId="19882"/>
    <cellStyle name="Input 27 2 2 4 9 2" xfId="34952"/>
    <cellStyle name="Input 27 2 2 4 9 3" xfId="49964"/>
    <cellStyle name="Input 27 2 2 5" xfId="8824"/>
    <cellStyle name="Input 27 2 2 5 2" xfId="24050"/>
    <cellStyle name="Input 27 2 2 5 3" xfId="39072"/>
    <cellStyle name="Input 27 2 2 6" xfId="12696"/>
    <cellStyle name="Input 27 2 2 6 2" xfId="27766"/>
    <cellStyle name="Input 27 2 2 6 3" xfId="42787"/>
    <cellStyle name="Input 27 2 2 7" xfId="13991"/>
    <cellStyle name="Input 27 2 2 7 2" xfId="29061"/>
    <cellStyle name="Input 27 2 2 7 3" xfId="44082"/>
    <cellStyle name="Input 27 2 2 8" xfId="16415"/>
    <cellStyle name="Input 27 2 2 8 2" xfId="31485"/>
    <cellStyle name="Input 27 2 2 8 3" xfId="46506"/>
    <cellStyle name="Input 27 2 2 9" xfId="17698"/>
    <cellStyle name="Input 27 2 2 9 2" xfId="32768"/>
    <cellStyle name="Input 27 2 2 9 3" xfId="47780"/>
    <cellStyle name="Input 27 2 3" xfId="6826"/>
    <cellStyle name="Input 27 2 3 10" xfId="20432"/>
    <cellStyle name="Input 27 2 3 10 2" xfId="35502"/>
    <cellStyle name="Input 27 2 3 10 3" xfId="50514"/>
    <cellStyle name="Input 27 2 3 11" xfId="7726"/>
    <cellStyle name="Input 27 2 3 11 2" xfId="23078"/>
    <cellStyle name="Input 27 2 3 11 3" xfId="38105"/>
    <cellStyle name="Input 27 2 3 12" xfId="22180"/>
    <cellStyle name="Input 27 2 3 13" xfId="37228"/>
    <cellStyle name="Input 27 2 3 2" xfId="10634"/>
    <cellStyle name="Input 27 2 3 2 2" xfId="25830"/>
    <cellStyle name="Input 27 2 3 2 3" xfId="40851"/>
    <cellStyle name="Input 27 2 3 3" xfId="11858"/>
    <cellStyle name="Input 27 2 3 3 2" xfId="26928"/>
    <cellStyle name="Input 27 2 3 3 3" xfId="41949"/>
    <cellStyle name="Input 27 2 3 4" xfId="13160"/>
    <cellStyle name="Input 27 2 3 4 2" xfId="28230"/>
    <cellStyle name="Input 27 2 3 4 3" xfId="43251"/>
    <cellStyle name="Input 27 2 3 5" xfId="14466"/>
    <cellStyle name="Input 27 2 3 5 2" xfId="29536"/>
    <cellStyle name="Input 27 2 3 5 3" xfId="44557"/>
    <cellStyle name="Input 27 2 3 6" xfId="15731"/>
    <cellStyle name="Input 27 2 3 6 2" xfId="30801"/>
    <cellStyle name="Input 27 2 3 6 3" xfId="45822"/>
    <cellStyle name="Input 27 2 3 7" xfId="16882"/>
    <cellStyle name="Input 27 2 3 7 2" xfId="31952"/>
    <cellStyle name="Input 27 2 3 7 3" xfId="46967"/>
    <cellStyle name="Input 27 2 3 8" xfId="18162"/>
    <cellStyle name="Input 27 2 3 8 2" xfId="33232"/>
    <cellStyle name="Input 27 2 3 8 3" xfId="48244"/>
    <cellStyle name="Input 27 2 3 9" xfId="19337"/>
    <cellStyle name="Input 27 2 3 9 2" xfId="34407"/>
    <cellStyle name="Input 27 2 3 9 3" xfId="49419"/>
    <cellStyle name="Input 27 2 4" xfId="8323"/>
    <cellStyle name="Input 27 2 4 10" xfId="20900"/>
    <cellStyle name="Input 27 2 4 10 2" xfId="35970"/>
    <cellStyle name="Input 27 2 4 10 3" xfId="50982"/>
    <cellStyle name="Input 27 2 4 11" xfId="23549"/>
    <cellStyle name="Input 27 2 4 12" xfId="38573"/>
    <cellStyle name="Input 27 2 4 2" xfId="11228"/>
    <cellStyle name="Input 27 2 4 2 2" xfId="26298"/>
    <cellStyle name="Input 27 2 4 2 3" xfId="41319"/>
    <cellStyle name="Input 27 2 4 3" xfId="12345"/>
    <cellStyle name="Input 27 2 4 3 2" xfId="27415"/>
    <cellStyle name="Input 27 2 4 3 3" xfId="42436"/>
    <cellStyle name="Input 27 2 4 4" xfId="13651"/>
    <cellStyle name="Input 27 2 4 4 2" xfId="28721"/>
    <cellStyle name="Input 27 2 4 4 3" xfId="43742"/>
    <cellStyle name="Input 27 2 4 5" xfId="15026"/>
    <cellStyle name="Input 27 2 4 5 2" xfId="30096"/>
    <cellStyle name="Input 27 2 4 5 3" xfId="45117"/>
    <cellStyle name="Input 27 2 4 6" xfId="16200"/>
    <cellStyle name="Input 27 2 4 6 2" xfId="31270"/>
    <cellStyle name="Input 27 2 4 6 3" xfId="46291"/>
    <cellStyle name="Input 27 2 4 7" xfId="17355"/>
    <cellStyle name="Input 27 2 4 7 2" xfId="32425"/>
    <cellStyle name="Input 27 2 4 7 3" xfId="47437"/>
    <cellStyle name="Input 27 2 4 8" xfId="18660"/>
    <cellStyle name="Input 27 2 4 8 2" xfId="33730"/>
    <cellStyle name="Input 27 2 4 8 3" xfId="48742"/>
    <cellStyle name="Input 27 2 4 9" xfId="19805"/>
    <cellStyle name="Input 27 2 4 9 2" xfId="34875"/>
    <cellStyle name="Input 27 2 4 9 3" xfId="49887"/>
    <cellStyle name="Input 27 2 5" xfId="7128"/>
    <cellStyle name="Input 27 2 5 2" xfId="22482"/>
    <cellStyle name="Input 27 2 5 3" xfId="37530"/>
    <cellStyle name="Input 27 3" xfId="6708"/>
    <cellStyle name="Input 27 3 10" xfId="20314"/>
    <cellStyle name="Input 27 3 10 2" xfId="35384"/>
    <cellStyle name="Input 27 3 10 3" xfId="50396"/>
    <cellStyle name="Input 27 3 11" xfId="7586"/>
    <cellStyle name="Input 27 3 11 2" xfId="22939"/>
    <cellStyle name="Input 27 3 11 3" xfId="37987"/>
    <cellStyle name="Input 27 3 12" xfId="22062"/>
    <cellStyle name="Input 27 3 13" xfId="37110"/>
    <cellStyle name="Input 27 3 2" xfId="10506"/>
    <cellStyle name="Input 27 3 2 2" xfId="25703"/>
    <cellStyle name="Input 27 3 2 3" xfId="40724"/>
    <cellStyle name="Input 27 3 3" xfId="11738"/>
    <cellStyle name="Input 27 3 3 2" xfId="26808"/>
    <cellStyle name="Input 27 3 3 3" xfId="41829"/>
    <cellStyle name="Input 27 3 4" xfId="13039"/>
    <cellStyle name="Input 27 3 4 2" xfId="28109"/>
    <cellStyle name="Input 27 3 4 3" xfId="43130"/>
    <cellStyle name="Input 27 3 5" xfId="14346"/>
    <cellStyle name="Input 27 3 5 2" xfId="29416"/>
    <cellStyle name="Input 27 3 5 3" xfId="44437"/>
    <cellStyle name="Input 27 3 6" xfId="15610"/>
    <cellStyle name="Input 27 3 6 2" xfId="30680"/>
    <cellStyle name="Input 27 3 6 3" xfId="45701"/>
    <cellStyle name="Input 27 3 7" xfId="16757"/>
    <cellStyle name="Input 27 3 7 2" xfId="31827"/>
    <cellStyle name="Input 27 3 7 3" xfId="46848"/>
    <cellStyle name="Input 27 3 8" xfId="18044"/>
    <cellStyle name="Input 27 3 8 2" xfId="33114"/>
    <cellStyle name="Input 27 3 8 3" xfId="48126"/>
    <cellStyle name="Input 27 3 9" xfId="19219"/>
    <cellStyle name="Input 27 3 9 2" xfId="34289"/>
    <cellStyle name="Input 27 3 9 3" xfId="49301"/>
    <cellStyle name="Input 27 4" xfId="8253"/>
    <cellStyle name="Input 27 4 10" xfId="20830"/>
    <cellStyle name="Input 27 4 10 2" xfId="35900"/>
    <cellStyle name="Input 27 4 10 3" xfId="50912"/>
    <cellStyle name="Input 27 4 11" xfId="23479"/>
    <cellStyle name="Input 27 4 12" xfId="38503"/>
    <cellStyle name="Input 27 4 2" xfId="11158"/>
    <cellStyle name="Input 27 4 2 2" xfId="26228"/>
    <cellStyle name="Input 27 4 2 3" xfId="41249"/>
    <cellStyle name="Input 27 4 3" xfId="12275"/>
    <cellStyle name="Input 27 4 3 2" xfId="27345"/>
    <cellStyle name="Input 27 4 3 3" xfId="42366"/>
    <cellStyle name="Input 27 4 4" xfId="13581"/>
    <cellStyle name="Input 27 4 4 2" xfId="28651"/>
    <cellStyle name="Input 27 4 4 3" xfId="43672"/>
    <cellStyle name="Input 27 4 5" xfId="14956"/>
    <cellStyle name="Input 27 4 5 2" xfId="30026"/>
    <cellStyle name="Input 27 4 5 3" xfId="45047"/>
    <cellStyle name="Input 27 4 6" xfId="16130"/>
    <cellStyle name="Input 27 4 6 2" xfId="31200"/>
    <cellStyle name="Input 27 4 6 3" xfId="46221"/>
    <cellStyle name="Input 27 4 7" xfId="17285"/>
    <cellStyle name="Input 27 4 7 2" xfId="32355"/>
    <cellStyle name="Input 27 4 7 3" xfId="47367"/>
    <cellStyle name="Input 27 4 8" xfId="18590"/>
    <cellStyle name="Input 27 4 8 2" xfId="33660"/>
    <cellStyle name="Input 27 4 8 3" xfId="48672"/>
    <cellStyle name="Input 27 4 9" xfId="19735"/>
    <cellStyle name="Input 27 4 9 2" xfId="34805"/>
    <cellStyle name="Input 27 4 9 3" xfId="49817"/>
    <cellStyle name="Input 27 5" xfId="8681"/>
    <cellStyle name="Input 27 5 2" xfId="23907"/>
    <cellStyle name="Input 27 5 3" xfId="38929"/>
    <cellStyle name="Input 27 6" xfId="10086"/>
    <cellStyle name="Input 27 6 2" xfId="25312"/>
    <cellStyle name="Input 27 6 3" xfId="40333"/>
    <cellStyle name="Input 27 7" xfId="8595"/>
    <cellStyle name="Input 27 7 2" xfId="23821"/>
    <cellStyle name="Input 27 7 3" xfId="38845"/>
    <cellStyle name="Input 27 8" xfId="9704"/>
    <cellStyle name="Input 27 8 2" xfId="24930"/>
    <cellStyle name="Input 27 8 3" xfId="39951"/>
    <cellStyle name="Input 27 9" xfId="12591"/>
    <cellStyle name="Input 27 9 2" xfId="27661"/>
    <cellStyle name="Input 27 9 3" xfId="42682"/>
    <cellStyle name="Input 28" xfId="5698"/>
    <cellStyle name="Input 28 10" xfId="6033"/>
    <cellStyle name="Input 28 10 2" xfId="21390"/>
    <cellStyle name="Input 28 10 3" xfId="36435"/>
    <cellStyle name="Input 28 2" xfId="5824"/>
    <cellStyle name="Input 28 2 2" xfId="5941"/>
    <cellStyle name="Input 28 2 2 10" xfId="7241"/>
    <cellStyle name="Input 28 2 2 10 2" xfId="22595"/>
    <cellStyle name="Input 28 2 2 10 3" xfId="37643"/>
    <cellStyle name="Input 28 2 2 2" xfId="6939"/>
    <cellStyle name="Input 28 2 2 2 10" xfId="19565"/>
    <cellStyle name="Input 28 2 2 2 10 2" xfId="34635"/>
    <cellStyle name="Input 28 2 2 2 10 3" xfId="49647"/>
    <cellStyle name="Input 28 2 2 2 11" xfId="20660"/>
    <cellStyle name="Input 28 2 2 2 11 2" xfId="35730"/>
    <cellStyle name="Input 28 2 2 2 11 3" xfId="50742"/>
    <cellStyle name="Input 28 2 2 2 12" xfId="8006"/>
    <cellStyle name="Input 28 2 2 2 12 2" xfId="23309"/>
    <cellStyle name="Input 28 2 2 2 12 3" xfId="38333"/>
    <cellStyle name="Input 28 2 2 2 13" xfId="22293"/>
    <cellStyle name="Input 28 2 2 2 14" xfId="37341"/>
    <cellStyle name="Input 28 2 2 2 2" xfId="8487"/>
    <cellStyle name="Input 28 2 2 2 2 10" xfId="21064"/>
    <cellStyle name="Input 28 2 2 2 2 10 2" xfId="36134"/>
    <cellStyle name="Input 28 2 2 2 2 10 3" xfId="51146"/>
    <cellStyle name="Input 28 2 2 2 2 11" xfId="23713"/>
    <cellStyle name="Input 28 2 2 2 2 12" xfId="38737"/>
    <cellStyle name="Input 28 2 2 2 2 2" xfId="11392"/>
    <cellStyle name="Input 28 2 2 2 2 2 2" xfId="26462"/>
    <cellStyle name="Input 28 2 2 2 2 2 3" xfId="41483"/>
    <cellStyle name="Input 28 2 2 2 2 3" xfId="12509"/>
    <cellStyle name="Input 28 2 2 2 2 3 2" xfId="27579"/>
    <cellStyle name="Input 28 2 2 2 2 3 3" xfId="42600"/>
    <cellStyle name="Input 28 2 2 2 2 4" xfId="13815"/>
    <cellStyle name="Input 28 2 2 2 2 4 2" xfId="28885"/>
    <cellStyle name="Input 28 2 2 2 2 4 3" xfId="43906"/>
    <cellStyle name="Input 28 2 2 2 2 5" xfId="15190"/>
    <cellStyle name="Input 28 2 2 2 2 5 2" xfId="30260"/>
    <cellStyle name="Input 28 2 2 2 2 5 3" xfId="45281"/>
    <cellStyle name="Input 28 2 2 2 2 6" xfId="16364"/>
    <cellStyle name="Input 28 2 2 2 2 6 2" xfId="31434"/>
    <cellStyle name="Input 28 2 2 2 2 6 3" xfId="46455"/>
    <cellStyle name="Input 28 2 2 2 2 7" xfId="17519"/>
    <cellStyle name="Input 28 2 2 2 2 7 2" xfId="32589"/>
    <cellStyle name="Input 28 2 2 2 2 7 3" xfId="47601"/>
    <cellStyle name="Input 28 2 2 2 2 8" xfId="18824"/>
    <cellStyle name="Input 28 2 2 2 2 8 2" xfId="33894"/>
    <cellStyle name="Input 28 2 2 2 2 8 3" xfId="48906"/>
    <cellStyle name="Input 28 2 2 2 2 9" xfId="19969"/>
    <cellStyle name="Input 28 2 2 2 2 9 2" xfId="35039"/>
    <cellStyle name="Input 28 2 2 2 2 9 3" xfId="50051"/>
    <cellStyle name="Input 28 2 2 2 3" xfId="10911"/>
    <cellStyle name="Input 28 2 2 2 3 2" xfId="26058"/>
    <cellStyle name="Input 28 2 2 2 3 3" xfId="41079"/>
    <cellStyle name="Input 28 2 2 2 4" xfId="12089"/>
    <cellStyle name="Input 28 2 2 2 4 2" xfId="27159"/>
    <cellStyle name="Input 28 2 2 2 4 3" xfId="42180"/>
    <cellStyle name="Input 28 2 2 2 5" xfId="13393"/>
    <cellStyle name="Input 28 2 2 2 5 2" xfId="28463"/>
    <cellStyle name="Input 28 2 2 2 5 3" xfId="43484"/>
    <cellStyle name="Input 28 2 2 2 6" xfId="14730"/>
    <cellStyle name="Input 28 2 2 2 6 2" xfId="29800"/>
    <cellStyle name="Input 28 2 2 2 6 3" xfId="44821"/>
    <cellStyle name="Input 28 2 2 2 7" xfId="15960"/>
    <cellStyle name="Input 28 2 2 2 7 2" xfId="31030"/>
    <cellStyle name="Input 28 2 2 2 7 3" xfId="46051"/>
    <cellStyle name="Input 28 2 2 2 8" xfId="17113"/>
    <cellStyle name="Input 28 2 2 2 8 2" xfId="32183"/>
    <cellStyle name="Input 28 2 2 2 8 3" xfId="47195"/>
    <cellStyle name="Input 28 2 2 2 9" xfId="18398"/>
    <cellStyle name="Input 28 2 2 2 9 2" xfId="33468"/>
    <cellStyle name="Input 28 2 2 2 9 3" xfId="48480"/>
    <cellStyle name="Input 28 2 2 3" xfId="7846"/>
    <cellStyle name="Input 28 2 2 3 10" xfId="20545"/>
    <cellStyle name="Input 28 2 2 3 10 2" xfId="35615"/>
    <cellStyle name="Input 28 2 2 3 10 3" xfId="50627"/>
    <cellStyle name="Input 28 2 2 3 11" xfId="23191"/>
    <cellStyle name="Input 28 2 2 3 12" xfId="38218"/>
    <cellStyle name="Input 28 2 2 3 2" xfId="10754"/>
    <cellStyle name="Input 28 2 2 3 2 2" xfId="25943"/>
    <cellStyle name="Input 28 2 2 3 2 3" xfId="40964"/>
    <cellStyle name="Input 28 2 2 3 3" xfId="11972"/>
    <cellStyle name="Input 28 2 2 3 3 2" xfId="27042"/>
    <cellStyle name="Input 28 2 2 3 3 3" xfId="42063"/>
    <cellStyle name="Input 28 2 2 3 4" xfId="13274"/>
    <cellStyle name="Input 28 2 2 3 4 2" xfId="28344"/>
    <cellStyle name="Input 28 2 2 3 4 3" xfId="43365"/>
    <cellStyle name="Input 28 2 2 3 5" xfId="14585"/>
    <cellStyle name="Input 28 2 2 3 5 2" xfId="29655"/>
    <cellStyle name="Input 28 2 2 3 5 3" xfId="44676"/>
    <cellStyle name="Input 28 2 2 3 6" xfId="15844"/>
    <cellStyle name="Input 28 2 2 3 6 2" xfId="30914"/>
    <cellStyle name="Input 28 2 2 3 6 3" xfId="45935"/>
    <cellStyle name="Input 28 2 2 3 7" xfId="16995"/>
    <cellStyle name="Input 28 2 2 3 7 2" xfId="32065"/>
    <cellStyle name="Input 28 2 2 3 7 3" xfId="47080"/>
    <cellStyle name="Input 28 2 2 3 8" xfId="18276"/>
    <cellStyle name="Input 28 2 2 3 8 2" xfId="33346"/>
    <cellStyle name="Input 28 2 2 3 8 3" xfId="48358"/>
    <cellStyle name="Input 28 2 2 3 9" xfId="19450"/>
    <cellStyle name="Input 28 2 2 3 9 2" xfId="34520"/>
    <cellStyle name="Input 28 2 2 3 9 3" xfId="49532"/>
    <cellStyle name="Input 28 2 2 4" xfId="8404"/>
    <cellStyle name="Input 28 2 2 4 10" xfId="20981"/>
    <cellStyle name="Input 28 2 2 4 10 2" xfId="36051"/>
    <cellStyle name="Input 28 2 2 4 10 3" xfId="51063"/>
    <cellStyle name="Input 28 2 2 4 11" xfId="23630"/>
    <cellStyle name="Input 28 2 2 4 12" xfId="38654"/>
    <cellStyle name="Input 28 2 2 4 2" xfId="11309"/>
    <cellStyle name="Input 28 2 2 4 2 2" xfId="26379"/>
    <cellStyle name="Input 28 2 2 4 2 3" xfId="41400"/>
    <cellStyle name="Input 28 2 2 4 3" xfId="12426"/>
    <cellStyle name="Input 28 2 2 4 3 2" xfId="27496"/>
    <cellStyle name="Input 28 2 2 4 3 3" xfId="42517"/>
    <cellStyle name="Input 28 2 2 4 4" xfId="13732"/>
    <cellStyle name="Input 28 2 2 4 4 2" xfId="28802"/>
    <cellStyle name="Input 28 2 2 4 4 3" xfId="43823"/>
    <cellStyle name="Input 28 2 2 4 5" xfId="15107"/>
    <cellStyle name="Input 28 2 2 4 5 2" xfId="30177"/>
    <cellStyle name="Input 28 2 2 4 5 3" xfId="45198"/>
    <cellStyle name="Input 28 2 2 4 6" xfId="16281"/>
    <cellStyle name="Input 28 2 2 4 6 2" xfId="31351"/>
    <cellStyle name="Input 28 2 2 4 6 3" xfId="46372"/>
    <cellStyle name="Input 28 2 2 4 7" xfId="17436"/>
    <cellStyle name="Input 28 2 2 4 7 2" xfId="32506"/>
    <cellStyle name="Input 28 2 2 4 7 3" xfId="47518"/>
    <cellStyle name="Input 28 2 2 4 8" xfId="18741"/>
    <cellStyle name="Input 28 2 2 4 8 2" xfId="33811"/>
    <cellStyle name="Input 28 2 2 4 8 3" xfId="48823"/>
    <cellStyle name="Input 28 2 2 4 9" xfId="19886"/>
    <cellStyle name="Input 28 2 2 4 9 2" xfId="34956"/>
    <cellStyle name="Input 28 2 2 4 9 3" xfId="49968"/>
    <cellStyle name="Input 28 2 2 5" xfId="8820"/>
    <cellStyle name="Input 28 2 2 5 2" xfId="24046"/>
    <cellStyle name="Input 28 2 2 5 3" xfId="39068"/>
    <cellStyle name="Input 28 2 2 6" xfId="12700"/>
    <cellStyle name="Input 28 2 2 6 2" xfId="27770"/>
    <cellStyle name="Input 28 2 2 6 3" xfId="42791"/>
    <cellStyle name="Input 28 2 2 7" xfId="13995"/>
    <cellStyle name="Input 28 2 2 7 2" xfId="29065"/>
    <cellStyle name="Input 28 2 2 7 3" xfId="44086"/>
    <cellStyle name="Input 28 2 2 8" xfId="16419"/>
    <cellStyle name="Input 28 2 2 8 2" xfId="31489"/>
    <cellStyle name="Input 28 2 2 8 3" xfId="46510"/>
    <cellStyle name="Input 28 2 2 9" xfId="17702"/>
    <cellStyle name="Input 28 2 2 9 2" xfId="32772"/>
    <cellStyle name="Input 28 2 2 9 3" xfId="47784"/>
    <cellStyle name="Input 28 2 3" xfId="6830"/>
    <cellStyle name="Input 28 2 3 10" xfId="20436"/>
    <cellStyle name="Input 28 2 3 10 2" xfId="35506"/>
    <cellStyle name="Input 28 2 3 10 3" xfId="50518"/>
    <cellStyle name="Input 28 2 3 11" xfId="7730"/>
    <cellStyle name="Input 28 2 3 11 2" xfId="23082"/>
    <cellStyle name="Input 28 2 3 11 3" xfId="38109"/>
    <cellStyle name="Input 28 2 3 12" xfId="22184"/>
    <cellStyle name="Input 28 2 3 13" xfId="37232"/>
    <cellStyle name="Input 28 2 3 2" xfId="10638"/>
    <cellStyle name="Input 28 2 3 2 2" xfId="25834"/>
    <cellStyle name="Input 28 2 3 2 3" xfId="40855"/>
    <cellStyle name="Input 28 2 3 3" xfId="11862"/>
    <cellStyle name="Input 28 2 3 3 2" xfId="26932"/>
    <cellStyle name="Input 28 2 3 3 3" xfId="41953"/>
    <cellStyle name="Input 28 2 3 4" xfId="13164"/>
    <cellStyle name="Input 28 2 3 4 2" xfId="28234"/>
    <cellStyle name="Input 28 2 3 4 3" xfId="43255"/>
    <cellStyle name="Input 28 2 3 5" xfId="14470"/>
    <cellStyle name="Input 28 2 3 5 2" xfId="29540"/>
    <cellStyle name="Input 28 2 3 5 3" xfId="44561"/>
    <cellStyle name="Input 28 2 3 6" xfId="15735"/>
    <cellStyle name="Input 28 2 3 6 2" xfId="30805"/>
    <cellStyle name="Input 28 2 3 6 3" xfId="45826"/>
    <cellStyle name="Input 28 2 3 7" xfId="16886"/>
    <cellStyle name="Input 28 2 3 7 2" xfId="31956"/>
    <cellStyle name="Input 28 2 3 7 3" xfId="46971"/>
    <cellStyle name="Input 28 2 3 8" xfId="18166"/>
    <cellStyle name="Input 28 2 3 8 2" xfId="33236"/>
    <cellStyle name="Input 28 2 3 8 3" xfId="48248"/>
    <cellStyle name="Input 28 2 3 9" xfId="19341"/>
    <cellStyle name="Input 28 2 3 9 2" xfId="34411"/>
    <cellStyle name="Input 28 2 3 9 3" xfId="49423"/>
    <cellStyle name="Input 28 2 4" xfId="8327"/>
    <cellStyle name="Input 28 2 4 10" xfId="20904"/>
    <cellStyle name="Input 28 2 4 10 2" xfId="35974"/>
    <cellStyle name="Input 28 2 4 10 3" xfId="50986"/>
    <cellStyle name="Input 28 2 4 11" xfId="23553"/>
    <cellStyle name="Input 28 2 4 12" xfId="38577"/>
    <cellStyle name="Input 28 2 4 2" xfId="11232"/>
    <cellStyle name="Input 28 2 4 2 2" xfId="26302"/>
    <cellStyle name="Input 28 2 4 2 3" xfId="41323"/>
    <cellStyle name="Input 28 2 4 3" xfId="12349"/>
    <cellStyle name="Input 28 2 4 3 2" xfId="27419"/>
    <cellStyle name="Input 28 2 4 3 3" xfId="42440"/>
    <cellStyle name="Input 28 2 4 4" xfId="13655"/>
    <cellStyle name="Input 28 2 4 4 2" xfId="28725"/>
    <cellStyle name="Input 28 2 4 4 3" xfId="43746"/>
    <cellStyle name="Input 28 2 4 5" xfId="15030"/>
    <cellStyle name="Input 28 2 4 5 2" xfId="30100"/>
    <cellStyle name="Input 28 2 4 5 3" xfId="45121"/>
    <cellStyle name="Input 28 2 4 6" xfId="16204"/>
    <cellStyle name="Input 28 2 4 6 2" xfId="31274"/>
    <cellStyle name="Input 28 2 4 6 3" xfId="46295"/>
    <cellStyle name="Input 28 2 4 7" xfId="17359"/>
    <cellStyle name="Input 28 2 4 7 2" xfId="32429"/>
    <cellStyle name="Input 28 2 4 7 3" xfId="47441"/>
    <cellStyle name="Input 28 2 4 8" xfId="18664"/>
    <cellStyle name="Input 28 2 4 8 2" xfId="33734"/>
    <cellStyle name="Input 28 2 4 8 3" xfId="48746"/>
    <cellStyle name="Input 28 2 4 9" xfId="19809"/>
    <cellStyle name="Input 28 2 4 9 2" xfId="34879"/>
    <cellStyle name="Input 28 2 4 9 3" xfId="49891"/>
    <cellStyle name="Input 28 2 5" xfId="7132"/>
    <cellStyle name="Input 28 2 5 2" xfId="22486"/>
    <cellStyle name="Input 28 2 5 3" xfId="37534"/>
    <cellStyle name="Input 28 3" xfId="6712"/>
    <cellStyle name="Input 28 3 10" xfId="20318"/>
    <cellStyle name="Input 28 3 10 2" xfId="35388"/>
    <cellStyle name="Input 28 3 10 3" xfId="50400"/>
    <cellStyle name="Input 28 3 11" xfId="7590"/>
    <cellStyle name="Input 28 3 11 2" xfId="22943"/>
    <cellStyle name="Input 28 3 11 3" xfId="37991"/>
    <cellStyle name="Input 28 3 12" xfId="22066"/>
    <cellStyle name="Input 28 3 13" xfId="37114"/>
    <cellStyle name="Input 28 3 2" xfId="10510"/>
    <cellStyle name="Input 28 3 2 2" xfId="25707"/>
    <cellStyle name="Input 28 3 2 3" xfId="40728"/>
    <cellStyle name="Input 28 3 3" xfId="11742"/>
    <cellStyle name="Input 28 3 3 2" xfId="26812"/>
    <cellStyle name="Input 28 3 3 3" xfId="41833"/>
    <cellStyle name="Input 28 3 4" xfId="13043"/>
    <cellStyle name="Input 28 3 4 2" xfId="28113"/>
    <cellStyle name="Input 28 3 4 3" xfId="43134"/>
    <cellStyle name="Input 28 3 5" xfId="14350"/>
    <cellStyle name="Input 28 3 5 2" xfId="29420"/>
    <cellStyle name="Input 28 3 5 3" xfId="44441"/>
    <cellStyle name="Input 28 3 6" xfId="15614"/>
    <cellStyle name="Input 28 3 6 2" xfId="30684"/>
    <cellStyle name="Input 28 3 6 3" xfId="45705"/>
    <cellStyle name="Input 28 3 7" xfId="16761"/>
    <cellStyle name="Input 28 3 7 2" xfId="31831"/>
    <cellStyle name="Input 28 3 7 3" xfId="46852"/>
    <cellStyle name="Input 28 3 8" xfId="18048"/>
    <cellStyle name="Input 28 3 8 2" xfId="33118"/>
    <cellStyle name="Input 28 3 8 3" xfId="48130"/>
    <cellStyle name="Input 28 3 9" xfId="19223"/>
    <cellStyle name="Input 28 3 9 2" xfId="34293"/>
    <cellStyle name="Input 28 3 9 3" xfId="49305"/>
    <cellStyle name="Input 28 4" xfId="8257"/>
    <cellStyle name="Input 28 4 10" xfId="20834"/>
    <cellStyle name="Input 28 4 10 2" xfId="35904"/>
    <cellStyle name="Input 28 4 10 3" xfId="50916"/>
    <cellStyle name="Input 28 4 11" xfId="23483"/>
    <cellStyle name="Input 28 4 12" xfId="38507"/>
    <cellStyle name="Input 28 4 2" xfId="11162"/>
    <cellStyle name="Input 28 4 2 2" xfId="26232"/>
    <cellStyle name="Input 28 4 2 3" xfId="41253"/>
    <cellStyle name="Input 28 4 3" xfId="12279"/>
    <cellStyle name="Input 28 4 3 2" xfId="27349"/>
    <cellStyle name="Input 28 4 3 3" xfId="42370"/>
    <cellStyle name="Input 28 4 4" xfId="13585"/>
    <cellStyle name="Input 28 4 4 2" xfId="28655"/>
    <cellStyle name="Input 28 4 4 3" xfId="43676"/>
    <cellStyle name="Input 28 4 5" xfId="14960"/>
    <cellStyle name="Input 28 4 5 2" xfId="30030"/>
    <cellStyle name="Input 28 4 5 3" xfId="45051"/>
    <cellStyle name="Input 28 4 6" xfId="16134"/>
    <cellStyle name="Input 28 4 6 2" xfId="31204"/>
    <cellStyle name="Input 28 4 6 3" xfId="46225"/>
    <cellStyle name="Input 28 4 7" xfId="17289"/>
    <cellStyle name="Input 28 4 7 2" xfId="32359"/>
    <cellStyle name="Input 28 4 7 3" xfId="47371"/>
    <cellStyle name="Input 28 4 8" xfId="18594"/>
    <cellStyle name="Input 28 4 8 2" xfId="33664"/>
    <cellStyle name="Input 28 4 8 3" xfId="48676"/>
    <cellStyle name="Input 28 4 9" xfId="19739"/>
    <cellStyle name="Input 28 4 9 2" xfId="34809"/>
    <cellStyle name="Input 28 4 9 3" xfId="49821"/>
    <cellStyle name="Input 28 5" xfId="8677"/>
    <cellStyle name="Input 28 5 2" xfId="23903"/>
    <cellStyle name="Input 28 5 3" xfId="38925"/>
    <cellStyle name="Input 28 6" xfId="10093"/>
    <cellStyle name="Input 28 6 2" xfId="25319"/>
    <cellStyle name="Input 28 6 3" xfId="40340"/>
    <cellStyle name="Input 28 7" xfId="9447"/>
    <cellStyle name="Input 28 7 2" xfId="24673"/>
    <cellStyle name="Input 28 7 3" xfId="39694"/>
    <cellStyle name="Input 28 8" xfId="9306"/>
    <cellStyle name="Input 28 8 2" xfId="24532"/>
    <cellStyle name="Input 28 8 3" xfId="39554"/>
    <cellStyle name="Input 28 9" xfId="10078"/>
    <cellStyle name="Input 28 9 2" xfId="25304"/>
    <cellStyle name="Input 28 9 3" xfId="40325"/>
    <cellStyle name="Input 29" xfId="5730"/>
    <cellStyle name="Input 29 10" xfId="6363"/>
    <cellStyle name="Input 29 10 2" xfId="21717"/>
    <cellStyle name="Input 29 10 3" xfId="36765"/>
    <cellStyle name="Input 29 2" xfId="5826"/>
    <cellStyle name="Input 29 2 2" xfId="5943"/>
    <cellStyle name="Input 29 2 2 10" xfId="7242"/>
    <cellStyle name="Input 29 2 2 10 2" xfId="22596"/>
    <cellStyle name="Input 29 2 2 10 3" xfId="37644"/>
    <cellStyle name="Input 29 2 2 2" xfId="6940"/>
    <cellStyle name="Input 29 2 2 2 10" xfId="19566"/>
    <cellStyle name="Input 29 2 2 2 10 2" xfId="34636"/>
    <cellStyle name="Input 29 2 2 2 10 3" xfId="49648"/>
    <cellStyle name="Input 29 2 2 2 11" xfId="20661"/>
    <cellStyle name="Input 29 2 2 2 11 2" xfId="35731"/>
    <cellStyle name="Input 29 2 2 2 11 3" xfId="50743"/>
    <cellStyle name="Input 29 2 2 2 12" xfId="8008"/>
    <cellStyle name="Input 29 2 2 2 12 2" xfId="23310"/>
    <cellStyle name="Input 29 2 2 2 12 3" xfId="38334"/>
    <cellStyle name="Input 29 2 2 2 13" xfId="22294"/>
    <cellStyle name="Input 29 2 2 2 14" xfId="37342"/>
    <cellStyle name="Input 29 2 2 2 2" xfId="8488"/>
    <cellStyle name="Input 29 2 2 2 2 10" xfId="21065"/>
    <cellStyle name="Input 29 2 2 2 2 10 2" xfId="36135"/>
    <cellStyle name="Input 29 2 2 2 2 10 3" xfId="51147"/>
    <cellStyle name="Input 29 2 2 2 2 11" xfId="23714"/>
    <cellStyle name="Input 29 2 2 2 2 12" xfId="38738"/>
    <cellStyle name="Input 29 2 2 2 2 2" xfId="11393"/>
    <cellStyle name="Input 29 2 2 2 2 2 2" xfId="26463"/>
    <cellStyle name="Input 29 2 2 2 2 2 3" xfId="41484"/>
    <cellStyle name="Input 29 2 2 2 2 3" xfId="12510"/>
    <cellStyle name="Input 29 2 2 2 2 3 2" xfId="27580"/>
    <cellStyle name="Input 29 2 2 2 2 3 3" xfId="42601"/>
    <cellStyle name="Input 29 2 2 2 2 4" xfId="13816"/>
    <cellStyle name="Input 29 2 2 2 2 4 2" xfId="28886"/>
    <cellStyle name="Input 29 2 2 2 2 4 3" xfId="43907"/>
    <cellStyle name="Input 29 2 2 2 2 5" xfId="15191"/>
    <cellStyle name="Input 29 2 2 2 2 5 2" xfId="30261"/>
    <cellStyle name="Input 29 2 2 2 2 5 3" xfId="45282"/>
    <cellStyle name="Input 29 2 2 2 2 6" xfId="16365"/>
    <cellStyle name="Input 29 2 2 2 2 6 2" xfId="31435"/>
    <cellStyle name="Input 29 2 2 2 2 6 3" xfId="46456"/>
    <cellStyle name="Input 29 2 2 2 2 7" xfId="17520"/>
    <cellStyle name="Input 29 2 2 2 2 7 2" xfId="32590"/>
    <cellStyle name="Input 29 2 2 2 2 7 3" xfId="47602"/>
    <cellStyle name="Input 29 2 2 2 2 8" xfId="18825"/>
    <cellStyle name="Input 29 2 2 2 2 8 2" xfId="33895"/>
    <cellStyle name="Input 29 2 2 2 2 8 3" xfId="48907"/>
    <cellStyle name="Input 29 2 2 2 2 9" xfId="19970"/>
    <cellStyle name="Input 29 2 2 2 2 9 2" xfId="35040"/>
    <cellStyle name="Input 29 2 2 2 2 9 3" xfId="50052"/>
    <cellStyle name="Input 29 2 2 2 3" xfId="10913"/>
    <cellStyle name="Input 29 2 2 2 3 2" xfId="26059"/>
    <cellStyle name="Input 29 2 2 2 3 3" xfId="41080"/>
    <cellStyle name="Input 29 2 2 2 4" xfId="12090"/>
    <cellStyle name="Input 29 2 2 2 4 2" xfId="27160"/>
    <cellStyle name="Input 29 2 2 2 4 3" xfId="42181"/>
    <cellStyle name="Input 29 2 2 2 5" xfId="13394"/>
    <cellStyle name="Input 29 2 2 2 5 2" xfId="28464"/>
    <cellStyle name="Input 29 2 2 2 5 3" xfId="43485"/>
    <cellStyle name="Input 29 2 2 2 6" xfId="14731"/>
    <cellStyle name="Input 29 2 2 2 6 2" xfId="29801"/>
    <cellStyle name="Input 29 2 2 2 6 3" xfId="44822"/>
    <cellStyle name="Input 29 2 2 2 7" xfId="15961"/>
    <cellStyle name="Input 29 2 2 2 7 2" xfId="31031"/>
    <cellStyle name="Input 29 2 2 2 7 3" xfId="46052"/>
    <cellStyle name="Input 29 2 2 2 8" xfId="17114"/>
    <cellStyle name="Input 29 2 2 2 8 2" xfId="32184"/>
    <cellStyle name="Input 29 2 2 2 8 3" xfId="47196"/>
    <cellStyle name="Input 29 2 2 2 9" xfId="18400"/>
    <cellStyle name="Input 29 2 2 2 9 2" xfId="33470"/>
    <cellStyle name="Input 29 2 2 2 9 3" xfId="48482"/>
    <cellStyle name="Input 29 2 2 3" xfId="7848"/>
    <cellStyle name="Input 29 2 2 3 10" xfId="20546"/>
    <cellStyle name="Input 29 2 2 3 10 2" xfId="35616"/>
    <cellStyle name="Input 29 2 2 3 10 3" xfId="50628"/>
    <cellStyle name="Input 29 2 2 3 11" xfId="23192"/>
    <cellStyle name="Input 29 2 2 3 12" xfId="38219"/>
    <cellStyle name="Input 29 2 2 3 2" xfId="10756"/>
    <cellStyle name="Input 29 2 2 3 2 2" xfId="25944"/>
    <cellStyle name="Input 29 2 2 3 2 3" xfId="40965"/>
    <cellStyle name="Input 29 2 2 3 3" xfId="11973"/>
    <cellStyle name="Input 29 2 2 3 3 2" xfId="27043"/>
    <cellStyle name="Input 29 2 2 3 3 3" xfId="42064"/>
    <cellStyle name="Input 29 2 2 3 4" xfId="13275"/>
    <cellStyle name="Input 29 2 2 3 4 2" xfId="28345"/>
    <cellStyle name="Input 29 2 2 3 4 3" xfId="43366"/>
    <cellStyle name="Input 29 2 2 3 5" xfId="14586"/>
    <cellStyle name="Input 29 2 2 3 5 2" xfId="29656"/>
    <cellStyle name="Input 29 2 2 3 5 3" xfId="44677"/>
    <cellStyle name="Input 29 2 2 3 6" xfId="15845"/>
    <cellStyle name="Input 29 2 2 3 6 2" xfId="30915"/>
    <cellStyle name="Input 29 2 2 3 6 3" xfId="45936"/>
    <cellStyle name="Input 29 2 2 3 7" xfId="16996"/>
    <cellStyle name="Input 29 2 2 3 7 2" xfId="32066"/>
    <cellStyle name="Input 29 2 2 3 7 3" xfId="47081"/>
    <cellStyle name="Input 29 2 2 3 8" xfId="18277"/>
    <cellStyle name="Input 29 2 2 3 8 2" xfId="33347"/>
    <cellStyle name="Input 29 2 2 3 8 3" xfId="48359"/>
    <cellStyle name="Input 29 2 2 3 9" xfId="19451"/>
    <cellStyle name="Input 29 2 2 3 9 2" xfId="34521"/>
    <cellStyle name="Input 29 2 2 3 9 3" xfId="49533"/>
    <cellStyle name="Input 29 2 2 4" xfId="8405"/>
    <cellStyle name="Input 29 2 2 4 10" xfId="20982"/>
    <cellStyle name="Input 29 2 2 4 10 2" xfId="36052"/>
    <cellStyle name="Input 29 2 2 4 10 3" xfId="51064"/>
    <cellStyle name="Input 29 2 2 4 11" xfId="23631"/>
    <cellStyle name="Input 29 2 2 4 12" xfId="38655"/>
    <cellStyle name="Input 29 2 2 4 2" xfId="11310"/>
    <cellStyle name="Input 29 2 2 4 2 2" xfId="26380"/>
    <cellStyle name="Input 29 2 2 4 2 3" xfId="41401"/>
    <cellStyle name="Input 29 2 2 4 3" xfId="12427"/>
    <cellStyle name="Input 29 2 2 4 3 2" xfId="27497"/>
    <cellStyle name="Input 29 2 2 4 3 3" xfId="42518"/>
    <cellStyle name="Input 29 2 2 4 4" xfId="13733"/>
    <cellStyle name="Input 29 2 2 4 4 2" xfId="28803"/>
    <cellStyle name="Input 29 2 2 4 4 3" xfId="43824"/>
    <cellStyle name="Input 29 2 2 4 5" xfId="15108"/>
    <cellStyle name="Input 29 2 2 4 5 2" xfId="30178"/>
    <cellStyle name="Input 29 2 2 4 5 3" xfId="45199"/>
    <cellStyle name="Input 29 2 2 4 6" xfId="16282"/>
    <cellStyle name="Input 29 2 2 4 6 2" xfId="31352"/>
    <cellStyle name="Input 29 2 2 4 6 3" xfId="46373"/>
    <cellStyle name="Input 29 2 2 4 7" xfId="17437"/>
    <cellStyle name="Input 29 2 2 4 7 2" xfId="32507"/>
    <cellStyle name="Input 29 2 2 4 7 3" xfId="47519"/>
    <cellStyle name="Input 29 2 2 4 8" xfId="18742"/>
    <cellStyle name="Input 29 2 2 4 8 2" xfId="33812"/>
    <cellStyle name="Input 29 2 2 4 8 3" xfId="48824"/>
    <cellStyle name="Input 29 2 2 4 9" xfId="19887"/>
    <cellStyle name="Input 29 2 2 4 9 2" xfId="34957"/>
    <cellStyle name="Input 29 2 2 4 9 3" xfId="49969"/>
    <cellStyle name="Input 29 2 2 5" xfId="8819"/>
    <cellStyle name="Input 29 2 2 5 2" xfId="24045"/>
    <cellStyle name="Input 29 2 2 5 3" xfId="39067"/>
    <cellStyle name="Input 29 2 2 6" xfId="12701"/>
    <cellStyle name="Input 29 2 2 6 2" xfId="27771"/>
    <cellStyle name="Input 29 2 2 6 3" xfId="42792"/>
    <cellStyle name="Input 29 2 2 7" xfId="13996"/>
    <cellStyle name="Input 29 2 2 7 2" xfId="29066"/>
    <cellStyle name="Input 29 2 2 7 3" xfId="44087"/>
    <cellStyle name="Input 29 2 2 8" xfId="16420"/>
    <cellStyle name="Input 29 2 2 8 2" xfId="31490"/>
    <cellStyle name="Input 29 2 2 8 3" xfId="46511"/>
    <cellStyle name="Input 29 2 2 9" xfId="17704"/>
    <cellStyle name="Input 29 2 2 9 2" xfId="32774"/>
    <cellStyle name="Input 29 2 2 9 3" xfId="47786"/>
    <cellStyle name="Input 29 2 3" xfId="6831"/>
    <cellStyle name="Input 29 2 3 10" xfId="20437"/>
    <cellStyle name="Input 29 2 3 10 2" xfId="35507"/>
    <cellStyle name="Input 29 2 3 10 3" xfId="50519"/>
    <cellStyle name="Input 29 2 3 11" xfId="7732"/>
    <cellStyle name="Input 29 2 3 11 2" xfId="23083"/>
    <cellStyle name="Input 29 2 3 11 3" xfId="38110"/>
    <cellStyle name="Input 29 2 3 12" xfId="22185"/>
    <cellStyle name="Input 29 2 3 13" xfId="37233"/>
    <cellStyle name="Input 29 2 3 2" xfId="10640"/>
    <cellStyle name="Input 29 2 3 2 2" xfId="25835"/>
    <cellStyle name="Input 29 2 3 2 3" xfId="40856"/>
    <cellStyle name="Input 29 2 3 3" xfId="11863"/>
    <cellStyle name="Input 29 2 3 3 2" xfId="26933"/>
    <cellStyle name="Input 29 2 3 3 3" xfId="41954"/>
    <cellStyle name="Input 29 2 3 4" xfId="13166"/>
    <cellStyle name="Input 29 2 3 4 2" xfId="28236"/>
    <cellStyle name="Input 29 2 3 4 3" xfId="43257"/>
    <cellStyle name="Input 29 2 3 5" xfId="14472"/>
    <cellStyle name="Input 29 2 3 5 2" xfId="29542"/>
    <cellStyle name="Input 29 2 3 5 3" xfId="44563"/>
    <cellStyle name="Input 29 2 3 6" xfId="15736"/>
    <cellStyle name="Input 29 2 3 6 2" xfId="30806"/>
    <cellStyle name="Input 29 2 3 6 3" xfId="45827"/>
    <cellStyle name="Input 29 2 3 7" xfId="16887"/>
    <cellStyle name="Input 29 2 3 7 2" xfId="31957"/>
    <cellStyle name="Input 29 2 3 7 3" xfId="46972"/>
    <cellStyle name="Input 29 2 3 8" xfId="18168"/>
    <cellStyle name="Input 29 2 3 8 2" xfId="33238"/>
    <cellStyle name="Input 29 2 3 8 3" xfId="48250"/>
    <cellStyle name="Input 29 2 3 9" xfId="19342"/>
    <cellStyle name="Input 29 2 3 9 2" xfId="34412"/>
    <cellStyle name="Input 29 2 3 9 3" xfId="49424"/>
    <cellStyle name="Input 29 2 4" xfId="8328"/>
    <cellStyle name="Input 29 2 4 10" xfId="20905"/>
    <cellStyle name="Input 29 2 4 10 2" xfId="35975"/>
    <cellStyle name="Input 29 2 4 10 3" xfId="50987"/>
    <cellStyle name="Input 29 2 4 11" xfId="23554"/>
    <cellStyle name="Input 29 2 4 12" xfId="38578"/>
    <cellStyle name="Input 29 2 4 2" xfId="11233"/>
    <cellStyle name="Input 29 2 4 2 2" xfId="26303"/>
    <cellStyle name="Input 29 2 4 2 3" xfId="41324"/>
    <cellStyle name="Input 29 2 4 3" xfId="12350"/>
    <cellStyle name="Input 29 2 4 3 2" xfId="27420"/>
    <cellStyle name="Input 29 2 4 3 3" xfId="42441"/>
    <cellStyle name="Input 29 2 4 4" xfId="13656"/>
    <cellStyle name="Input 29 2 4 4 2" xfId="28726"/>
    <cellStyle name="Input 29 2 4 4 3" xfId="43747"/>
    <cellStyle name="Input 29 2 4 5" xfId="15031"/>
    <cellStyle name="Input 29 2 4 5 2" xfId="30101"/>
    <cellStyle name="Input 29 2 4 5 3" xfId="45122"/>
    <cellStyle name="Input 29 2 4 6" xfId="16205"/>
    <cellStyle name="Input 29 2 4 6 2" xfId="31275"/>
    <cellStyle name="Input 29 2 4 6 3" xfId="46296"/>
    <cellStyle name="Input 29 2 4 7" xfId="17360"/>
    <cellStyle name="Input 29 2 4 7 2" xfId="32430"/>
    <cellStyle name="Input 29 2 4 7 3" xfId="47442"/>
    <cellStyle name="Input 29 2 4 8" xfId="18665"/>
    <cellStyle name="Input 29 2 4 8 2" xfId="33735"/>
    <cellStyle name="Input 29 2 4 8 3" xfId="48747"/>
    <cellStyle name="Input 29 2 4 9" xfId="19810"/>
    <cellStyle name="Input 29 2 4 9 2" xfId="34880"/>
    <cellStyle name="Input 29 2 4 9 3" xfId="49892"/>
    <cellStyle name="Input 29 2 5" xfId="7133"/>
    <cellStyle name="Input 29 2 5 2" xfId="22487"/>
    <cellStyle name="Input 29 2 5 3" xfId="37535"/>
    <cellStyle name="Input 29 3" xfId="6739"/>
    <cellStyle name="Input 29 3 10" xfId="20345"/>
    <cellStyle name="Input 29 3 10 2" xfId="35415"/>
    <cellStyle name="Input 29 3 10 3" xfId="50427"/>
    <cellStyle name="Input 29 3 11" xfId="7639"/>
    <cellStyle name="Input 29 3 11 2" xfId="22991"/>
    <cellStyle name="Input 29 3 11 3" xfId="38018"/>
    <cellStyle name="Input 29 3 12" xfId="22093"/>
    <cellStyle name="Input 29 3 13" xfId="37141"/>
    <cellStyle name="Input 29 3 2" xfId="10547"/>
    <cellStyle name="Input 29 3 2 2" xfId="25743"/>
    <cellStyle name="Input 29 3 2 3" xfId="40764"/>
    <cellStyle name="Input 29 3 3" xfId="11771"/>
    <cellStyle name="Input 29 3 3 2" xfId="26841"/>
    <cellStyle name="Input 29 3 3 3" xfId="41862"/>
    <cellStyle name="Input 29 3 4" xfId="13073"/>
    <cellStyle name="Input 29 3 4 2" xfId="28143"/>
    <cellStyle name="Input 29 3 4 3" xfId="43164"/>
    <cellStyle name="Input 29 3 5" xfId="14379"/>
    <cellStyle name="Input 29 3 5 2" xfId="29449"/>
    <cellStyle name="Input 29 3 5 3" xfId="44470"/>
    <cellStyle name="Input 29 3 6" xfId="15644"/>
    <cellStyle name="Input 29 3 6 2" xfId="30714"/>
    <cellStyle name="Input 29 3 6 3" xfId="45735"/>
    <cellStyle name="Input 29 3 7" xfId="16795"/>
    <cellStyle name="Input 29 3 7 2" xfId="31865"/>
    <cellStyle name="Input 29 3 7 3" xfId="46880"/>
    <cellStyle name="Input 29 3 8" xfId="18075"/>
    <cellStyle name="Input 29 3 8 2" xfId="33145"/>
    <cellStyle name="Input 29 3 8 3" xfId="48157"/>
    <cellStyle name="Input 29 3 9" xfId="19250"/>
    <cellStyle name="Input 29 3 9 2" xfId="34320"/>
    <cellStyle name="Input 29 3 9 3" xfId="49332"/>
    <cellStyle name="Input 29 4" xfId="8268"/>
    <cellStyle name="Input 29 4 10" xfId="20845"/>
    <cellStyle name="Input 29 4 10 2" xfId="35915"/>
    <cellStyle name="Input 29 4 10 3" xfId="50927"/>
    <cellStyle name="Input 29 4 11" xfId="23494"/>
    <cellStyle name="Input 29 4 12" xfId="38518"/>
    <cellStyle name="Input 29 4 2" xfId="11173"/>
    <cellStyle name="Input 29 4 2 2" xfId="26243"/>
    <cellStyle name="Input 29 4 2 3" xfId="41264"/>
    <cellStyle name="Input 29 4 3" xfId="12290"/>
    <cellStyle name="Input 29 4 3 2" xfId="27360"/>
    <cellStyle name="Input 29 4 3 3" xfId="42381"/>
    <cellStyle name="Input 29 4 4" xfId="13596"/>
    <cellStyle name="Input 29 4 4 2" xfId="28666"/>
    <cellStyle name="Input 29 4 4 3" xfId="43687"/>
    <cellStyle name="Input 29 4 5" xfId="14971"/>
    <cellStyle name="Input 29 4 5 2" xfId="30041"/>
    <cellStyle name="Input 29 4 5 3" xfId="45062"/>
    <cellStyle name="Input 29 4 6" xfId="16145"/>
    <cellStyle name="Input 29 4 6 2" xfId="31215"/>
    <cellStyle name="Input 29 4 6 3" xfId="46236"/>
    <cellStyle name="Input 29 4 7" xfId="17300"/>
    <cellStyle name="Input 29 4 7 2" xfId="32370"/>
    <cellStyle name="Input 29 4 7 3" xfId="47382"/>
    <cellStyle name="Input 29 4 8" xfId="18605"/>
    <cellStyle name="Input 29 4 8 2" xfId="33675"/>
    <cellStyle name="Input 29 4 8 3" xfId="48687"/>
    <cellStyle name="Input 29 4 9" xfId="19750"/>
    <cellStyle name="Input 29 4 9 2" xfId="34820"/>
    <cellStyle name="Input 29 4 9 3" xfId="49832"/>
    <cellStyle name="Input 29 5" xfId="8594"/>
    <cellStyle name="Input 29 5 2" xfId="23820"/>
    <cellStyle name="Input 29 5 3" xfId="38844"/>
    <cellStyle name="Input 29 6" xfId="12546"/>
    <cellStyle name="Input 29 6 2" xfId="27616"/>
    <cellStyle name="Input 29 6 3" xfId="42637"/>
    <cellStyle name="Input 29 7" xfId="10107"/>
    <cellStyle name="Input 29 7 2" xfId="25333"/>
    <cellStyle name="Input 29 7 3" xfId="40354"/>
    <cellStyle name="Input 29 8" xfId="9948"/>
    <cellStyle name="Input 29 8 2" xfId="25174"/>
    <cellStyle name="Input 29 8 3" xfId="40195"/>
    <cellStyle name="Input 29 9" xfId="17556"/>
    <cellStyle name="Input 29 9 2" xfId="32626"/>
    <cellStyle name="Input 29 9 3" xfId="47638"/>
    <cellStyle name="Input 3" xfId="5588"/>
    <cellStyle name="Input 3 10" xfId="6493"/>
    <cellStyle name="Input 3 10 2" xfId="21847"/>
    <cellStyle name="Input 3 10 3" xfId="36895"/>
    <cellStyle name="Input 3 2" xfId="5718"/>
    <cellStyle name="Input 3 2 2" xfId="5751"/>
    <cellStyle name="Input 3 2 2 10" xfId="6439"/>
    <cellStyle name="Input 3 2 2 10 2" xfId="21793"/>
    <cellStyle name="Input 3 2 2 10 3" xfId="36841"/>
    <cellStyle name="Input 3 2 2 2" xfId="5844"/>
    <cellStyle name="Input 3 2 2 2 2" xfId="5961"/>
    <cellStyle name="Input 3 2 2 2 2 10" xfId="7260"/>
    <cellStyle name="Input 3 2 2 2 2 10 2" xfId="22614"/>
    <cellStyle name="Input 3 2 2 2 2 10 3" xfId="37662"/>
    <cellStyle name="Input 3 2 2 2 2 2" xfId="6958"/>
    <cellStyle name="Input 3 2 2 2 2 2 10" xfId="19584"/>
    <cellStyle name="Input 3 2 2 2 2 2 10 2" xfId="34654"/>
    <cellStyle name="Input 3 2 2 2 2 2 10 3" xfId="49666"/>
    <cellStyle name="Input 3 2 2 2 2 2 11" xfId="20679"/>
    <cellStyle name="Input 3 2 2 2 2 2 11 2" xfId="35749"/>
    <cellStyle name="Input 3 2 2 2 2 2 11 3" xfId="50761"/>
    <cellStyle name="Input 3 2 2 2 2 2 12" xfId="8026"/>
    <cellStyle name="Input 3 2 2 2 2 2 12 2" xfId="23328"/>
    <cellStyle name="Input 3 2 2 2 2 2 12 3" xfId="38352"/>
    <cellStyle name="Input 3 2 2 2 2 2 13" xfId="22312"/>
    <cellStyle name="Input 3 2 2 2 2 2 14" xfId="37360"/>
    <cellStyle name="Input 3 2 2 2 2 2 2" xfId="8490"/>
    <cellStyle name="Input 3 2 2 2 2 2 2 10" xfId="21067"/>
    <cellStyle name="Input 3 2 2 2 2 2 2 10 2" xfId="36137"/>
    <cellStyle name="Input 3 2 2 2 2 2 2 10 3" xfId="51149"/>
    <cellStyle name="Input 3 2 2 2 2 2 2 11" xfId="23716"/>
    <cellStyle name="Input 3 2 2 2 2 2 2 12" xfId="38740"/>
    <cellStyle name="Input 3 2 2 2 2 2 2 2" xfId="11395"/>
    <cellStyle name="Input 3 2 2 2 2 2 2 2 2" xfId="26465"/>
    <cellStyle name="Input 3 2 2 2 2 2 2 2 3" xfId="41486"/>
    <cellStyle name="Input 3 2 2 2 2 2 2 3" xfId="12512"/>
    <cellStyle name="Input 3 2 2 2 2 2 2 3 2" xfId="27582"/>
    <cellStyle name="Input 3 2 2 2 2 2 2 3 3" xfId="42603"/>
    <cellStyle name="Input 3 2 2 2 2 2 2 4" xfId="13818"/>
    <cellStyle name="Input 3 2 2 2 2 2 2 4 2" xfId="28888"/>
    <cellStyle name="Input 3 2 2 2 2 2 2 4 3" xfId="43909"/>
    <cellStyle name="Input 3 2 2 2 2 2 2 5" xfId="15193"/>
    <cellStyle name="Input 3 2 2 2 2 2 2 5 2" xfId="30263"/>
    <cellStyle name="Input 3 2 2 2 2 2 2 5 3" xfId="45284"/>
    <cellStyle name="Input 3 2 2 2 2 2 2 6" xfId="16367"/>
    <cellStyle name="Input 3 2 2 2 2 2 2 6 2" xfId="31437"/>
    <cellStyle name="Input 3 2 2 2 2 2 2 6 3" xfId="46458"/>
    <cellStyle name="Input 3 2 2 2 2 2 2 7" xfId="17522"/>
    <cellStyle name="Input 3 2 2 2 2 2 2 7 2" xfId="32592"/>
    <cellStyle name="Input 3 2 2 2 2 2 2 7 3" xfId="47604"/>
    <cellStyle name="Input 3 2 2 2 2 2 2 8" xfId="18827"/>
    <cellStyle name="Input 3 2 2 2 2 2 2 8 2" xfId="33897"/>
    <cellStyle name="Input 3 2 2 2 2 2 2 8 3" xfId="48909"/>
    <cellStyle name="Input 3 2 2 2 2 2 2 9" xfId="19972"/>
    <cellStyle name="Input 3 2 2 2 2 2 2 9 2" xfId="35042"/>
    <cellStyle name="Input 3 2 2 2 2 2 2 9 3" xfId="50054"/>
    <cellStyle name="Input 3 2 2 2 2 2 3" xfId="10931"/>
    <cellStyle name="Input 3 2 2 2 2 2 3 2" xfId="26077"/>
    <cellStyle name="Input 3 2 2 2 2 2 3 3" xfId="41098"/>
    <cellStyle name="Input 3 2 2 2 2 2 4" xfId="12108"/>
    <cellStyle name="Input 3 2 2 2 2 2 4 2" xfId="27178"/>
    <cellStyle name="Input 3 2 2 2 2 2 4 3" xfId="42199"/>
    <cellStyle name="Input 3 2 2 2 2 2 5" xfId="13412"/>
    <cellStyle name="Input 3 2 2 2 2 2 5 2" xfId="28482"/>
    <cellStyle name="Input 3 2 2 2 2 2 5 3" xfId="43503"/>
    <cellStyle name="Input 3 2 2 2 2 2 6" xfId="14749"/>
    <cellStyle name="Input 3 2 2 2 2 2 6 2" xfId="29819"/>
    <cellStyle name="Input 3 2 2 2 2 2 6 3" xfId="44840"/>
    <cellStyle name="Input 3 2 2 2 2 2 7" xfId="15979"/>
    <cellStyle name="Input 3 2 2 2 2 2 7 2" xfId="31049"/>
    <cellStyle name="Input 3 2 2 2 2 2 7 3" xfId="46070"/>
    <cellStyle name="Input 3 2 2 2 2 2 8" xfId="17132"/>
    <cellStyle name="Input 3 2 2 2 2 2 8 2" xfId="32202"/>
    <cellStyle name="Input 3 2 2 2 2 2 8 3" xfId="47214"/>
    <cellStyle name="Input 3 2 2 2 2 2 9" xfId="18418"/>
    <cellStyle name="Input 3 2 2 2 2 2 9 2" xfId="33488"/>
    <cellStyle name="Input 3 2 2 2 2 2 9 3" xfId="48500"/>
    <cellStyle name="Input 3 2 2 2 2 3" xfId="7866"/>
    <cellStyle name="Input 3 2 2 2 2 3 10" xfId="20564"/>
    <cellStyle name="Input 3 2 2 2 2 3 10 2" xfId="35634"/>
    <cellStyle name="Input 3 2 2 2 2 3 10 3" xfId="50646"/>
    <cellStyle name="Input 3 2 2 2 2 3 11" xfId="23210"/>
    <cellStyle name="Input 3 2 2 2 2 3 12" xfId="38237"/>
    <cellStyle name="Input 3 2 2 2 2 3 2" xfId="10774"/>
    <cellStyle name="Input 3 2 2 2 2 3 2 2" xfId="25962"/>
    <cellStyle name="Input 3 2 2 2 2 3 2 3" xfId="40983"/>
    <cellStyle name="Input 3 2 2 2 2 3 3" xfId="11991"/>
    <cellStyle name="Input 3 2 2 2 2 3 3 2" xfId="27061"/>
    <cellStyle name="Input 3 2 2 2 2 3 3 3" xfId="42082"/>
    <cellStyle name="Input 3 2 2 2 2 3 4" xfId="13293"/>
    <cellStyle name="Input 3 2 2 2 2 3 4 2" xfId="28363"/>
    <cellStyle name="Input 3 2 2 2 2 3 4 3" xfId="43384"/>
    <cellStyle name="Input 3 2 2 2 2 3 5" xfId="14604"/>
    <cellStyle name="Input 3 2 2 2 2 3 5 2" xfId="29674"/>
    <cellStyle name="Input 3 2 2 2 2 3 5 3" xfId="44695"/>
    <cellStyle name="Input 3 2 2 2 2 3 6" xfId="15863"/>
    <cellStyle name="Input 3 2 2 2 2 3 6 2" xfId="30933"/>
    <cellStyle name="Input 3 2 2 2 2 3 6 3" xfId="45954"/>
    <cellStyle name="Input 3 2 2 2 2 3 7" xfId="17014"/>
    <cellStyle name="Input 3 2 2 2 2 3 7 2" xfId="32084"/>
    <cellStyle name="Input 3 2 2 2 2 3 7 3" xfId="47099"/>
    <cellStyle name="Input 3 2 2 2 2 3 8" xfId="18295"/>
    <cellStyle name="Input 3 2 2 2 2 3 8 2" xfId="33365"/>
    <cellStyle name="Input 3 2 2 2 2 3 8 3" xfId="48377"/>
    <cellStyle name="Input 3 2 2 2 2 3 9" xfId="19469"/>
    <cellStyle name="Input 3 2 2 2 2 3 9 2" xfId="34539"/>
    <cellStyle name="Input 3 2 2 2 2 3 9 3" xfId="49551"/>
    <cellStyle name="Input 3 2 2 2 2 4" xfId="8407"/>
    <cellStyle name="Input 3 2 2 2 2 4 10" xfId="20984"/>
    <cellStyle name="Input 3 2 2 2 2 4 10 2" xfId="36054"/>
    <cellStyle name="Input 3 2 2 2 2 4 10 3" xfId="51066"/>
    <cellStyle name="Input 3 2 2 2 2 4 11" xfId="23633"/>
    <cellStyle name="Input 3 2 2 2 2 4 12" xfId="38657"/>
    <cellStyle name="Input 3 2 2 2 2 4 2" xfId="11312"/>
    <cellStyle name="Input 3 2 2 2 2 4 2 2" xfId="26382"/>
    <cellStyle name="Input 3 2 2 2 2 4 2 3" xfId="41403"/>
    <cellStyle name="Input 3 2 2 2 2 4 3" xfId="12429"/>
    <cellStyle name="Input 3 2 2 2 2 4 3 2" xfId="27499"/>
    <cellStyle name="Input 3 2 2 2 2 4 3 3" xfId="42520"/>
    <cellStyle name="Input 3 2 2 2 2 4 4" xfId="13735"/>
    <cellStyle name="Input 3 2 2 2 2 4 4 2" xfId="28805"/>
    <cellStyle name="Input 3 2 2 2 2 4 4 3" xfId="43826"/>
    <cellStyle name="Input 3 2 2 2 2 4 5" xfId="15110"/>
    <cellStyle name="Input 3 2 2 2 2 4 5 2" xfId="30180"/>
    <cellStyle name="Input 3 2 2 2 2 4 5 3" xfId="45201"/>
    <cellStyle name="Input 3 2 2 2 2 4 6" xfId="16284"/>
    <cellStyle name="Input 3 2 2 2 2 4 6 2" xfId="31354"/>
    <cellStyle name="Input 3 2 2 2 2 4 6 3" xfId="46375"/>
    <cellStyle name="Input 3 2 2 2 2 4 7" xfId="17439"/>
    <cellStyle name="Input 3 2 2 2 2 4 7 2" xfId="32509"/>
    <cellStyle name="Input 3 2 2 2 2 4 7 3" xfId="47521"/>
    <cellStyle name="Input 3 2 2 2 2 4 8" xfId="18744"/>
    <cellStyle name="Input 3 2 2 2 2 4 8 2" xfId="33814"/>
    <cellStyle name="Input 3 2 2 2 2 4 8 3" xfId="48826"/>
    <cellStyle name="Input 3 2 2 2 2 4 9" xfId="19889"/>
    <cellStyle name="Input 3 2 2 2 2 4 9 2" xfId="34959"/>
    <cellStyle name="Input 3 2 2 2 2 4 9 3" xfId="49971"/>
    <cellStyle name="Input 3 2 2 2 2 5" xfId="8801"/>
    <cellStyle name="Input 3 2 2 2 2 5 2" xfId="24027"/>
    <cellStyle name="Input 3 2 2 2 2 5 3" xfId="39049"/>
    <cellStyle name="Input 3 2 2 2 2 6" xfId="12719"/>
    <cellStyle name="Input 3 2 2 2 2 6 2" xfId="27789"/>
    <cellStyle name="Input 3 2 2 2 2 6 3" xfId="42810"/>
    <cellStyle name="Input 3 2 2 2 2 7" xfId="14014"/>
    <cellStyle name="Input 3 2 2 2 2 7 2" xfId="29084"/>
    <cellStyle name="Input 3 2 2 2 2 7 3" xfId="44105"/>
    <cellStyle name="Input 3 2 2 2 2 8" xfId="16438"/>
    <cellStyle name="Input 3 2 2 2 2 8 2" xfId="31508"/>
    <cellStyle name="Input 3 2 2 2 2 8 3" xfId="46529"/>
    <cellStyle name="Input 3 2 2 2 2 9" xfId="17722"/>
    <cellStyle name="Input 3 2 2 2 2 9 2" xfId="32792"/>
    <cellStyle name="Input 3 2 2 2 2 9 3" xfId="47804"/>
    <cellStyle name="Input 3 2 2 2 3" xfId="6849"/>
    <cellStyle name="Input 3 2 2 2 3 10" xfId="20455"/>
    <cellStyle name="Input 3 2 2 2 3 10 2" xfId="35525"/>
    <cellStyle name="Input 3 2 2 2 3 10 3" xfId="50537"/>
    <cellStyle name="Input 3 2 2 2 3 11" xfId="7750"/>
    <cellStyle name="Input 3 2 2 2 3 11 2" xfId="23101"/>
    <cellStyle name="Input 3 2 2 2 3 11 3" xfId="38128"/>
    <cellStyle name="Input 3 2 2 2 3 12" xfId="22203"/>
    <cellStyle name="Input 3 2 2 2 3 13" xfId="37251"/>
    <cellStyle name="Input 3 2 2 2 3 2" xfId="10658"/>
    <cellStyle name="Input 3 2 2 2 3 2 2" xfId="25853"/>
    <cellStyle name="Input 3 2 2 2 3 2 3" xfId="40874"/>
    <cellStyle name="Input 3 2 2 2 3 3" xfId="11881"/>
    <cellStyle name="Input 3 2 2 2 3 3 2" xfId="26951"/>
    <cellStyle name="Input 3 2 2 2 3 3 3" xfId="41972"/>
    <cellStyle name="Input 3 2 2 2 3 4" xfId="13184"/>
    <cellStyle name="Input 3 2 2 2 3 4 2" xfId="28254"/>
    <cellStyle name="Input 3 2 2 2 3 4 3" xfId="43275"/>
    <cellStyle name="Input 3 2 2 2 3 5" xfId="14490"/>
    <cellStyle name="Input 3 2 2 2 3 5 2" xfId="29560"/>
    <cellStyle name="Input 3 2 2 2 3 5 3" xfId="44581"/>
    <cellStyle name="Input 3 2 2 2 3 6" xfId="15754"/>
    <cellStyle name="Input 3 2 2 2 3 6 2" xfId="30824"/>
    <cellStyle name="Input 3 2 2 2 3 6 3" xfId="45845"/>
    <cellStyle name="Input 3 2 2 2 3 7" xfId="16905"/>
    <cellStyle name="Input 3 2 2 2 3 7 2" xfId="31975"/>
    <cellStyle name="Input 3 2 2 2 3 7 3" xfId="46990"/>
    <cellStyle name="Input 3 2 2 2 3 8" xfId="18186"/>
    <cellStyle name="Input 3 2 2 2 3 8 2" xfId="33256"/>
    <cellStyle name="Input 3 2 2 2 3 8 3" xfId="48268"/>
    <cellStyle name="Input 3 2 2 2 3 9" xfId="19360"/>
    <cellStyle name="Input 3 2 2 2 3 9 2" xfId="34430"/>
    <cellStyle name="Input 3 2 2 2 3 9 3" xfId="49442"/>
    <cellStyle name="Input 3 2 2 2 4" xfId="8330"/>
    <cellStyle name="Input 3 2 2 2 4 10" xfId="20907"/>
    <cellStyle name="Input 3 2 2 2 4 10 2" xfId="35977"/>
    <cellStyle name="Input 3 2 2 2 4 10 3" xfId="50989"/>
    <cellStyle name="Input 3 2 2 2 4 11" xfId="23556"/>
    <cellStyle name="Input 3 2 2 2 4 12" xfId="38580"/>
    <cellStyle name="Input 3 2 2 2 4 2" xfId="11235"/>
    <cellStyle name="Input 3 2 2 2 4 2 2" xfId="26305"/>
    <cellStyle name="Input 3 2 2 2 4 2 3" xfId="41326"/>
    <cellStyle name="Input 3 2 2 2 4 3" xfId="12352"/>
    <cellStyle name="Input 3 2 2 2 4 3 2" xfId="27422"/>
    <cellStyle name="Input 3 2 2 2 4 3 3" xfId="42443"/>
    <cellStyle name="Input 3 2 2 2 4 4" xfId="13658"/>
    <cellStyle name="Input 3 2 2 2 4 4 2" xfId="28728"/>
    <cellStyle name="Input 3 2 2 2 4 4 3" xfId="43749"/>
    <cellStyle name="Input 3 2 2 2 4 5" xfId="15033"/>
    <cellStyle name="Input 3 2 2 2 4 5 2" xfId="30103"/>
    <cellStyle name="Input 3 2 2 2 4 5 3" xfId="45124"/>
    <cellStyle name="Input 3 2 2 2 4 6" xfId="16207"/>
    <cellStyle name="Input 3 2 2 2 4 6 2" xfId="31277"/>
    <cellStyle name="Input 3 2 2 2 4 6 3" xfId="46298"/>
    <cellStyle name="Input 3 2 2 2 4 7" xfId="17362"/>
    <cellStyle name="Input 3 2 2 2 4 7 2" xfId="32432"/>
    <cellStyle name="Input 3 2 2 2 4 7 3" xfId="47444"/>
    <cellStyle name="Input 3 2 2 2 4 8" xfId="18667"/>
    <cellStyle name="Input 3 2 2 2 4 8 2" xfId="33737"/>
    <cellStyle name="Input 3 2 2 2 4 8 3" xfId="48749"/>
    <cellStyle name="Input 3 2 2 2 4 9" xfId="19812"/>
    <cellStyle name="Input 3 2 2 2 4 9 2" xfId="34882"/>
    <cellStyle name="Input 3 2 2 2 4 9 3" xfId="49894"/>
    <cellStyle name="Input 3 2 2 2 5" xfId="7151"/>
    <cellStyle name="Input 3 2 2 2 5 2" xfId="22505"/>
    <cellStyle name="Input 3 2 2 2 5 3" xfId="37553"/>
    <cellStyle name="Input 3 2 2 3" xfId="6757"/>
    <cellStyle name="Input 3 2 2 3 10" xfId="20363"/>
    <cellStyle name="Input 3 2 2 3 10 2" xfId="35433"/>
    <cellStyle name="Input 3 2 2 3 10 3" xfId="50445"/>
    <cellStyle name="Input 3 2 2 3 11" xfId="7657"/>
    <cellStyle name="Input 3 2 2 3 11 2" xfId="23009"/>
    <cellStyle name="Input 3 2 2 3 11 3" xfId="38036"/>
    <cellStyle name="Input 3 2 2 3 12" xfId="22111"/>
    <cellStyle name="Input 3 2 2 3 13" xfId="37159"/>
    <cellStyle name="Input 3 2 2 3 2" xfId="10565"/>
    <cellStyle name="Input 3 2 2 3 2 2" xfId="25761"/>
    <cellStyle name="Input 3 2 2 3 2 3" xfId="40782"/>
    <cellStyle name="Input 3 2 2 3 3" xfId="11789"/>
    <cellStyle name="Input 3 2 2 3 3 2" xfId="26859"/>
    <cellStyle name="Input 3 2 2 3 3 3" xfId="41880"/>
    <cellStyle name="Input 3 2 2 3 4" xfId="13091"/>
    <cellStyle name="Input 3 2 2 3 4 2" xfId="28161"/>
    <cellStyle name="Input 3 2 2 3 4 3" xfId="43182"/>
    <cellStyle name="Input 3 2 2 3 5" xfId="14397"/>
    <cellStyle name="Input 3 2 2 3 5 2" xfId="29467"/>
    <cellStyle name="Input 3 2 2 3 5 3" xfId="44488"/>
    <cellStyle name="Input 3 2 2 3 6" xfId="15662"/>
    <cellStyle name="Input 3 2 2 3 6 2" xfId="30732"/>
    <cellStyle name="Input 3 2 2 3 6 3" xfId="45753"/>
    <cellStyle name="Input 3 2 2 3 7" xfId="16813"/>
    <cellStyle name="Input 3 2 2 3 7 2" xfId="31883"/>
    <cellStyle name="Input 3 2 2 3 7 3" xfId="46898"/>
    <cellStyle name="Input 3 2 2 3 8" xfId="18093"/>
    <cellStyle name="Input 3 2 2 3 8 2" xfId="33163"/>
    <cellStyle name="Input 3 2 2 3 8 3" xfId="48175"/>
    <cellStyle name="Input 3 2 2 3 9" xfId="19268"/>
    <cellStyle name="Input 3 2 2 3 9 2" xfId="34338"/>
    <cellStyle name="Input 3 2 2 3 9 3" xfId="49350"/>
    <cellStyle name="Input 3 2 2 4" xfId="8270"/>
    <cellStyle name="Input 3 2 2 4 10" xfId="20847"/>
    <cellStyle name="Input 3 2 2 4 10 2" xfId="35917"/>
    <cellStyle name="Input 3 2 2 4 10 3" xfId="50929"/>
    <cellStyle name="Input 3 2 2 4 11" xfId="23496"/>
    <cellStyle name="Input 3 2 2 4 12" xfId="38520"/>
    <cellStyle name="Input 3 2 2 4 2" xfId="11175"/>
    <cellStyle name="Input 3 2 2 4 2 2" xfId="26245"/>
    <cellStyle name="Input 3 2 2 4 2 3" xfId="41266"/>
    <cellStyle name="Input 3 2 2 4 3" xfId="12292"/>
    <cellStyle name="Input 3 2 2 4 3 2" xfId="27362"/>
    <cellStyle name="Input 3 2 2 4 3 3" xfId="42383"/>
    <cellStyle name="Input 3 2 2 4 4" xfId="13598"/>
    <cellStyle name="Input 3 2 2 4 4 2" xfId="28668"/>
    <cellStyle name="Input 3 2 2 4 4 3" xfId="43689"/>
    <cellStyle name="Input 3 2 2 4 5" xfId="14973"/>
    <cellStyle name="Input 3 2 2 4 5 2" xfId="30043"/>
    <cellStyle name="Input 3 2 2 4 5 3" xfId="45064"/>
    <cellStyle name="Input 3 2 2 4 6" xfId="16147"/>
    <cellStyle name="Input 3 2 2 4 6 2" xfId="31217"/>
    <cellStyle name="Input 3 2 2 4 6 3" xfId="46238"/>
    <cellStyle name="Input 3 2 2 4 7" xfId="17302"/>
    <cellStyle name="Input 3 2 2 4 7 2" xfId="32372"/>
    <cellStyle name="Input 3 2 2 4 7 3" xfId="47384"/>
    <cellStyle name="Input 3 2 2 4 8" xfId="18607"/>
    <cellStyle name="Input 3 2 2 4 8 2" xfId="33677"/>
    <cellStyle name="Input 3 2 2 4 8 3" xfId="48689"/>
    <cellStyle name="Input 3 2 2 4 9" xfId="19752"/>
    <cellStyle name="Input 3 2 2 4 9 2" xfId="34822"/>
    <cellStyle name="Input 3 2 2 4 9 3" xfId="49834"/>
    <cellStyle name="Input 3 2 2 5" xfId="8576"/>
    <cellStyle name="Input 3 2 2 5 2" xfId="23802"/>
    <cellStyle name="Input 3 2 2 5 3" xfId="38826"/>
    <cellStyle name="Input 3 2 2 6" xfId="12564"/>
    <cellStyle name="Input 3 2 2 6 2" xfId="27634"/>
    <cellStyle name="Input 3 2 2 6 3" xfId="42655"/>
    <cellStyle name="Input 3 2 2 7" xfId="13861"/>
    <cellStyle name="Input 3 2 2 7 2" xfId="28931"/>
    <cellStyle name="Input 3 2 2 7 3" xfId="43952"/>
    <cellStyle name="Input 3 2 2 8" xfId="9968"/>
    <cellStyle name="Input 3 2 2 8 2" xfId="25194"/>
    <cellStyle name="Input 3 2 2 8 3" xfId="40215"/>
    <cellStyle name="Input 3 2 2 9" xfId="17574"/>
    <cellStyle name="Input 3 2 2 9 2" xfId="32644"/>
    <cellStyle name="Input 3 2 2 9 3" xfId="47656"/>
    <cellStyle name="Input 3 2 3" xfId="6730"/>
    <cellStyle name="Input 3 2 3 10" xfId="20336"/>
    <cellStyle name="Input 3 2 3 10 2" xfId="35406"/>
    <cellStyle name="Input 3 2 3 10 3" xfId="50418"/>
    <cellStyle name="Input 3 2 3 11" xfId="7608"/>
    <cellStyle name="Input 3 2 3 11 2" xfId="22961"/>
    <cellStyle name="Input 3 2 3 11 3" xfId="38009"/>
    <cellStyle name="Input 3 2 3 12" xfId="22084"/>
    <cellStyle name="Input 3 2 3 13" xfId="37132"/>
    <cellStyle name="Input 3 2 3 2" xfId="10528"/>
    <cellStyle name="Input 3 2 3 2 2" xfId="25725"/>
    <cellStyle name="Input 3 2 3 2 3" xfId="40746"/>
    <cellStyle name="Input 3 2 3 3" xfId="11760"/>
    <cellStyle name="Input 3 2 3 3 2" xfId="26830"/>
    <cellStyle name="Input 3 2 3 3 3" xfId="41851"/>
    <cellStyle name="Input 3 2 3 4" xfId="13061"/>
    <cellStyle name="Input 3 2 3 4 2" xfId="28131"/>
    <cellStyle name="Input 3 2 3 4 3" xfId="43152"/>
    <cellStyle name="Input 3 2 3 5" xfId="14368"/>
    <cellStyle name="Input 3 2 3 5 2" xfId="29438"/>
    <cellStyle name="Input 3 2 3 5 3" xfId="44459"/>
    <cellStyle name="Input 3 2 3 6" xfId="15632"/>
    <cellStyle name="Input 3 2 3 6 2" xfId="30702"/>
    <cellStyle name="Input 3 2 3 6 3" xfId="45723"/>
    <cellStyle name="Input 3 2 3 7" xfId="16779"/>
    <cellStyle name="Input 3 2 3 7 2" xfId="31849"/>
    <cellStyle name="Input 3 2 3 7 3" xfId="46870"/>
    <cellStyle name="Input 3 2 3 8" xfId="18066"/>
    <cellStyle name="Input 3 2 3 8 2" xfId="33136"/>
    <cellStyle name="Input 3 2 3 8 3" xfId="48148"/>
    <cellStyle name="Input 3 2 3 9" xfId="19241"/>
    <cellStyle name="Input 3 2 3 9 2" xfId="34311"/>
    <cellStyle name="Input 3 2 3 9 3" xfId="49323"/>
    <cellStyle name="Input 3 2 4" xfId="8259"/>
    <cellStyle name="Input 3 2 4 10" xfId="20836"/>
    <cellStyle name="Input 3 2 4 10 2" xfId="35906"/>
    <cellStyle name="Input 3 2 4 10 3" xfId="50918"/>
    <cellStyle name="Input 3 2 4 11" xfId="23485"/>
    <cellStyle name="Input 3 2 4 12" xfId="38509"/>
    <cellStyle name="Input 3 2 4 2" xfId="11164"/>
    <cellStyle name="Input 3 2 4 2 2" xfId="26234"/>
    <cellStyle name="Input 3 2 4 2 3" xfId="41255"/>
    <cellStyle name="Input 3 2 4 3" xfId="12281"/>
    <cellStyle name="Input 3 2 4 3 2" xfId="27351"/>
    <cellStyle name="Input 3 2 4 3 3" xfId="42372"/>
    <cellStyle name="Input 3 2 4 4" xfId="13587"/>
    <cellStyle name="Input 3 2 4 4 2" xfId="28657"/>
    <cellStyle name="Input 3 2 4 4 3" xfId="43678"/>
    <cellStyle name="Input 3 2 4 5" xfId="14962"/>
    <cellStyle name="Input 3 2 4 5 2" xfId="30032"/>
    <cellStyle name="Input 3 2 4 5 3" xfId="45053"/>
    <cellStyle name="Input 3 2 4 6" xfId="16136"/>
    <cellStyle name="Input 3 2 4 6 2" xfId="31206"/>
    <cellStyle name="Input 3 2 4 6 3" xfId="46227"/>
    <cellStyle name="Input 3 2 4 7" xfId="17291"/>
    <cellStyle name="Input 3 2 4 7 2" xfId="32361"/>
    <cellStyle name="Input 3 2 4 7 3" xfId="47373"/>
    <cellStyle name="Input 3 2 4 8" xfId="18596"/>
    <cellStyle name="Input 3 2 4 8 2" xfId="33666"/>
    <cellStyle name="Input 3 2 4 8 3" xfId="48678"/>
    <cellStyle name="Input 3 2 4 9" xfId="19741"/>
    <cellStyle name="Input 3 2 4 9 2" xfId="34811"/>
    <cellStyle name="Input 3 2 4 9 3" xfId="49823"/>
    <cellStyle name="Input 3 2 5" xfId="6395"/>
    <cellStyle name="Input 3 2 5 2" xfId="21749"/>
    <cellStyle name="Input 3 2 5 3" xfId="36797"/>
    <cellStyle name="Input 3 3" xfId="6602"/>
    <cellStyle name="Input 3 3 10" xfId="20208"/>
    <cellStyle name="Input 3 3 10 2" xfId="35278"/>
    <cellStyle name="Input 3 3 10 3" xfId="50290"/>
    <cellStyle name="Input 3 3 11" xfId="7480"/>
    <cellStyle name="Input 3 3 11 2" xfId="22833"/>
    <cellStyle name="Input 3 3 11 3" xfId="37881"/>
    <cellStyle name="Input 3 3 12" xfId="21956"/>
    <cellStyle name="Input 3 3 13" xfId="37004"/>
    <cellStyle name="Input 3 3 2" xfId="10400"/>
    <cellStyle name="Input 3 3 2 2" xfId="25597"/>
    <cellStyle name="Input 3 3 2 3" xfId="40618"/>
    <cellStyle name="Input 3 3 3" xfId="11632"/>
    <cellStyle name="Input 3 3 3 2" xfId="26702"/>
    <cellStyle name="Input 3 3 3 3" xfId="41723"/>
    <cellStyle name="Input 3 3 4" xfId="12933"/>
    <cellStyle name="Input 3 3 4 2" xfId="28003"/>
    <cellStyle name="Input 3 3 4 3" xfId="43024"/>
    <cellStyle name="Input 3 3 5" xfId="14240"/>
    <cellStyle name="Input 3 3 5 2" xfId="29310"/>
    <cellStyle name="Input 3 3 5 3" xfId="44331"/>
    <cellStyle name="Input 3 3 6" xfId="15504"/>
    <cellStyle name="Input 3 3 6 2" xfId="30574"/>
    <cellStyle name="Input 3 3 6 3" xfId="45595"/>
    <cellStyle name="Input 3 3 7" xfId="16651"/>
    <cellStyle name="Input 3 3 7 2" xfId="31721"/>
    <cellStyle name="Input 3 3 7 3" xfId="46742"/>
    <cellStyle name="Input 3 3 8" xfId="17938"/>
    <cellStyle name="Input 3 3 8 2" xfId="33008"/>
    <cellStyle name="Input 3 3 8 3" xfId="48020"/>
    <cellStyle name="Input 3 3 9" xfId="19113"/>
    <cellStyle name="Input 3 3 9 2" xfId="34183"/>
    <cellStyle name="Input 3 3 9 3" xfId="49195"/>
    <cellStyle name="Input 3 4" xfId="8172"/>
    <cellStyle name="Input 3 4 10" xfId="20749"/>
    <cellStyle name="Input 3 4 10 2" xfId="35819"/>
    <cellStyle name="Input 3 4 10 3" xfId="50831"/>
    <cellStyle name="Input 3 4 11" xfId="23398"/>
    <cellStyle name="Input 3 4 12" xfId="38422"/>
    <cellStyle name="Input 3 4 2" xfId="11077"/>
    <cellStyle name="Input 3 4 2 2" xfId="26147"/>
    <cellStyle name="Input 3 4 2 3" xfId="41168"/>
    <cellStyle name="Input 3 4 3" xfId="12194"/>
    <cellStyle name="Input 3 4 3 2" xfId="27264"/>
    <cellStyle name="Input 3 4 3 3" xfId="42285"/>
    <cellStyle name="Input 3 4 4" xfId="13500"/>
    <cellStyle name="Input 3 4 4 2" xfId="28570"/>
    <cellStyle name="Input 3 4 4 3" xfId="43591"/>
    <cellStyle name="Input 3 4 5" xfId="14875"/>
    <cellStyle name="Input 3 4 5 2" xfId="29945"/>
    <cellStyle name="Input 3 4 5 3" xfId="44966"/>
    <cellStyle name="Input 3 4 6" xfId="16049"/>
    <cellStyle name="Input 3 4 6 2" xfId="31119"/>
    <cellStyle name="Input 3 4 6 3" xfId="46140"/>
    <cellStyle name="Input 3 4 7" xfId="17204"/>
    <cellStyle name="Input 3 4 7 2" xfId="32274"/>
    <cellStyle name="Input 3 4 7 3" xfId="47286"/>
    <cellStyle name="Input 3 4 8" xfId="18509"/>
    <cellStyle name="Input 3 4 8 2" xfId="33579"/>
    <cellStyle name="Input 3 4 8 3" xfId="48591"/>
    <cellStyle name="Input 3 4 9" xfId="19654"/>
    <cellStyle name="Input 3 4 9 2" xfId="34724"/>
    <cellStyle name="Input 3 4 9 3" xfId="49736"/>
    <cellStyle name="Input 3 5" xfId="8704"/>
    <cellStyle name="Input 3 5 2" xfId="23930"/>
    <cellStyle name="Input 3 5 3" xfId="38952"/>
    <cellStyle name="Input 3 6" xfId="9827"/>
    <cellStyle name="Input 3 6 2" xfId="25053"/>
    <cellStyle name="Input 3 6 3" xfId="40074"/>
    <cellStyle name="Input 3 7" xfId="9460"/>
    <cellStyle name="Input 3 7 2" xfId="24686"/>
    <cellStyle name="Input 3 7 3" xfId="39707"/>
    <cellStyle name="Input 3 8" xfId="9431"/>
    <cellStyle name="Input 3 8 2" xfId="24657"/>
    <cellStyle name="Input 3 8 3" xfId="39678"/>
    <cellStyle name="Input 3 9" xfId="9762"/>
    <cellStyle name="Input 3 9 2" xfId="24988"/>
    <cellStyle name="Input 3 9 3" xfId="40009"/>
    <cellStyle name="Input 30" xfId="5760"/>
    <cellStyle name="Input 30 10" xfId="6045"/>
    <cellStyle name="Input 30 10 2" xfId="21402"/>
    <cellStyle name="Input 30 10 3" xfId="36447"/>
    <cellStyle name="Input 30 2" xfId="5977"/>
    <cellStyle name="Input 30 2 2" xfId="6968"/>
    <cellStyle name="Input 30 2 2 10" xfId="19594"/>
    <cellStyle name="Input 30 2 2 10 2" xfId="34664"/>
    <cellStyle name="Input 30 2 2 10 3" xfId="49676"/>
    <cellStyle name="Input 30 2 2 11" xfId="20689"/>
    <cellStyle name="Input 30 2 2 11 2" xfId="35759"/>
    <cellStyle name="Input 30 2 2 11 3" xfId="50771"/>
    <cellStyle name="Input 30 2 2 12" xfId="8042"/>
    <cellStyle name="Input 30 2 2 12 2" xfId="23338"/>
    <cellStyle name="Input 30 2 2 12 3" xfId="38362"/>
    <cellStyle name="Input 30 2 2 13" xfId="22322"/>
    <cellStyle name="Input 30 2 2 14" xfId="37370"/>
    <cellStyle name="Input 30 2 2 2" xfId="8500"/>
    <cellStyle name="Input 30 2 2 2 10" xfId="21077"/>
    <cellStyle name="Input 30 2 2 2 10 2" xfId="36147"/>
    <cellStyle name="Input 30 2 2 2 10 3" xfId="51159"/>
    <cellStyle name="Input 30 2 2 2 11" xfId="23726"/>
    <cellStyle name="Input 30 2 2 2 12" xfId="38750"/>
    <cellStyle name="Input 30 2 2 2 2" xfId="11405"/>
    <cellStyle name="Input 30 2 2 2 2 2" xfId="26475"/>
    <cellStyle name="Input 30 2 2 2 2 3" xfId="41496"/>
    <cellStyle name="Input 30 2 2 2 3" xfId="12522"/>
    <cellStyle name="Input 30 2 2 2 3 2" xfId="27592"/>
    <cellStyle name="Input 30 2 2 2 3 3" xfId="42613"/>
    <cellStyle name="Input 30 2 2 2 4" xfId="13828"/>
    <cellStyle name="Input 30 2 2 2 4 2" xfId="28898"/>
    <cellStyle name="Input 30 2 2 2 4 3" xfId="43919"/>
    <cellStyle name="Input 30 2 2 2 5" xfId="15203"/>
    <cellStyle name="Input 30 2 2 2 5 2" xfId="30273"/>
    <cellStyle name="Input 30 2 2 2 5 3" xfId="45294"/>
    <cellStyle name="Input 30 2 2 2 6" xfId="16377"/>
    <cellStyle name="Input 30 2 2 2 6 2" xfId="31447"/>
    <cellStyle name="Input 30 2 2 2 6 3" xfId="46468"/>
    <cellStyle name="Input 30 2 2 2 7" xfId="17532"/>
    <cellStyle name="Input 30 2 2 2 7 2" xfId="32602"/>
    <cellStyle name="Input 30 2 2 2 7 3" xfId="47614"/>
    <cellStyle name="Input 30 2 2 2 8" xfId="18837"/>
    <cellStyle name="Input 30 2 2 2 8 2" xfId="33907"/>
    <cellStyle name="Input 30 2 2 2 8 3" xfId="48919"/>
    <cellStyle name="Input 30 2 2 2 9" xfId="19982"/>
    <cellStyle name="Input 30 2 2 2 9 2" xfId="35052"/>
    <cellStyle name="Input 30 2 2 2 9 3" xfId="50064"/>
    <cellStyle name="Input 30 2 2 3" xfId="10947"/>
    <cellStyle name="Input 30 2 2 3 2" xfId="26087"/>
    <cellStyle name="Input 30 2 2 3 3" xfId="41108"/>
    <cellStyle name="Input 30 2 2 4" xfId="12119"/>
    <cellStyle name="Input 30 2 2 4 2" xfId="27189"/>
    <cellStyle name="Input 30 2 2 4 3" xfId="42210"/>
    <cellStyle name="Input 30 2 2 5" xfId="13424"/>
    <cellStyle name="Input 30 2 2 5 2" xfId="28494"/>
    <cellStyle name="Input 30 2 2 5 3" xfId="43515"/>
    <cellStyle name="Input 30 2 2 6" xfId="14764"/>
    <cellStyle name="Input 30 2 2 6 2" xfId="29834"/>
    <cellStyle name="Input 30 2 2 6 3" xfId="44855"/>
    <cellStyle name="Input 30 2 2 7" xfId="15989"/>
    <cellStyle name="Input 30 2 2 7 2" xfId="31059"/>
    <cellStyle name="Input 30 2 2 7 3" xfId="46080"/>
    <cellStyle name="Input 30 2 2 8" xfId="17143"/>
    <cellStyle name="Input 30 2 2 8 2" xfId="32213"/>
    <cellStyle name="Input 30 2 2 8 3" xfId="47225"/>
    <cellStyle name="Input 30 2 2 9" xfId="18429"/>
    <cellStyle name="Input 30 2 2 9 2" xfId="33499"/>
    <cellStyle name="Input 30 2 2 9 3" xfId="48511"/>
    <cellStyle name="Input 30 2 3" xfId="7105"/>
    <cellStyle name="Input 30 2 3 10" xfId="20574"/>
    <cellStyle name="Input 30 2 3 10 2" xfId="35644"/>
    <cellStyle name="Input 30 2 3 10 3" xfId="50656"/>
    <cellStyle name="Input 30 2 3 11" xfId="7882"/>
    <cellStyle name="Input 30 2 3 11 2" xfId="23220"/>
    <cellStyle name="Input 30 2 3 11 3" xfId="38247"/>
    <cellStyle name="Input 30 2 3 12" xfId="22459"/>
    <cellStyle name="Input 30 2 3 13" xfId="37507"/>
    <cellStyle name="Input 30 2 3 2" xfId="10790"/>
    <cellStyle name="Input 30 2 3 2 2" xfId="25972"/>
    <cellStyle name="Input 30 2 3 2 3" xfId="40993"/>
    <cellStyle name="Input 30 2 3 3" xfId="12001"/>
    <cellStyle name="Input 30 2 3 3 2" xfId="27071"/>
    <cellStyle name="Input 30 2 3 3 3" xfId="42092"/>
    <cellStyle name="Input 30 2 3 4" xfId="13303"/>
    <cellStyle name="Input 30 2 3 4 2" xfId="28373"/>
    <cellStyle name="Input 30 2 3 4 3" xfId="43394"/>
    <cellStyle name="Input 30 2 3 5" xfId="14620"/>
    <cellStyle name="Input 30 2 3 5 2" xfId="29690"/>
    <cellStyle name="Input 30 2 3 5 3" xfId="44711"/>
    <cellStyle name="Input 30 2 3 6" xfId="15873"/>
    <cellStyle name="Input 30 2 3 6 2" xfId="30943"/>
    <cellStyle name="Input 30 2 3 6 3" xfId="45964"/>
    <cellStyle name="Input 30 2 3 7" xfId="17024"/>
    <cellStyle name="Input 30 2 3 7 2" xfId="32094"/>
    <cellStyle name="Input 30 2 3 7 3" xfId="47109"/>
    <cellStyle name="Input 30 2 3 8" xfId="18307"/>
    <cellStyle name="Input 30 2 3 8 2" xfId="33377"/>
    <cellStyle name="Input 30 2 3 8 3" xfId="48389"/>
    <cellStyle name="Input 30 2 3 9" xfId="19479"/>
    <cellStyle name="Input 30 2 3 9 2" xfId="34549"/>
    <cellStyle name="Input 30 2 3 9 3" xfId="49561"/>
    <cellStyle name="Input 30 2 4" xfId="8417"/>
    <cellStyle name="Input 30 2 4 10" xfId="20994"/>
    <cellStyle name="Input 30 2 4 10 2" xfId="36064"/>
    <cellStyle name="Input 30 2 4 10 3" xfId="51076"/>
    <cellStyle name="Input 30 2 4 11" xfId="23643"/>
    <cellStyle name="Input 30 2 4 12" xfId="38667"/>
    <cellStyle name="Input 30 2 4 2" xfId="11322"/>
    <cellStyle name="Input 30 2 4 2 2" xfId="26392"/>
    <cellStyle name="Input 30 2 4 2 3" xfId="41413"/>
    <cellStyle name="Input 30 2 4 3" xfId="12439"/>
    <cellStyle name="Input 30 2 4 3 2" xfId="27509"/>
    <cellStyle name="Input 30 2 4 3 3" xfId="42530"/>
    <cellStyle name="Input 30 2 4 4" xfId="13745"/>
    <cellStyle name="Input 30 2 4 4 2" xfId="28815"/>
    <cellStyle name="Input 30 2 4 4 3" xfId="43836"/>
    <cellStyle name="Input 30 2 4 5" xfId="15120"/>
    <cellStyle name="Input 30 2 4 5 2" xfId="30190"/>
    <cellStyle name="Input 30 2 4 5 3" xfId="45211"/>
    <cellStyle name="Input 30 2 4 6" xfId="16294"/>
    <cellStyle name="Input 30 2 4 6 2" xfId="31364"/>
    <cellStyle name="Input 30 2 4 6 3" xfId="46385"/>
    <cellStyle name="Input 30 2 4 7" xfId="17449"/>
    <cellStyle name="Input 30 2 4 7 2" xfId="32519"/>
    <cellStyle name="Input 30 2 4 7 3" xfId="47531"/>
    <cellStyle name="Input 30 2 4 8" xfId="18754"/>
    <cellStyle name="Input 30 2 4 8 2" xfId="33824"/>
    <cellStyle name="Input 30 2 4 8 3" xfId="48836"/>
    <cellStyle name="Input 30 2 4 9" xfId="19899"/>
    <cellStyle name="Input 30 2 4 9 2" xfId="34969"/>
    <cellStyle name="Input 30 2 4 9 3" xfId="49981"/>
    <cellStyle name="Input 30 2 5" xfId="7270"/>
    <cellStyle name="Input 30 2 5 2" xfId="22624"/>
    <cellStyle name="Input 30 2 5 3" xfId="37672"/>
    <cellStyle name="Input 30 3" xfId="6766"/>
    <cellStyle name="Input 30 3 10" xfId="20372"/>
    <cellStyle name="Input 30 3 10 2" xfId="35442"/>
    <cellStyle name="Input 30 3 10 3" xfId="50454"/>
    <cellStyle name="Input 30 3 11" xfId="7666"/>
    <cellStyle name="Input 30 3 11 2" xfId="23018"/>
    <cellStyle name="Input 30 3 11 3" xfId="38045"/>
    <cellStyle name="Input 30 3 12" xfId="22120"/>
    <cellStyle name="Input 30 3 13" xfId="37168"/>
    <cellStyle name="Input 30 3 2" xfId="10574"/>
    <cellStyle name="Input 30 3 2 2" xfId="25770"/>
    <cellStyle name="Input 30 3 2 3" xfId="40791"/>
    <cellStyle name="Input 30 3 3" xfId="11798"/>
    <cellStyle name="Input 30 3 3 2" xfId="26868"/>
    <cellStyle name="Input 30 3 3 3" xfId="41889"/>
    <cellStyle name="Input 30 3 4" xfId="13100"/>
    <cellStyle name="Input 30 3 4 2" xfId="28170"/>
    <cellStyle name="Input 30 3 4 3" xfId="43191"/>
    <cellStyle name="Input 30 3 5" xfId="14406"/>
    <cellStyle name="Input 30 3 5 2" xfId="29476"/>
    <cellStyle name="Input 30 3 5 3" xfId="44497"/>
    <cellStyle name="Input 30 3 6" xfId="15671"/>
    <cellStyle name="Input 30 3 6 2" xfId="30741"/>
    <cellStyle name="Input 30 3 6 3" xfId="45762"/>
    <cellStyle name="Input 30 3 7" xfId="16822"/>
    <cellStyle name="Input 30 3 7 2" xfId="31892"/>
    <cellStyle name="Input 30 3 7 3" xfId="46907"/>
    <cellStyle name="Input 30 3 8" xfId="18102"/>
    <cellStyle name="Input 30 3 8 2" xfId="33172"/>
    <cellStyle name="Input 30 3 8 3" xfId="48184"/>
    <cellStyle name="Input 30 3 9" xfId="19277"/>
    <cellStyle name="Input 30 3 9 2" xfId="34347"/>
    <cellStyle name="Input 30 3 9 3" xfId="49359"/>
    <cellStyle name="Input 30 4" xfId="8279"/>
    <cellStyle name="Input 30 4 10" xfId="20856"/>
    <cellStyle name="Input 30 4 10 2" xfId="35926"/>
    <cellStyle name="Input 30 4 10 3" xfId="50938"/>
    <cellStyle name="Input 30 4 11" xfId="23505"/>
    <cellStyle name="Input 30 4 12" xfId="38529"/>
    <cellStyle name="Input 30 4 2" xfId="11184"/>
    <cellStyle name="Input 30 4 2 2" xfId="26254"/>
    <cellStyle name="Input 30 4 2 3" xfId="41275"/>
    <cellStyle name="Input 30 4 3" xfId="12301"/>
    <cellStyle name="Input 30 4 3 2" xfId="27371"/>
    <cellStyle name="Input 30 4 3 3" xfId="42392"/>
    <cellStyle name="Input 30 4 4" xfId="13607"/>
    <cellStyle name="Input 30 4 4 2" xfId="28677"/>
    <cellStyle name="Input 30 4 4 3" xfId="43698"/>
    <cellStyle name="Input 30 4 5" xfId="14982"/>
    <cellStyle name="Input 30 4 5 2" xfId="30052"/>
    <cellStyle name="Input 30 4 5 3" xfId="45073"/>
    <cellStyle name="Input 30 4 6" xfId="16156"/>
    <cellStyle name="Input 30 4 6 2" xfId="31226"/>
    <cellStyle name="Input 30 4 6 3" xfId="46247"/>
    <cellStyle name="Input 30 4 7" xfId="17311"/>
    <cellStyle name="Input 30 4 7 2" xfId="32381"/>
    <cellStyle name="Input 30 4 7 3" xfId="47393"/>
    <cellStyle name="Input 30 4 8" xfId="18616"/>
    <cellStyle name="Input 30 4 8 2" xfId="33686"/>
    <cellStyle name="Input 30 4 8 3" xfId="48698"/>
    <cellStyle name="Input 30 4 9" xfId="19761"/>
    <cellStyle name="Input 30 4 9 2" xfId="34831"/>
    <cellStyle name="Input 30 4 9 3" xfId="49843"/>
    <cellStyle name="Input 30 5" xfId="8567"/>
    <cellStyle name="Input 30 5 2" xfId="23793"/>
    <cellStyle name="Input 30 5 3" xfId="38817"/>
    <cellStyle name="Input 30 6" xfId="12573"/>
    <cellStyle name="Input 30 6 2" xfId="27643"/>
    <cellStyle name="Input 30 6 3" xfId="42664"/>
    <cellStyle name="Input 30 7" xfId="13870"/>
    <cellStyle name="Input 30 7 2" xfId="28940"/>
    <cellStyle name="Input 30 7 3" xfId="43961"/>
    <cellStyle name="Input 30 8" xfId="10111"/>
    <cellStyle name="Input 30 8 2" xfId="25337"/>
    <cellStyle name="Input 30 8 3" xfId="40358"/>
    <cellStyle name="Input 30 9" xfId="17583"/>
    <cellStyle name="Input 30 9 2" xfId="32653"/>
    <cellStyle name="Input 30 9 3" xfId="47665"/>
    <cellStyle name="Input 31" xfId="5853"/>
    <cellStyle name="Input 31 10" xfId="7160"/>
    <cellStyle name="Input 31 10 2" xfId="22514"/>
    <cellStyle name="Input 31 10 3" xfId="37562"/>
    <cellStyle name="Input 31 2" xfId="5979"/>
    <cellStyle name="Input 31 2 2" xfId="6969"/>
    <cellStyle name="Input 31 2 2 10" xfId="19595"/>
    <cellStyle name="Input 31 2 2 10 2" xfId="34665"/>
    <cellStyle name="Input 31 2 2 10 3" xfId="49677"/>
    <cellStyle name="Input 31 2 2 11" xfId="20690"/>
    <cellStyle name="Input 31 2 2 11 2" xfId="35760"/>
    <cellStyle name="Input 31 2 2 11 3" xfId="50772"/>
    <cellStyle name="Input 31 2 2 12" xfId="8044"/>
    <cellStyle name="Input 31 2 2 12 2" xfId="23339"/>
    <cellStyle name="Input 31 2 2 12 3" xfId="38363"/>
    <cellStyle name="Input 31 2 2 13" xfId="22323"/>
    <cellStyle name="Input 31 2 2 14" xfId="37371"/>
    <cellStyle name="Input 31 2 2 2" xfId="8501"/>
    <cellStyle name="Input 31 2 2 2 10" xfId="21078"/>
    <cellStyle name="Input 31 2 2 2 10 2" xfId="36148"/>
    <cellStyle name="Input 31 2 2 2 10 3" xfId="51160"/>
    <cellStyle name="Input 31 2 2 2 11" xfId="23727"/>
    <cellStyle name="Input 31 2 2 2 12" xfId="38751"/>
    <cellStyle name="Input 31 2 2 2 2" xfId="11406"/>
    <cellStyle name="Input 31 2 2 2 2 2" xfId="26476"/>
    <cellStyle name="Input 31 2 2 2 2 3" xfId="41497"/>
    <cellStyle name="Input 31 2 2 2 3" xfId="12523"/>
    <cellStyle name="Input 31 2 2 2 3 2" xfId="27593"/>
    <cellStyle name="Input 31 2 2 2 3 3" xfId="42614"/>
    <cellStyle name="Input 31 2 2 2 4" xfId="13829"/>
    <cellStyle name="Input 31 2 2 2 4 2" xfId="28899"/>
    <cellStyle name="Input 31 2 2 2 4 3" xfId="43920"/>
    <cellStyle name="Input 31 2 2 2 5" xfId="15204"/>
    <cellStyle name="Input 31 2 2 2 5 2" xfId="30274"/>
    <cellStyle name="Input 31 2 2 2 5 3" xfId="45295"/>
    <cellStyle name="Input 31 2 2 2 6" xfId="16378"/>
    <cellStyle name="Input 31 2 2 2 6 2" xfId="31448"/>
    <cellStyle name="Input 31 2 2 2 6 3" xfId="46469"/>
    <cellStyle name="Input 31 2 2 2 7" xfId="17533"/>
    <cellStyle name="Input 31 2 2 2 7 2" xfId="32603"/>
    <cellStyle name="Input 31 2 2 2 7 3" xfId="47615"/>
    <cellStyle name="Input 31 2 2 2 8" xfId="18838"/>
    <cellStyle name="Input 31 2 2 2 8 2" xfId="33908"/>
    <cellStyle name="Input 31 2 2 2 8 3" xfId="48920"/>
    <cellStyle name="Input 31 2 2 2 9" xfId="19983"/>
    <cellStyle name="Input 31 2 2 2 9 2" xfId="35053"/>
    <cellStyle name="Input 31 2 2 2 9 3" xfId="50065"/>
    <cellStyle name="Input 31 2 2 3" xfId="10949"/>
    <cellStyle name="Input 31 2 2 3 2" xfId="26088"/>
    <cellStyle name="Input 31 2 2 3 3" xfId="41109"/>
    <cellStyle name="Input 31 2 2 4" xfId="12120"/>
    <cellStyle name="Input 31 2 2 4 2" xfId="27190"/>
    <cellStyle name="Input 31 2 2 4 3" xfId="42211"/>
    <cellStyle name="Input 31 2 2 5" xfId="13425"/>
    <cellStyle name="Input 31 2 2 5 2" xfId="28495"/>
    <cellStyle name="Input 31 2 2 5 3" xfId="43516"/>
    <cellStyle name="Input 31 2 2 6" xfId="14766"/>
    <cellStyle name="Input 31 2 2 6 2" xfId="29836"/>
    <cellStyle name="Input 31 2 2 6 3" xfId="44857"/>
    <cellStyle name="Input 31 2 2 7" xfId="15990"/>
    <cellStyle name="Input 31 2 2 7 2" xfId="31060"/>
    <cellStyle name="Input 31 2 2 7 3" xfId="46081"/>
    <cellStyle name="Input 31 2 2 8" xfId="17144"/>
    <cellStyle name="Input 31 2 2 8 2" xfId="32214"/>
    <cellStyle name="Input 31 2 2 8 3" xfId="47226"/>
    <cellStyle name="Input 31 2 2 9" xfId="18430"/>
    <cellStyle name="Input 31 2 2 9 2" xfId="33500"/>
    <cellStyle name="Input 31 2 2 9 3" xfId="48512"/>
    <cellStyle name="Input 31 2 3" xfId="7106"/>
    <cellStyle name="Input 31 2 3 10" xfId="20575"/>
    <cellStyle name="Input 31 2 3 10 2" xfId="35645"/>
    <cellStyle name="Input 31 2 3 10 3" xfId="50657"/>
    <cellStyle name="Input 31 2 3 11" xfId="7884"/>
    <cellStyle name="Input 31 2 3 11 2" xfId="23221"/>
    <cellStyle name="Input 31 2 3 11 3" xfId="38248"/>
    <cellStyle name="Input 31 2 3 12" xfId="22460"/>
    <cellStyle name="Input 31 2 3 13" xfId="37508"/>
    <cellStyle name="Input 31 2 3 2" xfId="10792"/>
    <cellStyle name="Input 31 2 3 2 2" xfId="25973"/>
    <cellStyle name="Input 31 2 3 2 3" xfId="40994"/>
    <cellStyle name="Input 31 2 3 3" xfId="12002"/>
    <cellStyle name="Input 31 2 3 3 2" xfId="27072"/>
    <cellStyle name="Input 31 2 3 3 3" xfId="42093"/>
    <cellStyle name="Input 31 2 3 4" xfId="13304"/>
    <cellStyle name="Input 31 2 3 4 2" xfId="28374"/>
    <cellStyle name="Input 31 2 3 4 3" xfId="43395"/>
    <cellStyle name="Input 31 2 3 5" xfId="14621"/>
    <cellStyle name="Input 31 2 3 5 2" xfId="29691"/>
    <cellStyle name="Input 31 2 3 5 3" xfId="44712"/>
    <cellStyle name="Input 31 2 3 6" xfId="15874"/>
    <cellStyle name="Input 31 2 3 6 2" xfId="30944"/>
    <cellStyle name="Input 31 2 3 6 3" xfId="45965"/>
    <cellStyle name="Input 31 2 3 7" xfId="17025"/>
    <cellStyle name="Input 31 2 3 7 2" xfId="32095"/>
    <cellStyle name="Input 31 2 3 7 3" xfId="47110"/>
    <cellStyle name="Input 31 2 3 8" xfId="18309"/>
    <cellStyle name="Input 31 2 3 8 2" xfId="33379"/>
    <cellStyle name="Input 31 2 3 8 3" xfId="48391"/>
    <cellStyle name="Input 31 2 3 9" xfId="19480"/>
    <cellStyle name="Input 31 2 3 9 2" xfId="34550"/>
    <cellStyle name="Input 31 2 3 9 3" xfId="49562"/>
    <cellStyle name="Input 31 2 4" xfId="8418"/>
    <cellStyle name="Input 31 2 4 10" xfId="20995"/>
    <cellStyle name="Input 31 2 4 10 2" xfId="36065"/>
    <cellStyle name="Input 31 2 4 10 3" xfId="51077"/>
    <cellStyle name="Input 31 2 4 11" xfId="23644"/>
    <cellStyle name="Input 31 2 4 12" xfId="38668"/>
    <cellStyle name="Input 31 2 4 2" xfId="11323"/>
    <cellStyle name="Input 31 2 4 2 2" xfId="26393"/>
    <cellStyle name="Input 31 2 4 2 3" xfId="41414"/>
    <cellStyle name="Input 31 2 4 3" xfId="12440"/>
    <cellStyle name="Input 31 2 4 3 2" xfId="27510"/>
    <cellStyle name="Input 31 2 4 3 3" xfId="42531"/>
    <cellStyle name="Input 31 2 4 4" xfId="13746"/>
    <cellStyle name="Input 31 2 4 4 2" xfId="28816"/>
    <cellStyle name="Input 31 2 4 4 3" xfId="43837"/>
    <cellStyle name="Input 31 2 4 5" xfId="15121"/>
    <cellStyle name="Input 31 2 4 5 2" xfId="30191"/>
    <cellStyle name="Input 31 2 4 5 3" xfId="45212"/>
    <cellStyle name="Input 31 2 4 6" xfId="16295"/>
    <cellStyle name="Input 31 2 4 6 2" xfId="31365"/>
    <cellStyle name="Input 31 2 4 6 3" xfId="46386"/>
    <cellStyle name="Input 31 2 4 7" xfId="17450"/>
    <cellStyle name="Input 31 2 4 7 2" xfId="32520"/>
    <cellStyle name="Input 31 2 4 7 3" xfId="47532"/>
    <cellStyle name="Input 31 2 4 8" xfId="18755"/>
    <cellStyle name="Input 31 2 4 8 2" xfId="33825"/>
    <cellStyle name="Input 31 2 4 8 3" xfId="48837"/>
    <cellStyle name="Input 31 2 4 9" xfId="19900"/>
    <cellStyle name="Input 31 2 4 9 2" xfId="34970"/>
    <cellStyle name="Input 31 2 4 9 3" xfId="49982"/>
    <cellStyle name="Input 31 2 5" xfId="7271"/>
    <cellStyle name="Input 31 2 5 2" xfId="22625"/>
    <cellStyle name="Input 31 2 5 3" xfId="37673"/>
    <cellStyle name="Input 31 3" xfId="6858"/>
    <cellStyle name="Input 31 3 10" xfId="20464"/>
    <cellStyle name="Input 31 3 10 2" xfId="35534"/>
    <cellStyle name="Input 31 3 10 3" xfId="50546"/>
    <cellStyle name="Input 31 3 11" xfId="7759"/>
    <cellStyle name="Input 31 3 11 2" xfId="23110"/>
    <cellStyle name="Input 31 3 11 3" xfId="38137"/>
    <cellStyle name="Input 31 3 12" xfId="22212"/>
    <cellStyle name="Input 31 3 13" xfId="37260"/>
    <cellStyle name="Input 31 3 2" xfId="10667"/>
    <cellStyle name="Input 31 3 2 2" xfId="25862"/>
    <cellStyle name="Input 31 3 2 3" xfId="40883"/>
    <cellStyle name="Input 31 3 3" xfId="11890"/>
    <cellStyle name="Input 31 3 3 2" xfId="26960"/>
    <cellStyle name="Input 31 3 3 3" xfId="41981"/>
    <cellStyle name="Input 31 3 4" xfId="13193"/>
    <cellStyle name="Input 31 3 4 2" xfId="28263"/>
    <cellStyle name="Input 31 3 4 3" xfId="43284"/>
    <cellStyle name="Input 31 3 5" xfId="14499"/>
    <cellStyle name="Input 31 3 5 2" xfId="29569"/>
    <cellStyle name="Input 31 3 5 3" xfId="44590"/>
    <cellStyle name="Input 31 3 6" xfId="15763"/>
    <cellStyle name="Input 31 3 6 2" xfId="30833"/>
    <cellStyle name="Input 31 3 6 3" xfId="45854"/>
    <cellStyle name="Input 31 3 7" xfId="16914"/>
    <cellStyle name="Input 31 3 7 2" xfId="31984"/>
    <cellStyle name="Input 31 3 7 3" xfId="46999"/>
    <cellStyle name="Input 31 3 8" xfId="18195"/>
    <cellStyle name="Input 31 3 8 2" xfId="33265"/>
    <cellStyle name="Input 31 3 8 3" xfId="48277"/>
    <cellStyle name="Input 31 3 9" xfId="19369"/>
    <cellStyle name="Input 31 3 9 2" xfId="34439"/>
    <cellStyle name="Input 31 3 9 3" xfId="49451"/>
    <cellStyle name="Input 31 4" xfId="8339"/>
    <cellStyle name="Input 31 4 10" xfId="20916"/>
    <cellStyle name="Input 31 4 10 2" xfId="35986"/>
    <cellStyle name="Input 31 4 10 3" xfId="50998"/>
    <cellStyle name="Input 31 4 11" xfId="23565"/>
    <cellStyle name="Input 31 4 12" xfId="38589"/>
    <cellStyle name="Input 31 4 2" xfId="11244"/>
    <cellStyle name="Input 31 4 2 2" xfId="26314"/>
    <cellStyle name="Input 31 4 2 3" xfId="41335"/>
    <cellStyle name="Input 31 4 3" xfId="12361"/>
    <cellStyle name="Input 31 4 3 2" xfId="27431"/>
    <cellStyle name="Input 31 4 3 3" xfId="42452"/>
    <cellStyle name="Input 31 4 4" xfId="13667"/>
    <cellStyle name="Input 31 4 4 2" xfId="28737"/>
    <cellStyle name="Input 31 4 4 3" xfId="43758"/>
    <cellStyle name="Input 31 4 5" xfId="15042"/>
    <cellStyle name="Input 31 4 5 2" xfId="30112"/>
    <cellStyle name="Input 31 4 5 3" xfId="45133"/>
    <cellStyle name="Input 31 4 6" xfId="16216"/>
    <cellStyle name="Input 31 4 6 2" xfId="31286"/>
    <cellStyle name="Input 31 4 6 3" xfId="46307"/>
    <cellStyle name="Input 31 4 7" xfId="17371"/>
    <cellStyle name="Input 31 4 7 2" xfId="32441"/>
    <cellStyle name="Input 31 4 7 3" xfId="47453"/>
    <cellStyle name="Input 31 4 8" xfId="18676"/>
    <cellStyle name="Input 31 4 8 2" xfId="33746"/>
    <cellStyle name="Input 31 4 8 3" xfId="48758"/>
    <cellStyle name="Input 31 4 9" xfId="19821"/>
    <cellStyle name="Input 31 4 9 2" xfId="34891"/>
    <cellStyle name="Input 31 4 9 3" xfId="49903"/>
    <cellStyle name="Input 31 5" xfId="8903"/>
    <cellStyle name="Input 31 5 2" xfId="24129"/>
    <cellStyle name="Input 31 5 3" xfId="39151"/>
    <cellStyle name="Input 31 6" xfId="12619"/>
    <cellStyle name="Input 31 6 2" xfId="27689"/>
    <cellStyle name="Input 31 6 3" xfId="42710"/>
    <cellStyle name="Input 31 7" xfId="13909"/>
    <cellStyle name="Input 31 7 2" xfId="28979"/>
    <cellStyle name="Input 31 7 3" xfId="44000"/>
    <cellStyle name="Input 31 8" xfId="10115"/>
    <cellStyle name="Input 31 8 2" xfId="25341"/>
    <cellStyle name="Input 31 8 3" xfId="40362"/>
    <cellStyle name="Input 31 9" xfId="17618"/>
    <cellStyle name="Input 31 9 2" xfId="32688"/>
    <cellStyle name="Input 31 9 3" xfId="47700"/>
    <cellStyle name="Input 32" xfId="5855"/>
    <cellStyle name="Input 32 10" xfId="7161"/>
    <cellStyle name="Input 32 10 2" xfId="22515"/>
    <cellStyle name="Input 32 10 3" xfId="37563"/>
    <cellStyle name="Input 32 2" xfId="5981"/>
    <cellStyle name="Input 32 2 2" xfId="6970"/>
    <cellStyle name="Input 32 2 2 10" xfId="19596"/>
    <cellStyle name="Input 32 2 2 10 2" xfId="34666"/>
    <cellStyle name="Input 32 2 2 10 3" xfId="49678"/>
    <cellStyle name="Input 32 2 2 11" xfId="20691"/>
    <cellStyle name="Input 32 2 2 11 2" xfId="35761"/>
    <cellStyle name="Input 32 2 2 11 3" xfId="50773"/>
    <cellStyle name="Input 32 2 2 12" xfId="8046"/>
    <cellStyle name="Input 32 2 2 12 2" xfId="23340"/>
    <cellStyle name="Input 32 2 2 12 3" xfId="38364"/>
    <cellStyle name="Input 32 2 2 13" xfId="22324"/>
    <cellStyle name="Input 32 2 2 14" xfId="37372"/>
    <cellStyle name="Input 32 2 2 2" xfId="8502"/>
    <cellStyle name="Input 32 2 2 2 10" xfId="21079"/>
    <cellStyle name="Input 32 2 2 2 10 2" xfId="36149"/>
    <cellStyle name="Input 32 2 2 2 10 3" xfId="51161"/>
    <cellStyle name="Input 32 2 2 2 11" xfId="23728"/>
    <cellStyle name="Input 32 2 2 2 12" xfId="38752"/>
    <cellStyle name="Input 32 2 2 2 2" xfId="11407"/>
    <cellStyle name="Input 32 2 2 2 2 2" xfId="26477"/>
    <cellStyle name="Input 32 2 2 2 2 3" xfId="41498"/>
    <cellStyle name="Input 32 2 2 2 3" xfId="12524"/>
    <cellStyle name="Input 32 2 2 2 3 2" xfId="27594"/>
    <cellStyle name="Input 32 2 2 2 3 3" xfId="42615"/>
    <cellStyle name="Input 32 2 2 2 4" xfId="13830"/>
    <cellStyle name="Input 32 2 2 2 4 2" xfId="28900"/>
    <cellStyle name="Input 32 2 2 2 4 3" xfId="43921"/>
    <cellStyle name="Input 32 2 2 2 5" xfId="15205"/>
    <cellStyle name="Input 32 2 2 2 5 2" xfId="30275"/>
    <cellStyle name="Input 32 2 2 2 5 3" xfId="45296"/>
    <cellStyle name="Input 32 2 2 2 6" xfId="16379"/>
    <cellStyle name="Input 32 2 2 2 6 2" xfId="31449"/>
    <cellStyle name="Input 32 2 2 2 6 3" xfId="46470"/>
    <cellStyle name="Input 32 2 2 2 7" xfId="17534"/>
    <cellStyle name="Input 32 2 2 2 7 2" xfId="32604"/>
    <cellStyle name="Input 32 2 2 2 7 3" xfId="47616"/>
    <cellStyle name="Input 32 2 2 2 8" xfId="18839"/>
    <cellStyle name="Input 32 2 2 2 8 2" xfId="33909"/>
    <cellStyle name="Input 32 2 2 2 8 3" xfId="48921"/>
    <cellStyle name="Input 32 2 2 2 9" xfId="19984"/>
    <cellStyle name="Input 32 2 2 2 9 2" xfId="35054"/>
    <cellStyle name="Input 32 2 2 2 9 3" xfId="50066"/>
    <cellStyle name="Input 32 2 2 3" xfId="10951"/>
    <cellStyle name="Input 32 2 2 3 2" xfId="26089"/>
    <cellStyle name="Input 32 2 2 3 3" xfId="41110"/>
    <cellStyle name="Input 32 2 2 4" xfId="12122"/>
    <cellStyle name="Input 32 2 2 4 2" xfId="27192"/>
    <cellStyle name="Input 32 2 2 4 3" xfId="42213"/>
    <cellStyle name="Input 32 2 2 5" xfId="13427"/>
    <cellStyle name="Input 32 2 2 5 2" xfId="28497"/>
    <cellStyle name="Input 32 2 2 5 3" xfId="43518"/>
    <cellStyle name="Input 32 2 2 6" xfId="14768"/>
    <cellStyle name="Input 32 2 2 6 2" xfId="29838"/>
    <cellStyle name="Input 32 2 2 6 3" xfId="44859"/>
    <cellStyle name="Input 32 2 2 7" xfId="15991"/>
    <cellStyle name="Input 32 2 2 7 2" xfId="31061"/>
    <cellStyle name="Input 32 2 2 7 3" xfId="46082"/>
    <cellStyle name="Input 32 2 2 8" xfId="17145"/>
    <cellStyle name="Input 32 2 2 8 2" xfId="32215"/>
    <cellStyle name="Input 32 2 2 8 3" xfId="47227"/>
    <cellStyle name="Input 32 2 2 9" xfId="18431"/>
    <cellStyle name="Input 32 2 2 9 2" xfId="33501"/>
    <cellStyle name="Input 32 2 2 9 3" xfId="48513"/>
    <cellStyle name="Input 32 2 3" xfId="7107"/>
    <cellStyle name="Input 32 2 3 10" xfId="20576"/>
    <cellStyle name="Input 32 2 3 10 2" xfId="35646"/>
    <cellStyle name="Input 32 2 3 10 3" xfId="50658"/>
    <cellStyle name="Input 32 2 3 11" xfId="7886"/>
    <cellStyle name="Input 32 2 3 11 2" xfId="23222"/>
    <cellStyle name="Input 32 2 3 11 3" xfId="38249"/>
    <cellStyle name="Input 32 2 3 12" xfId="22461"/>
    <cellStyle name="Input 32 2 3 13" xfId="37509"/>
    <cellStyle name="Input 32 2 3 2" xfId="10794"/>
    <cellStyle name="Input 32 2 3 2 2" xfId="25974"/>
    <cellStyle name="Input 32 2 3 2 3" xfId="40995"/>
    <cellStyle name="Input 32 2 3 3" xfId="12004"/>
    <cellStyle name="Input 32 2 3 3 2" xfId="27074"/>
    <cellStyle name="Input 32 2 3 3 3" xfId="42095"/>
    <cellStyle name="Input 32 2 3 4" xfId="13305"/>
    <cellStyle name="Input 32 2 3 4 2" xfId="28375"/>
    <cellStyle name="Input 32 2 3 4 3" xfId="43396"/>
    <cellStyle name="Input 32 2 3 5" xfId="14623"/>
    <cellStyle name="Input 32 2 3 5 2" xfId="29693"/>
    <cellStyle name="Input 32 2 3 5 3" xfId="44714"/>
    <cellStyle name="Input 32 2 3 6" xfId="15875"/>
    <cellStyle name="Input 32 2 3 6 2" xfId="30945"/>
    <cellStyle name="Input 32 2 3 6 3" xfId="45966"/>
    <cellStyle name="Input 32 2 3 7" xfId="17026"/>
    <cellStyle name="Input 32 2 3 7 2" xfId="32096"/>
    <cellStyle name="Input 32 2 3 7 3" xfId="47111"/>
    <cellStyle name="Input 32 2 3 8" xfId="18310"/>
    <cellStyle name="Input 32 2 3 8 2" xfId="33380"/>
    <cellStyle name="Input 32 2 3 8 3" xfId="48392"/>
    <cellStyle name="Input 32 2 3 9" xfId="19481"/>
    <cellStyle name="Input 32 2 3 9 2" xfId="34551"/>
    <cellStyle name="Input 32 2 3 9 3" xfId="49563"/>
    <cellStyle name="Input 32 2 4" xfId="8419"/>
    <cellStyle name="Input 32 2 4 10" xfId="20996"/>
    <cellStyle name="Input 32 2 4 10 2" xfId="36066"/>
    <cellStyle name="Input 32 2 4 10 3" xfId="51078"/>
    <cellStyle name="Input 32 2 4 11" xfId="23645"/>
    <cellStyle name="Input 32 2 4 12" xfId="38669"/>
    <cellStyle name="Input 32 2 4 2" xfId="11324"/>
    <cellStyle name="Input 32 2 4 2 2" xfId="26394"/>
    <cellStyle name="Input 32 2 4 2 3" xfId="41415"/>
    <cellStyle name="Input 32 2 4 3" xfId="12441"/>
    <cellStyle name="Input 32 2 4 3 2" xfId="27511"/>
    <cellStyle name="Input 32 2 4 3 3" xfId="42532"/>
    <cellStyle name="Input 32 2 4 4" xfId="13747"/>
    <cellStyle name="Input 32 2 4 4 2" xfId="28817"/>
    <cellStyle name="Input 32 2 4 4 3" xfId="43838"/>
    <cellStyle name="Input 32 2 4 5" xfId="15122"/>
    <cellStyle name="Input 32 2 4 5 2" xfId="30192"/>
    <cellStyle name="Input 32 2 4 5 3" xfId="45213"/>
    <cellStyle name="Input 32 2 4 6" xfId="16296"/>
    <cellStyle name="Input 32 2 4 6 2" xfId="31366"/>
    <cellStyle name="Input 32 2 4 6 3" xfId="46387"/>
    <cellStyle name="Input 32 2 4 7" xfId="17451"/>
    <cellStyle name="Input 32 2 4 7 2" xfId="32521"/>
    <cellStyle name="Input 32 2 4 7 3" xfId="47533"/>
    <cellStyle name="Input 32 2 4 8" xfId="18756"/>
    <cellStyle name="Input 32 2 4 8 2" xfId="33826"/>
    <cellStyle name="Input 32 2 4 8 3" xfId="48838"/>
    <cellStyle name="Input 32 2 4 9" xfId="19901"/>
    <cellStyle name="Input 32 2 4 9 2" xfId="34971"/>
    <cellStyle name="Input 32 2 4 9 3" xfId="49983"/>
    <cellStyle name="Input 32 2 5" xfId="7272"/>
    <cellStyle name="Input 32 2 5 2" xfId="22626"/>
    <cellStyle name="Input 32 2 5 3" xfId="37674"/>
    <cellStyle name="Input 32 3" xfId="6859"/>
    <cellStyle name="Input 32 3 10" xfId="20465"/>
    <cellStyle name="Input 32 3 10 2" xfId="35535"/>
    <cellStyle name="Input 32 3 10 3" xfId="50547"/>
    <cellStyle name="Input 32 3 11" xfId="7761"/>
    <cellStyle name="Input 32 3 11 2" xfId="23111"/>
    <cellStyle name="Input 32 3 11 3" xfId="38138"/>
    <cellStyle name="Input 32 3 12" xfId="22213"/>
    <cellStyle name="Input 32 3 13" xfId="37261"/>
    <cellStyle name="Input 32 3 2" xfId="10669"/>
    <cellStyle name="Input 32 3 2 2" xfId="25863"/>
    <cellStyle name="Input 32 3 2 3" xfId="40884"/>
    <cellStyle name="Input 32 3 3" xfId="11891"/>
    <cellStyle name="Input 32 3 3 2" xfId="26961"/>
    <cellStyle name="Input 32 3 3 3" xfId="41982"/>
    <cellStyle name="Input 32 3 4" xfId="13194"/>
    <cellStyle name="Input 32 3 4 2" xfId="28264"/>
    <cellStyle name="Input 32 3 4 3" xfId="43285"/>
    <cellStyle name="Input 32 3 5" xfId="14501"/>
    <cellStyle name="Input 32 3 5 2" xfId="29571"/>
    <cellStyle name="Input 32 3 5 3" xfId="44592"/>
    <cellStyle name="Input 32 3 6" xfId="15764"/>
    <cellStyle name="Input 32 3 6 2" xfId="30834"/>
    <cellStyle name="Input 32 3 6 3" xfId="45855"/>
    <cellStyle name="Input 32 3 7" xfId="16915"/>
    <cellStyle name="Input 32 3 7 2" xfId="31985"/>
    <cellStyle name="Input 32 3 7 3" xfId="47000"/>
    <cellStyle name="Input 32 3 8" xfId="18196"/>
    <cellStyle name="Input 32 3 8 2" xfId="33266"/>
    <cellStyle name="Input 32 3 8 3" xfId="48278"/>
    <cellStyle name="Input 32 3 9" xfId="19370"/>
    <cellStyle name="Input 32 3 9 2" xfId="34440"/>
    <cellStyle name="Input 32 3 9 3" xfId="49452"/>
    <cellStyle name="Input 32 4" xfId="8340"/>
    <cellStyle name="Input 32 4 10" xfId="20917"/>
    <cellStyle name="Input 32 4 10 2" xfId="35987"/>
    <cellStyle name="Input 32 4 10 3" xfId="50999"/>
    <cellStyle name="Input 32 4 11" xfId="23566"/>
    <cellStyle name="Input 32 4 12" xfId="38590"/>
    <cellStyle name="Input 32 4 2" xfId="11245"/>
    <cellStyle name="Input 32 4 2 2" xfId="26315"/>
    <cellStyle name="Input 32 4 2 3" xfId="41336"/>
    <cellStyle name="Input 32 4 3" xfId="12362"/>
    <cellStyle name="Input 32 4 3 2" xfId="27432"/>
    <cellStyle name="Input 32 4 3 3" xfId="42453"/>
    <cellStyle name="Input 32 4 4" xfId="13668"/>
    <cellStyle name="Input 32 4 4 2" xfId="28738"/>
    <cellStyle name="Input 32 4 4 3" xfId="43759"/>
    <cellStyle name="Input 32 4 5" xfId="15043"/>
    <cellStyle name="Input 32 4 5 2" xfId="30113"/>
    <cellStyle name="Input 32 4 5 3" xfId="45134"/>
    <cellStyle name="Input 32 4 6" xfId="16217"/>
    <cellStyle name="Input 32 4 6 2" xfId="31287"/>
    <cellStyle name="Input 32 4 6 3" xfId="46308"/>
    <cellStyle name="Input 32 4 7" xfId="17372"/>
    <cellStyle name="Input 32 4 7 2" xfId="32442"/>
    <cellStyle name="Input 32 4 7 3" xfId="47454"/>
    <cellStyle name="Input 32 4 8" xfId="18677"/>
    <cellStyle name="Input 32 4 8 2" xfId="33747"/>
    <cellStyle name="Input 32 4 8 3" xfId="48759"/>
    <cellStyle name="Input 32 4 9" xfId="19822"/>
    <cellStyle name="Input 32 4 9 2" xfId="34892"/>
    <cellStyle name="Input 32 4 9 3" xfId="49904"/>
    <cellStyle name="Input 32 5" xfId="8902"/>
    <cellStyle name="Input 32 5 2" xfId="24128"/>
    <cellStyle name="Input 32 5 3" xfId="39150"/>
    <cellStyle name="Input 32 6" xfId="12620"/>
    <cellStyle name="Input 32 6 2" xfId="27690"/>
    <cellStyle name="Input 32 6 3" xfId="42711"/>
    <cellStyle name="Input 32 7" xfId="13911"/>
    <cellStyle name="Input 32 7 2" xfId="28981"/>
    <cellStyle name="Input 32 7 3" xfId="44002"/>
    <cellStyle name="Input 32 8" xfId="9044"/>
    <cellStyle name="Input 32 8 2" xfId="24270"/>
    <cellStyle name="Input 32 8 3" xfId="39292"/>
    <cellStyle name="Input 32 9" xfId="17619"/>
    <cellStyle name="Input 32 9 2" xfId="32689"/>
    <cellStyle name="Input 32 9 3" xfId="47701"/>
    <cellStyle name="Input 33" xfId="5857"/>
    <cellStyle name="Input 33 10" xfId="7162"/>
    <cellStyle name="Input 33 10 2" xfId="22516"/>
    <cellStyle name="Input 33 10 3" xfId="37564"/>
    <cellStyle name="Input 33 2" xfId="5983"/>
    <cellStyle name="Input 33 2 2" xfId="6971"/>
    <cellStyle name="Input 33 2 2 10" xfId="19597"/>
    <cellStyle name="Input 33 2 2 10 2" xfId="34667"/>
    <cellStyle name="Input 33 2 2 10 3" xfId="49679"/>
    <cellStyle name="Input 33 2 2 11" xfId="20692"/>
    <cellStyle name="Input 33 2 2 11 2" xfId="35762"/>
    <cellStyle name="Input 33 2 2 11 3" xfId="50774"/>
    <cellStyle name="Input 33 2 2 12" xfId="8048"/>
    <cellStyle name="Input 33 2 2 12 2" xfId="23341"/>
    <cellStyle name="Input 33 2 2 12 3" xfId="38365"/>
    <cellStyle name="Input 33 2 2 13" xfId="22325"/>
    <cellStyle name="Input 33 2 2 14" xfId="37373"/>
    <cellStyle name="Input 33 2 2 2" xfId="8503"/>
    <cellStyle name="Input 33 2 2 2 10" xfId="21080"/>
    <cellStyle name="Input 33 2 2 2 10 2" xfId="36150"/>
    <cellStyle name="Input 33 2 2 2 10 3" xfId="51162"/>
    <cellStyle name="Input 33 2 2 2 11" xfId="23729"/>
    <cellStyle name="Input 33 2 2 2 12" xfId="38753"/>
    <cellStyle name="Input 33 2 2 2 2" xfId="11408"/>
    <cellStyle name="Input 33 2 2 2 2 2" xfId="26478"/>
    <cellStyle name="Input 33 2 2 2 2 3" xfId="41499"/>
    <cellStyle name="Input 33 2 2 2 3" xfId="12525"/>
    <cellStyle name="Input 33 2 2 2 3 2" xfId="27595"/>
    <cellStyle name="Input 33 2 2 2 3 3" xfId="42616"/>
    <cellStyle name="Input 33 2 2 2 4" xfId="13831"/>
    <cellStyle name="Input 33 2 2 2 4 2" xfId="28901"/>
    <cellStyle name="Input 33 2 2 2 4 3" xfId="43922"/>
    <cellStyle name="Input 33 2 2 2 5" xfId="15206"/>
    <cellStyle name="Input 33 2 2 2 5 2" xfId="30276"/>
    <cellStyle name="Input 33 2 2 2 5 3" xfId="45297"/>
    <cellStyle name="Input 33 2 2 2 6" xfId="16380"/>
    <cellStyle name="Input 33 2 2 2 6 2" xfId="31450"/>
    <cellStyle name="Input 33 2 2 2 6 3" xfId="46471"/>
    <cellStyle name="Input 33 2 2 2 7" xfId="17535"/>
    <cellStyle name="Input 33 2 2 2 7 2" xfId="32605"/>
    <cellStyle name="Input 33 2 2 2 7 3" xfId="47617"/>
    <cellStyle name="Input 33 2 2 2 8" xfId="18840"/>
    <cellStyle name="Input 33 2 2 2 8 2" xfId="33910"/>
    <cellStyle name="Input 33 2 2 2 8 3" xfId="48922"/>
    <cellStyle name="Input 33 2 2 2 9" xfId="19985"/>
    <cellStyle name="Input 33 2 2 2 9 2" xfId="35055"/>
    <cellStyle name="Input 33 2 2 2 9 3" xfId="50067"/>
    <cellStyle name="Input 33 2 2 3" xfId="10953"/>
    <cellStyle name="Input 33 2 2 3 2" xfId="26090"/>
    <cellStyle name="Input 33 2 2 3 3" xfId="41111"/>
    <cellStyle name="Input 33 2 2 4" xfId="12124"/>
    <cellStyle name="Input 33 2 2 4 2" xfId="27194"/>
    <cellStyle name="Input 33 2 2 4 3" xfId="42215"/>
    <cellStyle name="Input 33 2 2 5" xfId="13428"/>
    <cellStyle name="Input 33 2 2 5 2" xfId="28498"/>
    <cellStyle name="Input 33 2 2 5 3" xfId="43519"/>
    <cellStyle name="Input 33 2 2 6" xfId="14769"/>
    <cellStyle name="Input 33 2 2 6 2" xfId="29839"/>
    <cellStyle name="Input 33 2 2 6 3" xfId="44860"/>
    <cellStyle name="Input 33 2 2 7" xfId="15992"/>
    <cellStyle name="Input 33 2 2 7 2" xfId="31062"/>
    <cellStyle name="Input 33 2 2 7 3" xfId="46083"/>
    <cellStyle name="Input 33 2 2 8" xfId="17146"/>
    <cellStyle name="Input 33 2 2 8 2" xfId="32216"/>
    <cellStyle name="Input 33 2 2 8 3" xfId="47228"/>
    <cellStyle name="Input 33 2 2 9" xfId="18432"/>
    <cellStyle name="Input 33 2 2 9 2" xfId="33502"/>
    <cellStyle name="Input 33 2 2 9 3" xfId="48514"/>
    <cellStyle name="Input 33 2 3" xfId="7108"/>
    <cellStyle name="Input 33 2 3 10" xfId="20577"/>
    <cellStyle name="Input 33 2 3 10 2" xfId="35647"/>
    <cellStyle name="Input 33 2 3 10 3" xfId="50659"/>
    <cellStyle name="Input 33 2 3 11" xfId="7888"/>
    <cellStyle name="Input 33 2 3 11 2" xfId="23223"/>
    <cellStyle name="Input 33 2 3 11 3" xfId="38250"/>
    <cellStyle name="Input 33 2 3 12" xfId="22462"/>
    <cellStyle name="Input 33 2 3 13" xfId="37510"/>
    <cellStyle name="Input 33 2 3 2" xfId="10796"/>
    <cellStyle name="Input 33 2 3 2 2" xfId="25975"/>
    <cellStyle name="Input 33 2 3 2 3" xfId="40996"/>
    <cellStyle name="Input 33 2 3 3" xfId="12005"/>
    <cellStyle name="Input 33 2 3 3 2" xfId="27075"/>
    <cellStyle name="Input 33 2 3 3 3" xfId="42096"/>
    <cellStyle name="Input 33 2 3 4" xfId="13306"/>
    <cellStyle name="Input 33 2 3 4 2" xfId="28376"/>
    <cellStyle name="Input 33 2 3 4 3" xfId="43397"/>
    <cellStyle name="Input 33 2 3 5" xfId="14624"/>
    <cellStyle name="Input 33 2 3 5 2" xfId="29694"/>
    <cellStyle name="Input 33 2 3 5 3" xfId="44715"/>
    <cellStyle name="Input 33 2 3 6" xfId="15876"/>
    <cellStyle name="Input 33 2 3 6 2" xfId="30946"/>
    <cellStyle name="Input 33 2 3 6 3" xfId="45967"/>
    <cellStyle name="Input 33 2 3 7" xfId="17027"/>
    <cellStyle name="Input 33 2 3 7 2" xfId="32097"/>
    <cellStyle name="Input 33 2 3 7 3" xfId="47112"/>
    <cellStyle name="Input 33 2 3 8" xfId="18311"/>
    <cellStyle name="Input 33 2 3 8 2" xfId="33381"/>
    <cellStyle name="Input 33 2 3 8 3" xfId="48393"/>
    <cellStyle name="Input 33 2 3 9" xfId="19482"/>
    <cellStyle name="Input 33 2 3 9 2" xfId="34552"/>
    <cellStyle name="Input 33 2 3 9 3" xfId="49564"/>
    <cellStyle name="Input 33 2 4" xfId="8420"/>
    <cellStyle name="Input 33 2 4 10" xfId="20997"/>
    <cellStyle name="Input 33 2 4 10 2" xfId="36067"/>
    <cellStyle name="Input 33 2 4 10 3" xfId="51079"/>
    <cellStyle name="Input 33 2 4 11" xfId="23646"/>
    <cellStyle name="Input 33 2 4 12" xfId="38670"/>
    <cellStyle name="Input 33 2 4 2" xfId="11325"/>
    <cellStyle name="Input 33 2 4 2 2" xfId="26395"/>
    <cellStyle name="Input 33 2 4 2 3" xfId="41416"/>
    <cellStyle name="Input 33 2 4 3" xfId="12442"/>
    <cellStyle name="Input 33 2 4 3 2" xfId="27512"/>
    <cellStyle name="Input 33 2 4 3 3" xfId="42533"/>
    <cellStyle name="Input 33 2 4 4" xfId="13748"/>
    <cellStyle name="Input 33 2 4 4 2" xfId="28818"/>
    <cellStyle name="Input 33 2 4 4 3" xfId="43839"/>
    <cellStyle name="Input 33 2 4 5" xfId="15123"/>
    <cellStyle name="Input 33 2 4 5 2" xfId="30193"/>
    <cellStyle name="Input 33 2 4 5 3" xfId="45214"/>
    <cellStyle name="Input 33 2 4 6" xfId="16297"/>
    <cellStyle name="Input 33 2 4 6 2" xfId="31367"/>
    <cellStyle name="Input 33 2 4 6 3" xfId="46388"/>
    <cellStyle name="Input 33 2 4 7" xfId="17452"/>
    <cellStyle name="Input 33 2 4 7 2" xfId="32522"/>
    <cellStyle name="Input 33 2 4 7 3" xfId="47534"/>
    <cellStyle name="Input 33 2 4 8" xfId="18757"/>
    <cellStyle name="Input 33 2 4 8 2" xfId="33827"/>
    <cellStyle name="Input 33 2 4 8 3" xfId="48839"/>
    <cellStyle name="Input 33 2 4 9" xfId="19902"/>
    <cellStyle name="Input 33 2 4 9 2" xfId="34972"/>
    <cellStyle name="Input 33 2 4 9 3" xfId="49984"/>
    <cellStyle name="Input 33 2 5" xfId="7273"/>
    <cellStyle name="Input 33 2 5 2" xfId="22627"/>
    <cellStyle name="Input 33 2 5 3" xfId="37675"/>
    <cellStyle name="Input 33 3" xfId="6860"/>
    <cellStyle name="Input 33 3 10" xfId="20466"/>
    <cellStyle name="Input 33 3 10 2" xfId="35536"/>
    <cellStyle name="Input 33 3 10 3" xfId="50548"/>
    <cellStyle name="Input 33 3 11" xfId="7763"/>
    <cellStyle name="Input 33 3 11 2" xfId="23112"/>
    <cellStyle name="Input 33 3 11 3" xfId="38139"/>
    <cellStyle name="Input 33 3 12" xfId="22214"/>
    <cellStyle name="Input 33 3 13" xfId="37262"/>
    <cellStyle name="Input 33 3 2" xfId="10671"/>
    <cellStyle name="Input 33 3 2 2" xfId="25864"/>
    <cellStyle name="Input 33 3 2 3" xfId="40885"/>
    <cellStyle name="Input 33 3 3" xfId="11892"/>
    <cellStyle name="Input 33 3 3 2" xfId="26962"/>
    <cellStyle name="Input 33 3 3 3" xfId="41983"/>
    <cellStyle name="Input 33 3 4" xfId="13195"/>
    <cellStyle name="Input 33 3 4 2" xfId="28265"/>
    <cellStyle name="Input 33 3 4 3" xfId="43286"/>
    <cellStyle name="Input 33 3 5" xfId="14502"/>
    <cellStyle name="Input 33 3 5 2" xfId="29572"/>
    <cellStyle name="Input 33 3 5 3" xfId="44593"/>
    <cellStyle name="Input 33 3 6" xfId="15765"/>
    <cellStyle name="Input 33 3 6 2" xfId="30835"/>
    <cellStyle name="Input 33 3 6 3" xfId="45856"/>
    <cellStyle name="Input 33 3 7" xfId="16916"/>
    <cellStyle name="Input 33 3 7 2" xfId="31986"/>
    <cellStyle name="Input 33 3 7 3" xfId="47001"/>
    <cellStyle name="Input 33 3 8" xfId="18197"/>
    <cellStyle name="Input 33 3 8 2" xfId="33267"/>
    <cellStyle name="Input 33 3 8 3" xfId="48279"/>
    <cellStyle name="Input 33 3 9" xfId="19371"/>
    <cellStyle name="Input 33 3 9 2" xfId="34441"/>
    <cellStyle name="Input 33 3 9 3" xfId="49453"/>
    <cellStyle name="Input 33 4" xfId="8341"/>
    <cellStyle name="Input 33 4 10" xfId="20918"/>
    <cellStyle name="Input 33 4 10 2" xfId="35988"/>
    <cellStyle name="Input 33 4 10 3" xfId="51000"/>
    <cellStyle name="Input 33 4 11" xfId="23567"/>
    <cellStyle name="Input 33 4 12" xfId="38591"/>
    <cellStyle name="Input 33 4 2" xfId="11246"/>
    <cellStyle name="Input 33 4 2 2" xfId="26316"/>
    <cellStyle name="Input 33 4 2 3" xfId="41337"/>
    <cellStyle name="Input 33 4 3" xfId="12363"/>
    <cellStyle name="Input 33 4 3 2" xfId="27433"/>
    <cellStyle name="Input 33 4 3 3" xfId="42454"/>
    <cellStyle name="Input 33 4 4" xfId="13669"/>
    <cellStyle name="Input 33 4 4 2" xfId="28739"/>
    <cellStyle name="Input 33 4 4 3" xfId="43760"/>
    <cellStyle name="Input 33 4 5" xfId="15044"/>
    <cellStyle name="Input 33 4 5 2" xfId="30114"/>
    <cellStyle name="Input 33 4 5 3" xfId="45135"/>
    <cellStyle name="Input 33 4 6" xfId="16218"/>
    <cellStyle name="Input 33 4 6 2" xfId="31288"/>
    <cellStyle name="Input 33 4 6 3" xfId="46309"/>
    <cellStyle name="Input 33 4 7" xfId="17373"/>
    <cellStyle name="Input 33 4 7 2" xfId="32443"/>
    <cellStyle name="Input 33 4 7 3" xfId="47455"/>
    <cellStyle name="Input 33 4 8" xfId="18678"/>
    <cellStyle name="Input 33 4 8 2" xfId="33748"/>
    <cellStyle name="Input 33 4 8 3" xfId="48760"/>
    <cellStyle name="Input 33 4 9" xfId="19823"/>
    <cellStyle name="Input 33 4 9 2" xfId="34893"/>
    <cellStyle name="Input 33 4 9 3" xfId="49905"/>
    <cellStyle name="Input 33 5" xfId="8901"/>
    <cellStyle name="Input 33 5 2" xfId="24127"/>
    <cellStyle name="Input 33 5 3" xfId="39149"/>
    <cellStyle name="Input 33 6" xfId="12621"/>
    <cellStyle name="Input 33 6 2" xfId="27691"/>
    <cellStyle name="Input 33 6 3" xfId="42712"/>
    <cellStyle name="Input 33 7" xfId="13913"/>
    <cellStyle name="Input 33 7 2" xfId="28983"/>
    <cellStyle name="Input 33 7 3" xfId="44004"/>
    <cellStyle name="Input 33 8" xfId="10098"/>
    <cellStyle name="Input 33 8 2" xfId="25324"/>
    <cellStyle name="Input 33 8 3" xfId="40345"/>
    <cellStyle name="Input 33 9" xfId="17620"/>
    <cellStyle name="Input 33 9 2" xfId="32690"/>
    <cellStyle name="Input 33 9 3" xfId="47702"/>
    <cellStyle name="Input 34" xfId="5859"/>
    <cellStyle name="Input 34 10" xfId="7163"/>
    <cellStyle name="Input 34 10 2" xfId="22517"/>
    <cellStyle name="Input 34 10 3" xfId="37565"/>
    <cellStyle name="Input 34 2" xfId="5985"/>
    <cellStyle name="Input 34 2 2" xfId="6972"/>
    <cellStyle name="Input 34 2 2 10" xfId="19598"/>
    <cellStyle name="Input 34 2 2 10 2" xfId="34668"/>
    <cellStyle name="Input 34 2 2 10 3" xfId="49680"/>
    <cellStyle name="Input 34 2 2 11" xfId="20693"/>
    <cellStyle name="Input 34 2 2 11 2" xfId="35763"/>
    <cellStyle name="Input 34 2 2 11 3" xfId="50775"/>
    <cellStyle name="Input 34 2 2 12" xfId="8050"/>
    <cellStyle name="Input 34 2 2 12 2" xfId="23342"/>
    <cellStyle name="Input 34 2 2 12 3" xfId="38366"/>
    <cellStyle name="Input 34 2 2 13" xfId="22326"/>
    <cellStyle name="Input 34 2 2 14" xfId="37374"/>
    <cellStyle name="Input 34 2 2 2" xfId="8504"/>
    <cellStyle name="Input 34 2 2 2 10" xfId="21081"/>
    <cellStyle name="Input 34 2 2 2 10 2" xfId="36151"/>
    <cellStyle name="Input 34 2 2 2 10 3" xfId="51163"/>
    <cellStyle name="Input 34 2 2 2 11" xfId="23730"/>
    <cellStyle name="Input 34 2 2 2 12" xfId="38754"/>
    <cellStyle name="Input 34 2 2 2 2" xfId="11409"/>
    <cellStyle name="Input 34 2 2 2 2 2" xfId="26479"/>
    <cellStyle name="Input 34 2 2 2 2 3" xfId="41500"/>
    <cellStyle name="Input 34 2 2 2 3" xfId="12526"/>
    <cellStyle name="Input 34 2 2 2 3 2" xfId="27596"/>
    <cellStyle name="Input 34 2 2 2 3 3" xfId="42617"/>
    <cellStyle name="Input 34 2 2 2 4" xfId="13832"/>
    <cellStyle name="Input 34 2 2 2 4 2" xfId="28902"/>
    <cellStyle name="Input 34 2 2 2 4 3" xfId="43923"/>
    <cellStyle name="Input 34 2 2 2 5" xfId="15207"/>
    <cellStyle name="Input 34 2 2 2 5 2" xfId="30277"/>
    <cellStyle name="Input 34 2 2 2 5 3" xfId="45298"/>
    <cellStyle name="Input 34 2 2 2 6" xfId="16381"/>
    <cellStyle name="Input 34 2 2 2 6 2" xfId="31451"/>
    <cellStyle name="Input 34 2 2 2 6 3" xfId="46472"/>
    <cellStyle name="Input 34 2 2 2 7" xfId="17536"/>
    <cellStyle name="Input 34 2 2 2 7 2" xfId="32606"/>
    <cellStyle name="Input 34 2 2 2 7 3" xfId="47618"/>
    <cellStyle name="Input 34 2 2 2 8" xfId="18841"/>
    <cellStyle name="Input 34 2 2 2 8 2" xfId="33911"/>
    <cellStyle name="Input 34 2 2 2 8 3" xfId="48923"/>
    <cellStyle name="Input 34 2 2 2 9" xfId="19986"/>
    <cellStyle name="Input 34 2 2 2 9 2" xfId="35056"/>
    <cellStyle name="Input 34 2 2 2 9 3" xfId="50068"/>
    <cellStyle name="Input 34 2 2 3" xfId="10955"/>
    <cellStyle name="Input 34 2 2 3 2" xfId="26091"/>
    <cellStyle name="Input 34 2 2 3 3" xfId="41112"/>
    <cellStyle name="Input 34 2 2 4" xfId="12125"/>
    <cellStyle name="Input 34 2 2 4 2" xfId="27195"/>
    <cellStyle name="Input 34 2 2 4 3" xfId="42216"/>
    <cellStyle name="Input 34 2 2 5" xfId="13429"/>
    <cellStyle name="Input 34 2 2 5 2" xfId="28499"/>
    <cellStyle name="Input 34 2 2 5 3" xfId="43520"/>
    <cellStyle name="Input 34 2 2 6" xfId="14771"/>
    <cellStyle name="Input 34 2 2 6 2" xfId="29841"/>
    <cellStyle name="Input 34 2 2 6 3" xfId="44862"/>
    <cellStyle name="Input 34 2 2 7" xfId="15993"/>
    <cellStyle name="Input 34 2 2 7 2" xfId="31063"/>
    <cellStyle name="Input 34 2 2 7 3" xfId="46084"/>
    <cellStyle name="Input 34 2 2 8" xfId="17147"/>
    <cellStyle name="Input 34 2 2 8 2" xfId="32217"/>
    <cellStyle name="Input 34 2 2 8 3" xfId="47229"/>
    <cellStyle name="Input 34 2 2 9" xfId="18434"/>
    <cellStyle name="Input 34 2 2 9 2" xfId="33504"/>
    <cellStyle name="Input 34 2 2 9 3" xfId="48516"/>
    <cellStyle name="Input 34 2 3" xfId="7109"/>
    <cellStyle name="Input 34 2 3 10" xfId="20578"/>
    <cellStyle name="Input 34 2 3 10 2" xfId="35648"/>
    <cellStyle name="Input 34 2 3 10 3" xfId="50660"/>
    <cellStyle name="Input 34 2 3 11" xfId="7890"/>
    <cellStyle name="Input 34 2 3 11 2" xfId="23224"/>
    <cellStyle name="Input 34 2 3 11 3" xfId="38251"/>
    <cellStyle name="Input 34 2 3 12" xfId="22463"/>
    <cellStyle name="Input 34 2 3 13" xfId="37511"/>
    <cellStyle name="Input 34 2 3 2" xfId="10798"/>
    <cellStyle name="Input 34 2 3 2 2" xfId="25976"/>
    <cellStyle name="Input 34 2 3 2 3" xfId="40997"/>
    <cellStyle name="Input 34 2 3 3" xfId="12006"/>
    <cellStyle name="Input 34 2 3 3 2" xfId="27076"/>
    <cellStyle name="Input 34 2 3 3 3" xfId="42097"/>
    <cellStyle name="Input 34 2 3 4" xfId="13307"/>
    <cellStyle name="Input 34 2 3 4 2" xfId="28377"/>
    <cellStyle name="Input 34 2 3 4 3" xfId="43398"/>
    <cellStyle name="Input 34 2 3 5" xfId="14626"/>
    <cellStyle name="Input 34 2 3 5 2" xfId="29696"/>
    <cellStyle name="Input 34 2 3 5 3" xfId="44717"/>
    <cellStyle name="Input 34 2 3 6" xfId="15877"/>
    <cellStyle name="Input 34 2 3 6 2" xfId="30947"/>
    <cellStyle name="Input 34 2 3 6 3" xfId="45968"/>
    <cellStyle name="Input 34 2 3 7" xfId="17028"/>
    <cellStyle name="Input 34 2 3 7 2" xfId="32098"/>
    <cellStyle name="Input 34 2 3 7 3" xfId="47113"/>
    <cellStyle name="Input 34 2 3 8" xfId="18312"/>
    <cellStyle name="Input 34 2 3 8 2" xfId="33382"/>
    <cellStyle name="Input 34 2 3 8 3" xfId="48394"/>
    <cellStyle name="Input 34 2 3 9" xfId="19483"/>
    <cellStyle name="Input 34 2 3 9 2" xfId="34553"/>
    <cellStyle name="Input 34 2 3 9 3" xfId="49565"/>
    <cellStyle name="Input 34 2 4" xfId="8421"/>
    <cellStyle name="Input 34 2 4 10" xfId="20998"/>
    <cellStyle name="Input 34 2 4 10 2" xfId="36068"/>
    <cellStyle name="Input 34 2 4 10 3" xfId="51080"/>
    <cellStyle name="Input 34 2 4 11" xfId="23647"/>
    <cellStyle name="Input 34 2 4 12" xfId="38671"/>
    <cellStyle name="Input 34 2 4 2" xfId="11326"/>
    <cellStyle name="Input 34 2 4 2 2" xfId="26396"/>
    <cellStyle name="Input 34 2 4 2 3" xfId="41417"/>
    <cellStyle name="Input 34 2 4 3" xfId="12443"/>
    <cellStyle name="Input 34 2 4 3 2" xfId="27513"/>
    <cellStyle name="Input 34 2 4 3 3" xfId="42534"/>
    <cellStyle name="Input 34 2 4 4" xfId="13749"/>
    <cellStyle name="Input 34 2 4 4 2" xfId="28819"/>
    <cellStyle name="Input 34 2 4 4 3" xfId="43840"/>
    <cellStyle name="Input 34 2 4 5" xfId="15124"/>
    <cellStyle name="Input 34 2 4 5 2" xfId="30194"/>
    <cellStyle name="Input 34 2 4 5 3" xfId="45215"/>
    <cellStyle name="Input 34 2 4 6" xfId="16298"/>
    <cellStyle name="Input 34 2 4 6 2" xfId="31368"/>
    <cellStyle name="Input 34 2 4 6 3" xfId="46389"/>
    <cellStyle name="Input 34 2 4 7" xfId="17453"/>
    <cellStyle name="Input 34 2 4 7 2" xfId="32523"/>
    <cellStyle name="Input 34 2 4 7 3" xfId="47535"/>
    <cellStyle name="Input 34 2 4 8" xfId="18758"/>
    <cellStyle name="Input 34 2 4 8 2" xfId="33828"/>
    <cellStyle name="Input 34 2 4 8 3" xfId="48840"/>
    <cellStyle name="Input 34 2 4 9" xfId="19903"/>
    <cellStyle name="Input 34 2 4 9 2" xfId="34973"/>
    <cellStyle name="Input 34 2 4 9 3" xfId="49985"/>
    <cellStyle name="Input 34 2 5" xfId="7274"/>
    <cellStyle name="Input 34 2 5 2" xfId="22628"/>
    <cellStyle name="Input 34 2 5 3" xfId="37676"/>
    <cellStyle name="Input 34 3" xfId="6861"/>
    <cellStyle name="Input 34 3 10" xfId="20467"/>
    <cellStyle name="Input 34 3 10 2" xfId="35537"/>
    <cellStyle name="Input 34 3 10 3" xfId="50549"/>
    <cellStyle name="Input 34 3 11" xfId="7765"/>
    <cellStyle name="Input 34 3 11 2" xfId="23113"/>
    <cellStyle name="Input 34 3 11 3" xfId="38140"/>
    <cellStyle name="Input 34 3 12" xfId="22215"/>
    <cellStyle name="Input 34 3 13" xfId="37263"/>
    <cellStyle name="Input 34 3 2" xfId="10673"/>
    <cellStyle name="Input 34 3 2 2" xfId="25865"/>
    <cellStyle name="Input 34 3 2 3" xfId="40886"/>
    <cellStyle name="Input 34 3 3" xfId="11894"/>
    <cellStyle name="Input 34 3 3 2" xfId="26964"/>
    <cellStyle name="Input 34 3 3 3" xfId="41985"/>
    <cellStyle name="Input 34 3 4" xfId="13196"/>
    <cellStyle name="Input 34 3 4 2" xfId="28266"/>
    <cellStyle name="Input 34 3 4 3" xfId="43287"/>
    <cellStyle name="Input 34 3 5" xfId="14504"/>
    <cellStyle name="Input 34 3 5 2" xfId="29574"/>
    <cellStyle name="Input 34 3 5 3" xfId="44595"/>
    <cellStyle name="Input 34 3 6" xfId="15766"/>
    <cellStyle name="Input 34 3 6 2" xfId="30836"/>
    <cellStyle name="Input 34 3 6 3" xfId="45857"/>
    <cellStyle name="Input 34 3 7" xfId="16917"/>
    <cellStyle name="Input 34 3 7 2" xfId="31987"/>
    <cellStyle name="Input 34 3 7 3" xfId="47002"/>
    <cellStyle name="Input 34 3 8" xfId="18198"/>
    <cellStyle name="Input 34 3 8 2" xfId="33268"/>
    <cellStyle name="Input 34 3 8 3" xfId="48280"/>
    <cellStyle name="Input 34 3 9" xfId="19372"/>
    <cellStyle name="Input 34 3 9 2" xfId="34442"/>
    <cellStyle name="Input 34 3 9 3" xfId="49454"/>
    <cellStyle name="Input 34 4" xfId="8342"/>
    <cellStyle name="Input 34 4 10" xfId="20919"/>
    <cellStyle name="Input 34 4 10 2" xfId="35989"/>
    <cellStyle name="Input 34 4 10 3" xfId="51001"/>
    <cellStyle name="Input 34 4 11" xfId="23568"/>
    <cellStyle name="Input 34 4 12" xfId="38592"/>
    <cellStyle name="Input 34 4 2" xfId="11247"/>
    <cellStyle name="Input 34 4 2 2" xfId="26317"/>
    <cellStyle name="Input 34 4 2 3" xfId="41338"/>
    <cellStyle name="Input 34 4 3" xfId="12364"/>
    <cellStyle name="Input 34 4 3 2" xfId="27434"/>
    <cellStyle name="Input 34 4 3 3" xfId="42455"/>
    <cellStyle name="Input 34 4 4" xfId="13670"/>
    <cellStyle name="Input 34 4 4 2" xfId="28740"/>
    <cellStyle name="Input 34 4 4 3" xfId="43761"/>
    <cellStyle name="Input 34 4 5" xfId="15045"/>
    <cellStyle name="Input 34 4 5 2" xfId="30115"/>
    <cellStyle name="Input 34 4 5 3" xfId="45136"/>
    <cellStyle name="Input 34 4 6" xfId="16219"/>
    <cellStyle name="Input 34 4 6 2" xfId="31289"/>
    <cellStyle name="Input 34 4 6 3" xfId="46310"/>
    <cellStyle name="Input 34 4 7" xfId="17374"/>
    <cellStyle name="Input 34 4 7 2" xfId="32444"/>
    <cellStyle name="Input 34 4 7 3" xfId="47456"/>
    <cellStyle name="Input 34 4 8" xfId="18679"/>
    <cellStyle name="Input 34 4 8 2" xfId="33749"/>
    <cellStyle name="Input 34 4 8 3" xfId="48761"/>
    <cellStyle name="Input 34 4 9" xfId="19824"/>
    <cellStyle name="Input 34 4 9 2" xfId="34894"/>
    <cellStyle name="Input 34 4 9 3" xfId="49906"/>
    <cellStyle name="Input 34 5" xfId="8900"/>
    <cellStyle name="Input 34 5 2" xfId="24126"/>
    <cellStyle name="Input 34 5 3" xfId="39148"/>
    <cellStyle name="Input 34 6" xfId="12622"/>
    <cellStyle name="Input 34 6 2" xfId="27692"/>
    <cellStyle name="Input 34 6 3" xfId="42713"/>
    <cellStyle name="Input 34 7" xfId="13914"/>
    <cellStyle name="Input 34 7 2" xfId="28984"/>
    <cellStyle name="Input 34 7 3" xfId="44005"/>
    <cellStyle name="Input 34 8" xfId="9856"/>
    <cellStyle name="Input 34 8 2" xfId="25082"/>
    <cellStyle name="Input 34 8 3" xfId="40103"/>
    <cellStyle name="Input 34 9" xfId="17621"/>
    <cellStyle name="Input 34 9 2" xfId="32691"/>
    <cellStyle name="Input 34 9 3" xfId="47703"/>
    <cellStyle name="Input 35" xfId="5861"/>
    <cellStyle name="Input 35 10" xfId="7164"/>
    <cellStyle name="Input 35 10 2" xfId="22518"/>
    <cellStyle name="Input 35 10 3" xfId="37566"/>
    <cellStyle name="Input 35 2" xfId="5987"/>
    <cellStyle name="Input 35 2 2" xfId="6973"/>
    <cellStyle name="Input 35 2 2 10" xfId="19599"/>
    <cellStyle name="Input 35 2 2 10 2" xfId="34669"/>
    <cellStyle name="Input 35 2 2 10 3" xfId="49681"/>
    <cellStyle name="Input 35 2 2 11" xfId="20694"/>
    <cellStyle name="Input 35 2 2 11 2" xfId="35764"/>
    <cellStyle name="Input 35 2 2 11 3" xfId="50776"/>
    <cellStyle name="Input 35 2 2 12" xfId="8052"/>
    <cellStyle name="Input 35 2 2 12 2" xfId="23343"/>
    <cellStyle name="Input 35 2 2 12 3" xfId="38367"/>
    <cellStyle name="Input 35 2 2 13" xfId="22327"/>
    <cellStyle name="Input 35 2 2 14" xfId="37375"/>
    <cellStyle name="Input 35 2 2 2" xfId="8505"/>
    <cellStyle name="Input 35 2 2 2 10" xfId="21082"/>
    <cellStyle name="Input 35 2 2 2 10 2" xfId="36152"/>
    <cellStyle name="Input 35 2 2 2 10 3" xfId="51164"/>
    <cellStyle name="Input 35 2 2 2 11" xfId="23731"/>
    <cellStyle name="Input 35 2 2 2 12" xfId="38755"/>
    <cellStyle name="Input 35 2 2 2 2" xfId="11410"/>
    <cellStyle name="Input 35 2 2 2 2 2" xfId="26480"/>
    <cellStyle name="Input 35 2 2 2 2 3" xfId="41501"/>
    <cellStyle name="Input 35 2 2 2 3" xfId="12527"/>
    <cellStyle name="Input 35 2 2 2 3 2" xfId="27597"/>
    <cellStyle name="Input 35 2 2 2 3 3" xfId="42618"/>
    <cellStyle name="Input 35 2 2 2 4" xfId="13833"/>
    <cellStyle name="Input 35 2 2 2 4 2" xfId="28903"/>
    <cellStyle name="Input 35 2 2 2 4 3" xfId="43924"/>
    <cellStyle name="Input 35 2 2 2 5" xfId="15208"/>
    <cellStyle name="Input 35 2 2 2 5 2" xfId="30278"/>
    <cellStyle name="Input 35 2 2 2 5 3" xfId="45299"/>
    <cellStyle name="Input 35 2 2 2 6" xfId="16382"/>
    <cellStyle name="Input 35 2 2 2 6 2" xfId="31452"/>
    <cellStyle name="Input 35 2 2 2 6 3" xfId="46473"/>
    <cellStyle name="Input 35 2 2 2 7" xfId="17537"/>
    <cellStyle name="Input 35 2 2 2 7 2" xfId="32607"/>
    <cellStyle name="Input 35 2 2 2 7 3" xfId="47619"/>
    <cellStyle name="Input 35 2 2 2 8" xfId="18842"/>
    <cellStyle name="Input 35 2 2 2 8 2" xfId="33912"/>
    <cellStyle name="Input 35 2 2 2 8 3" xfId="48924"/>
    <cellStyle name="Input 35 2 2 2 9" xfId="19987"/>
    <cellStyle name="Input 35 2 2 2 9 2" xfId="35057"/>
    <cellStyle name="Input 35 2 2 2 9 3" xfId="50069"/>
    <cellStyle name="Input 35 2 2 3" xfId="10957"/>
    <cellStyle name="Input 35 2 2 3 2" xfId="26092"/>
    <cellStyle name="Input 35 2 2 3 3" xfId="41113"/>
    <cellStyle name="Input 35 2 2 4" xfId="12126"/>
    <cellStyle name="Input 35 2 2 4 2" xfId="27196"/>
    <cellStyle name="Input 35 2 2 4 3" xfId="42217"/>
    <cellStyle name="Input 35 2 2 5" xfId="13430"/>
    <cellStyle name="Input 35 2 2 5 2" xfId="28500"/>
    <cellStyle name="Input 35 2 2 5 3" xfId="43521"/>
    <cellStyle name="Input 35 2 2 6" xfId="14773"/>
    <cellStyle name="Input 35 2 2 6 2" xfId="29843"/>
    <cellStyle name="Input 35 2 2 6 3" xfId="44864"/>
    <cellStyle name="Input 35 2 2 7" xfId="15994"/>
    <cellStyle name="Input 35 2 2 7 2" xfId="31064"/>
    <cellStyle name="Input 35 2 2 7 3" xfId="46085"/>
    <cellStyle name="Input 35 2 2 8" xfId="17148"/>
    <cellStyle name="Input 35 2 2 8 2" xfId="32218"/>
    <cellStyle name="Input 35 2 2 8 3" xfId="47230"/>
    <cellStyle name="Input 35 2 2 9" xfId="18436"/>
    <cellStyle name="Input 35 2 2 9 2" xfId="33506"/>
    <cellStyle name="Input 35 2 2 9 3" xfId="48518"/>
    <cellStyle name="Input 35 2 3" xfId="7110"/>
    <cellStyle name="Input 35 2 3 10" xfId="20579"/>
    <cellStyle name="Input 35 2 3 10 2" xfId="35649"/>
    <cellStyle name="Input 35 2 3 10 3" xfId="50661"/>
    <cellStyle name="Input 35 2 3 11" xfId="7892"/>
    <cellStyle name="Input 35 2 3 11 2" xfId="23225"/>
    <cellStyle name="Input 35 2 3 11 3" xfId="38252"/>
    <cellStyle name="Input 35 2 3 12" xfId="22464"/>
    <cellStyle name="Input 35 2 3 13" xfId="37512"/>
    <cellStyle name="Input 35 2 3 2" xfId="10800"/>
    <cellStyle name="Input 35 2 3 2 2" xfId="25977"/>
    <cellStyle name="Input 35 2 3 2 3" xfId="40998"/>
    <cellStyle name="Input 35 2 3 3" xfId="12007"/>
    <cellStyle name="Input 35 2 3 3 2" xfId="27077"/>
    <cellStyle name="Input 35 2 3 3 3" xfId="42098"/>
    <cellStyle name="Input 35 2 3 4" xfId="13308"/>
    <cellStyle name="Input 35 2 3 4 2" xfId="28378"/>
    <cellStyle name="Input 35 2 3 4 3" xfId="43399"/>
    <cellStyle name="Input 35 2 3 5" xfId="14628"/>
    <cellStyle name="Input 35 2 3 5 2" xfId="29698"/>
    <cellStyle name="Input 35 2 3 5 3" xfId="44719"/>
    <cellStyle name="Input 35 2 3 6" xfId="15878"/>
    <cellStyle name="Input 35 2 3 6 2" xfId="30948"/>
    <cellStyle name="Input 35 2 3 6 3" xfId="45969"/>
    <cellStyle name="Input 35 2 3 7" xfId="17029"/>
    <cellStyle name="Input 35 2 3 7 2" xfId="32099"/>
    <cellStyle name="Input 35 2 3 7 3" xfId="47114"/>
    <cellStyle name="Input 35 2 3 8" xfId="18313"/>
    <cellStyle name="Input 35 2 3 8 2" xfId="33383"/>
    <cellStyle name="Input 35 2 3 8 3" xfId="48395"/>
    <cellStyle name="Input 35 2 3 9" xfId="19484"/>
    <cellStyle name="Input 35 2 3 9 2" xfId="34554"/>
    <cellStyle name="Input 35 2 3 9 3" xfId="49566"/>
    <cellStyle name="Input 35 2 4" xfId="8422"/>
    <cellStyle name="Input 35 2 4 10" xfId="20999"/>
    <cellStyle name="Input 35 2 4 10 2" xfId="36069"/>
    <cellStyle name="Input 35 2 4 10 3" xfId="51081"/>
    <cellStyle name="Input 35 2 4 11" xfId="23648"/>
    <cellStyle name="Input 35 2 4 12" xfId="38672"/>
    <cellStyle name="Input 35 2 4 2" xfId="11327"/>
    <cellStyle name="Input 35 2 4 2 2" xfId="26397"/>
    <cellStyle name="Input 35 2 4 2 3" xfId="41418"/>
    <cellStyle name="Input 35 2 4 3" xfId="12444"/>
    <cellStyle name="Input 35 2 4 3 2" xfId="27514"/>
    <cellStyle name="Input 35 2 4 3 3" xfId="42535"/>
    <cellStyle name="Input 35 2 4 4" xfId="13750"/>
    <cellStyle name="Input 35 2 4 4 2" xfId="28820"/>
    <cellStyle name="Input 35 2 4 4 3" xfId="43841"/>
    <cellStyle name="Input 35 2 4 5" xfId="15125"/>
    <cellStyle name="Input 35 2 4 5 2" xfId="30195"/>
    <cellStyle name="Input 35 2 4 5 3" xfId="45216"/>
    <cellStyle name="Input 35 2 4 6" xfId="16299"/>
    <cellStyle name="Input 35 2 4 6 2" xfId="31369"/>
    <cellStyle name="Input 35 2 4 6 3" xfId="46390"/>
    <cellStyle name="Input 35 2 4 7" xfId="17454"/>
    <cellStyle name="Input 35 2 4 7 2" xfId="32524"/>
    <cellStyle name="Input 35 2 4 7 3" xfId="47536"/>
    <cellStyle name="Input 35 2 4 8" xfId="18759"/>
    <cellStyle name="Input 35 2 4 8 2" xfId="33829"/>
    <cellStyle name="Input 35 2 4 8 3" xfId="48841"/>
    <cellStyle name="Input 35 2 4 9" xfId="19904"/>
    <cellStyle name="Input 35 2 4 9 2" xfId="34974"/>
    <cellStyle name="Input 35 2 4 9 3" xfId="49986"/>
    <cellStyle name="Input 35 2 5" xfId="7275"/>
    <cellStyle name="Input 35 2 5 2" xfId="22629"/>
    <cellStyle name="Input 35 2 5 3" xfId="37677"/>
    <cellStyle name="Input 35 3" xfId="6862"/>
    <cellStyle name="Input 35 3 10" xfId="20468"/>
    <cellStyle name="Input 35 3 10 2" xfId="35538"/>
    <cellStyle name="Input 35 3 10 3" xfId="50550"/>
    <cellStyle name="Input 35 3 11" xfId="7767"/>
    <cellStyle name="Input 35 3 11 2" xfId="23114"/>
    <cellStyle name="Input 35 3 11 3" xfId="38141"/>
    <cellStyle name="Input 35 3 12" xfId="22216"/>
    <cellStyle name="Input 35 3 13" xfId="37264"/>
    <cellStyle name="Input 35 3 2" xfId="10675"/>
    <cellStyle name="Input 35 3 2 2" xfId="25866"/>
    <cellStyle name="Input 35 3 2 3" xfId="40887"/>
    <cellStyle name="Input 35 3 3" xfId="11895"/>
    <cellStyle name="Input 35 3 3 2" xfId="26965"/>
    <cellStyle name="Input 35 3 3 3" xfId="41986"/>
    <cellStyle name="Input 35 3 4" xfId="13197"/>
    <cellStyle name="Input 35 3 4 2" xfId="28267"/>
    <cellStyle name="Input 35 3 4 3" xfId="43288"/>
    <cellStyle name="Input 35 3 5" xfId="14506"/>
    <cellStyle name="Input 35 3 5 2" xfId="29576"/>
    <cellStyle name="Input 35 3 5 3" xfId="44597"/>
    <cellStyle name="Input 35 3 6" xfId="15767"/>
    <cellStyle name="Input 35 3 6 2" xfId="30837"/>
    <cellStyle name="Input 35 3 6 3" xfId="45858"/>
    <cellStyle name="Input 35 3 7" xfId="16918"/>
    <cellStyle name="Input 35 3 7 2" xfId="31988"/>
    <cellStyle name="Input 35 3 7 3" xfId="47003"/>
    <cellStyle name="Input 35 3 8" xfId="18199"/>
    <cellStyle name="Input 35 3 8 2" xfId="33269"/>
    <cellStyle name="Input 35 3 8 3" xfId="48281"/>
    <cellStyle name="Input 35 3 9" xfId="19373"/>
    <cellStyle name="Input 35 3 9 2" xfId="34443"/>
    <cellStyle name="Input 35 3 9 3" xfId="49455"/>
    <cellStyle name="Input 35 4" xfId="8343"/>
    <cellStyle name="Input 35 4 10" xfId="20920"/>
    <cellStyle name="Input 35 4 10 2" xfId="35990"/>
    <cellStyle name="Input 35 4 10 3" xfId="51002"/>
    <cellStyle name="Input 35 4 11" xfId="23569"/>
    <cellStyle name="Input 35 4 12" xfId="38593"/>
    <cellStyle name="Input 35 4 2" xfId="11248"/>
    <cellStyle name="Input 35 4 2 2" xfId="26318"/>
    <cellStyle name="Input 35 4 2 3" xfId="41339"/>
    <cellStyle name="Input 35 4 3" xfId="12365"/>
    <cellStyle name="Input 35 4 3 2" xfId="27435"/>
    <cellStyle name="Input 35 4 3 3" xfId="42456"/>
    <cellStyle name="Input 35 4 4" xfId="13671"/>
    <cellStyle name="Input 35 4 4 2" xfId="28741"/>
    <cellStyle name="Input 35 4 4 3" xfId="43762"/>
    <cellStyle name="Input 35 4 5" xfId="15046"/>
    <cellStyle name="Input 35 4 5 2" xfId="30116"/>
    <cellStyle name="Input 35 4 5 3" xfId="45137"/>
    <cellStyle name="Input 35 4 6" xfId="16220"/>
    <cellStyle name="Input 35 4 6 2" xfId="31290"/>
    <cellStyle name="Input 35 4 6 3" xfId="46311"/>
    <cellStyle name="Input 35 4 7" xfId="17375"/>
    <cellStyle name="Input 35 4 7 2" xfId="32445"/>
    <cellStyle name="Input 35 4 7 3" xfId="47457"/>
    <cellStyle name="Input 35 4 8" xfId="18680"/>
    <cellStyle name="Input 35 4 8 2" xfId="33750"/>
    <cellStyle name="Input 35 4 8 3" xfId="48762"/>
    <cellStyle name="Input 35 4 9" xfId="19825"/>
    <cellStyle name="Input 35 4 9 2" xfId="34895"/>
    <cellStyle name="Input 35 4 9 3" xfId="49907"/>
    <cellStyle name="Input 35 5" xfId="8899"/>
    <cellStyle name="Input 35 5 2" xfId="24125"/>
    <cellStyle name="Input 35 5 3" xfId="39147"/>
    <cellStyle name="Input 35 6" xfId="12623"/>
    <cellStyle name="Input 35 6 2" xfId="27693"/>
    <cellStyle name="Input 35 6 3" xfId="42714"/>
    <cellStyle name="Input 35 7" xfId="13916"/>
    <cellStyle name="Input 35 7 2" xfId="28986"/>
    <cellStyle name="Input 35 7 3" xfId="44007"/>
    <cellStyle name="Input 35 8" xfId="9844"/>
    <cellStyle name="Input 35 8 2" xfId="25070"/>
    <cellStyle name="Input 35 8 3" xfId="40091"/>
    <cellStyle name="Input 35 9" xfId="17623"/>
    <cellStyle name="Input 35 9 2" xfId="32693"/>
    <cellStyle name="Input 35 9 3" xfId="47705"/>
    <cellStyle name="Input 36" xfId="5864"/>
    <cellStyle name="Input 36 10" xfId="7165"/>
    <cellStyle name="Input 36 10 2" xfId="22519"/>
    <cellStyle name="Input 36 10 3" xfId="37567"/>
    <cellStyle name="Input 36 2" xfId="6863"/>
    <cellStyle name="Input 36 2 10" xfId="19489"/>
    <cellStyle name="Input 36 2 10 2" xfId="34559"/>
    <cellStyle name="Input 36 2 10 3" xfId="49571"/>
    <cellStyle name="Input 36 2 11" xfId="20584"/>
    <cellStyle name="Input 36 2 11 2" xfId="35654"/>
    <cellStyle name="Input 36 2 11 3" xfId="50666"/>
    <cellStyle name="Input 36 2 12" xfId="7929"/>
    <cellStyle name="Input 36 2 12 2" xfId="23233"/>
    <cellStyle name="Input 36 2 12 3" xfId="38257"/>
    <cellStyle name="Input 36 2 13" xfId="22217"/>
    <cellStyle name="Input 36 2 14" xfId="37265"/>
    <cellStyle name="Input 36 2 2" xfId="8427"/>
    <cellStyle name="Input 36 2 2 10" xfId="21004"/>
    <cellStyle name="Input 36 2 2 10 2" xfId="36074"/>
    <cellStyle name="Input 36 2 2 10 3" xfId="51086"/>
    <cellStyle name="Input 36 2 2 11" xfId="23653"/>
    <cellStyle name="Input 36 2 2 12" xfId="38677"/>
    <cellStyle name="Input 36 2 2 2" xfId="11332"/>
    <cellStyle name="Input 36 2 2 2 2" xfId="26402"/>
    <cellStyle name="Input 36 2 2 2 3" xfId="41423"/>
    <cellStyle name="Input 36 2 2 3" xfId="12449"/>
    <cellStyle name="Input 36 2 2 3 2" xfId="27519"/>
    <cellStyle name="Input 36 2 2 3 3" xfId="42540"/>
    <cellStyle name="Input 36 2 2 4" xfId="13755"/>
    <cellStyle name="Input 36 2 2 4 2" xfId="28825"/>
    <cellStyle name="Input 36 2 2 4 3" xfId="43846"/>
    <cellStyle name="Input 36 2 2 5" xfId="15130"/>
    <cellStyle name="Input 36 2 2 5 2" xfId="30200"/>
    <cellStyle name="Input 36 2 2 5 3" xfId="45221"/>
    <cellStyle name="Input 36 2 2 6" xfId="16304"/>
    <cellStyle name="Input 36 2 2 6 2" xfId="31374"/>
    <cellStyle name="Input 36 2 2 6 3" xfId="46395"/>
    <cellStyle name="Input 36 2 2 7" xfId="17459"/>
    <cellStyle name="Input 36 2 2 7 2" xfId="32529"/>
    <cellStyle name="Input 36 2 2 7 3" xfId="47541"/>
    <cellStyle name="Input 36 2 2 8" xfId="18764"/>
    <cellStyle name="Input 36 2 2 8 2" xfId="33834"/>
    <cellStyle name="Input 36 2 2 8 3" xfId="48846"/>
    <cellStyle name="Input 36 2 2 9" xfId="19909"/>
    <cellStyle name="Input 36 2 2 9 2" xfId="34979"/>
    <cellStyle name="Input 36 2 2 9 3" xfId="49991"/>
    <cellStyle name="Input 36 2 3" xfId="10834"/>
    <cellStyle name="Input 36 2 3 2" xfId="25982"/>
    <cellStyle name="Input 36 2 3 3" xfId="41003"/>
    <cellStyle name="Input 36 2 4" xfId="12013"/>
    <cellStyle name="Input 36 2 4 2" xfId="27083"/>
    <cellStyle name="Input 36 2 4 3" xfId="42104"/>
    <cellStyle name="Input 36 2 5" xfId="13317"/>
    <cellStyle name="Input 36 2 5 2" xfId="28387"/>
    <cellStyle name="Input 36 2 5 3" xfId="43408"/>
    <cellStyle name="Input 36 2 6" xfId="14653"/>
    <cellStyle name="Input 36 2 6 2" xfId="29723"/>
    <cellStyle name="Input 36 2 6 3" xfId="44744"/>
    <cellStyle name="Input 36 2 7" xfId="15884"/>
    <cellStyle name="Input 36 2 7 2" xfId="30954"/>
    <cellStyle name="Input 36 2 7 3" xfId="45975"/>
    <cellStyle name="Input 36 2 8" xfId="17037"/>
    <cellStyle name="Input 36 2 8 2" xfId="32107"/>
    <cellStyle name="Input 36 2 8 3" xfId="47119"/>
    <cellStyle name="Input 36 2 9" xfId="18322"/>
    <cellStyle name="Input 36 2 9 2" xfId="33392"/>
    <cellStyle name="Input 36 2 9 3" xfId="48404"/>
    <cellStyle name="Input 36 3" xfId="7769"/>
    <cellStyle name="Input 36 3 10" xfId="20469"/>
    <cellStyle name="Input 36 3 10 2" xfId="35539"/>
    <cellStyle name="Input 36 3 10 3" xfId="50551"/>
    <cellStyle name="Input 36 3 11" xfId="23115"/>
    <cellStyle name="Input 36 3 12" xfId="38142"/>
    <cellStyle name="Input 36 3 2" xfId="10677"/>
    <cellStyle name="Input 36 3 2 2" xfId="25867"/>
    <cellStyle name="Input 36 3 2 3" xfId="40888"/>
    <cellStyle name="Input 36 3 3" xfId="11896"/>
    <cellStyle name="Input 36 3 3 2" xfId="26966"/>
    <cellStyle name="Input 36 3 3 3" xfId="41987"/>
    <cellStyle name="Input 36 3 4" xfId="13198"/>
    <cellStyle name="Input 36 3 4 2" xfId="28268"/>
    <cellStyle name="Input 36 3 4 3" xfId="43289"/>
    <cellStyle name="Input 36 3 5" xfId="14508"/>
    <cellStyle name="Input 36 3 5 2" xfId="29578"/>
    <cellStyle name="Input 36 3 5 3" xfId="44599"/>
    <cellStyle name="Input 36 3 6" xfId="15768"/>
    <cellStyle name="Input 36 3 6 2" xfId="30838"/>
    <cellStyle name="Input 36 3 6 3" xfId="45859"/>
    <cellStyle name="Input 36 3 7" xfId="16919"/>
    <cellStyle name="Input 36 3 7 2" xfId="31989"/>
    <cellStyle name="Input 36 3 7 3" xfId="47004"/>
    <cellStyle name="Input 36 3 8" xfId="18200"/>
    <cellStyle name="Input 36 3 8 2" xfId="33270"/>
    <cellStyle name="Input 36 3 8 3" xfId="48282"/>
    <cellStyle name="Input 36 3 9" xfId="19374"/>
    <cellStyle name="Input 36 3 9 2" xfId="34444"/>
    <cellStyle name="Input 36 3 9 3" xfId="49456"/>
    <cellStyle name="Input 36 4" xfId="8344"/>
    <cellStyle name="Input 36 4 10" xfId="20921"/>
    <cellStyle name="Input 36 4 10 2" xfId="35991"/>
    <cellStyle name="Input 36 4 10 3" xfId="51003"/>
    <cellStyle name="Input 36 4 11" xfId="23570"/>
    <cellStyle name="Input 36 4 12" xfId="38594"/>
    <cellStyle name="Input 36 4 2" xfId="11249"/>
    <cellStyle name="Input 36 4 2 2" xfId="26319"/>
    <cellStyle name="Input 36 4 2 3" xfId="41340"/>
    <cellStyle name="Input 36 4 3" xfId="12366"/>
    <cellStyle name="Input 36 4 3 2" xfId="27436"/>
    <cellStyle name="Input 36 4 3 3" xfId="42457"/>
    <cellStyle name="Input 36 4 4" xfId="13672"/>
    <cellStyle name="Input 36 4 4 2" xfId="28742"/>
    <cellStyle name="Input 36 4 4 3" xfId="43763"/>
    <cellStyle name="Input 36 4 5" xfId="15047"/>
    <cellStyle name="Input 36 4 5 2" xfId="30117"/>
    <cellStyle name="Input 36 4 5 3" xfId="45138"/>
    <cellStyle name="Input 36 4 6" xfId="16221"/>
    <cellStyle name="Input 36 4 6 2" xfId="31291"/>
    <cellStyle name="Input 36 4 6 3" xfId="46312"/>
    <cellStyle name="Input 36 4 7" xfId="17376"/>
    <cellStyle name="Input 36 4 7 2" xfId="32446"/>
    <cellStyle name="Input 36 4 7 3" xfId="47458"/>
    <cellStyle name="Input 36 4 8" xfId="18681"/>
    <cellStyle name="Input 36 4 8 2" xfId="33751"/>
    <cellStyle name="Input 36 4 8 3" xfId="48763"/>
    <cellStyle name="Input 36 4 9" xfId="19826"/>
    <cellStyle name="Input 36 4 9 2" xfId="34896"/>
    <cellStyle name="Input 36 4 9 3" xfId="49908"/>
    <cellStyle name="Input 36 5" xfId="8896"/>
    <cellStyle name="Input 36 5 2" xfId="24122"/>
    <cellStyle name="Input 36 5 3" xfId="39144"/>
    <cellStyle name="Input 36 6" xfId="12624"/>
    <cellStyle name="Input 36 6 2" xfId="27694"/>
    <cellStyle name="Input 36 6 3" xfId="42715"/>
    <cellStyle name="Input 36 7" xfId="13918"/>
    <cellStyle name="Input 36 7 2" xfId="28988"/>
    <cellStyle name="Input 36 7 3" xfId="44009"/>
    <cellStyle name="Input 36 8" xfId="9767"/>
    <cellStyle name="Input 36 8 2" xfId="24993"/>
    <cellStyle name="Input 36 8 3" xfId="40014"/>
    <cellStyle name="Input 36 9" xfId="17625"/>
    <cellStyle name="Input 36 9 2" xfId="32695"/>
    <cellStyle name="Input 36 9 3" xfId="47707"/>
    <cellStyle name="Input 37" xfId="5867"/>
    <cellStyle name="Input 37 10" xfId="7168"/>
    <cellStyle name="Input 37 10 2" xfId="22522"/>
    <cellStyle name="Input 37 10 3" xfId="37570"/>
    <cellStyle name="Input 37 2" xfId="6866"/>
    <cellStyle name="Input 37 2 10" xfId="19492"/>
    <cellStyle name="Input 37 2 10 2" xfId="34562"/>
    <cellStyle name="Input 37 2 10 3" xfId="49574"/>
    <cellStyle name="Input 37 2 11" xfId="20587"/>
    <cellStyle name="Input 37 2 11 2" xfId="35657"/>
    <cellStyle name="Input 37 2 11 3" xfId="50669"/>
    <cellStyle name="Input 37 2 12" xfId="7932"/>
    <cellStyle name="Input 37 2 12 2" xfId="23236"/>
    <cellStyle name="Input 37 2 12 3" xfId="38260"/>
    <cellStyle name="Input 37 2 13" xfId="22220"/>
    <cellStyle name="Input 37 2 14" xfId="37268"/>
    <cellStyle name="Input 37 2 2" xfId="8430"/>
    <cellStyle name="Input 37 2 2 10" xfId="21007"/>
    <cellStyle name="Input 37 2 2 10 2" xfId="36077"/>
    <cellStyle name="Input 37 2 2 10 3" xfId="51089"/>
    <cellStyle name="Input 37 2 2 11" xfId="23656"/>
    <cellStyle name="Input 37 2 2 12" xfId="38680"/>
    <cellStyle name="Input 37 2 2 2" xfId="11335"/>
    <cellStyle name="Input 37 2 2 2 2" xfId="26405"/>
    <cellStyle name="Input 37 2 2 2 3" xfId="41426"/>
    <cellStyle name="Input 37 2 2 3" xfId="12452"/>
    <cellStyle name="Input 37 2 2 3 2" xfId="27522"/>
    <cellStyle name="Input 37 2 2 3 3" xfId="42543"/>
    <cellStyle name="Input 37 2 2 4" xfId="13758"/>
    <cellStyle name="Input 37 2 2 4 2" xfId="28828"/>
    <cellStyle name="Input 37 2 2 4 3" xfId="43849"/>
    <cellStyle name="Input 37 2 2 5" xfId="15133"/>
    <cellStyle name="Input 37 2 2 5 2" xfId="30203"/>
    <cellStyle name="Input 37 2 2 5 3" xfId="45224"/>
    <cellStyle name="Input 37 2 2 6" xfId="16307"/>
    <cellStyle name="Input 37 2 2 6 2" xfId="31377"/>
    <cellStyle name="Input 37 2 2 6 3" xfId="46398"/>
    <cellStyle name="Input 37 2 2 7" xfId="17462"/>
    <cellStyle name="Input 37 2 2 7 2" xfId="32532"/>
    <cellStyle name="Input 37 2 2 7 3" xfId="47544"/>
    <cellStyle name="Input 37 2 2 8" xfId="18767"/>
    <cellStyle name="Input 37 2 2 8 2" xfId="33837"/>
    <cellStyle name="Input 37 2 2 8 3" xfId="48849"/>
    <cellStyle name="Input 37 2 2 9" xfId="19912"/>
    <cellStyle name="Input 37 2 2 9 2" xfId="34982"/>
    <cellStyle name="Input 37 2 2 9 3" xfId="49994"/>
    <cellStyle name="Input 37 2 3" xfId="10837"/>
    <cellStyle name="Input 37 2 3 2" xfId="25985"/>
    <cellStyle name="Input 37 2 3 3" xfId="41006"/>
    <cellStyle name="Input 37 2 4" xfId="12016"/>
    <cellStyle name="Input 37 2 4 2" xfId="27086"/>
    <cellStyle name="Input 37 2 4 3" xfId="42107"/>
    <cellStyle name="Input 37 2 5" xfId="13320"/>
    <cellStyle name="Input 37 2 5 2" xfId="28390"/>
    <cellStyle name="Input 37 2 5 3" xfId="43411"/>
    <cellStyle name="Input 37 2 6" xfId="14656"/>
    <cellStyle name="Input 37 2 6 2" xfId="29726"/>
    <cellStyle name="Input 37 2 6 3" xfId="44747"/>
    <cellStyle name="Input 37 2 7" xfId="15887"/>
    <cellStyle name="Input 37 2 7 2" xfId="30957"/>
    <cellStyle name="Input 37 2 7 3" xfId="45978"/>
    <cellStyle name="Input 37 2 8" xfId="17040"/>
    <cellStyle name="Input 37 2 8 2" xfId="32110"/>
    <cellStyle name="Input 37 2 8 3" xfId="47122"/>
    <cellStyle name="Input 37 2 9" xfId="18325"/>
    <cellStyle name="Input 37 2 9 2" xfId="33395"/>
    <cellStyle name="Input 37 2 9 3" xfId="48407"/>
    <cellStyle name="Input 37 3" xfId="7772"/>
    <cellStyle name="Input 37 3 10" xfId="20472"/>
    <cellStyle name="Input 37 3 10 2" xfId="35542"/>
    <cellStyle name="Input 37 3 10 3" xfId="50554"/>
    <cellStyle name="Input 37 3 11" xfId="23118"/>
    <cellStyle name="Input 37 3 12" xfId="38145"/>
    <cellStyle name="Input 37 3 2" xfId="10680"/>
    <cellStyle name="Input 37 3 2 2" xfId="25870"/>
    <cellStyle name="Input 37 3 2 3" xfId="40891"/>
    <cellStyle name="Input 37 3 3" xfId="11899"/>
    <cellStyle name="Input 37 3 3 2" xfId="26969"/>
    <cellStyle name="Input 37 3 3 3" xfId="41990"/>
    <cellStyle name="Input 37 3 4" xfId="13201"/>
    <cellStyle name="Input 37 3 4 2" xfId="28271"/>
    <cellStyle name="Input 37 3 4 3" xfId="43292"/>
    <cellStyle name="Input 37 3 5" xfId="14511"/>
    <cellStyle name="Input 37 3 5 2" xfId="29581"/>
    <cellStyle name="Input 37 3 5 3" xfId="44602"/>
    <cellStyle name="Input 37 3 6" xfId="15771"/>
    <cellStyle name="Input 37 3 6 2" xfId="30841"/>
    <cellStyle name="Input 37 3 6 3" xfId="45862"/>
    <cellStyle name="Input 37 3 7" xfId="16922"/>
    <cellStyle name="Input 37 3 7 2" xfId="31992"/>
    <cellStyle name="Input 37 3 7 3" xfId="47007"/>
    <cellStyle name="Input 37 3 8" xfId="18203"/>
    <cellStyle name="Input 37 3 8 2" xfId="33273"/>
    <cellStyle name="Input 37 3 8 3" xfId="48285"/>
    <cellStyle name="Input 37 3 9" xfId="19377"/>
    <cellStyle name="Input 37 3 9 2" xfId="34447"/>
    <cellStyle name="Input 37 3 9 3" xfId="49459"/>
    <cellStyle name="Input 37 4" xfId="8347"/>
    <cellStyle name="Input 37 4 10" xfId="20924"/>
    <cellStyle name="Input 37 4 10 2" xfId="35994"/>
    <cellStyle name="Input 37 4 10 3" xfId="51006"/>
    <cellStyle name="Input 37 4 11" xfId="23573"/>
    <cellStyle name="Input 37 4 12" xfId="38597"/>
    <cellStyle name="Input 37 4 2" xfId="11252"/>
    <cellStyle name="Input 37 4 2 2" xfId="26322"/>
    <cellStyle name="Input 37 4 2 3" xfId="41343"/>
    <cellStyle name="Input 37 4 3" xfId="12369"/>
    <cellStyle name="Input 37 4 3 2" xfId="27439"/>
    <cellStyle name="Input 37 4 3 3" xfId="42460"/>
    <cellStyle name="Input 37 4 4" xfId="13675"/>
    <cellStyle name="Input 37 4 4 2" xfId="28745"/>
    <cellStyle name="Input 37 4 4 3" xfId="43766"/>
    <cellStyle name="Input 37 4 5" xfId="15050"/>
    <cellStyle name="Input 37 4 5 2" xfId="30120"/>
    <cellStyle name="Input 37 4 5 3" xfId="45141"/>
    <cellStyle name="Input 37 4 6" xfId="16224"/>
    <cellStyle name="Input 37 4 6 2" xfId="31294"/>
    <cellStyle name="Input 37 4 6 3" xfId="46315"/>
    <cellStyle name="Input 37 4 7" xfId="17379"/>
    <cellStyle name="Input 37 4 7 2" xfId="32449"/>
    <cellStyle name="Input 37 4 7 3" xfId="47461"/>
    <cellStyle name="Input 37 4 8" xfId="18684"/>
    <cellStyle name="Input 37 4 8 2" xfId="33754"/>
    <cellStyle name="Input 37 4 8 3" xfId="48766"/>
    <cellStyle name="Input 37 4 9" xfId="19829"/>
    <cellStyle name="Input 37 4 9 2" xfId="34899"/>
    <cellStyle name="Input 37 4 9 3" xfId="49911"/>
    <cellStyle name="Input 37 5" xfId="8893"/>
    <cellStyle name="Input 37 5 2" xfId="24119"/>
    <cellStyle name="Input 37 5 3" xfId="39141"/>
    <cellStyle name="Input 37 6" xfId="12627"/>
    <cellStyle name="Input 37 6 2" xfId="27697"/>
    <cellStyle name="Input 37 6 3" xfId="42718"/>
    <cellStyle name="Input 37 7" xfId="13921"/>
    <cellStyle name="Input 37 7 2" xfId="28991"/>
    <cellStyle name="Input 37 7 3" xfId="44012"/>
    <cellStyle name="Input 37 8" xfId="9896"/>
    <cellStyle name="Input 37 8 2" xfId="25122"/>
    <cellStyle name="Input 37 8 3" xfId="40143"/>
    <cellStyle name="Input 37 9" xfId="17628"/>
    <cellStyle name="Input 37 9 2" xfId="32698"/>
    <cellStyle name="Input 37 9 3" xfId="47710"/>
    <cellStyle name="Input 38" xfId="5872"/>
    <cellStyle name="Input 38 10" xfId="7173"/>
    <cellStyle name="Input 38 10 2" xfId="22527"/>
    <cellStyle name="Input 38 10 3" xfId="37575"/>
    <cellStyle name="Input 38 2" xfId="6871"/>
    <cellStyle name="Input 38 2 10" xfId="19497"/>
    <cellStyle name="Input 38 2 10 2" xfId="34567"/>
    <cellStyle name="Input 38 2 10 3" xfId="49579"/>
    <cellStyle name="Input 38 2 11" xfId="20592"/>
    <cellStyle name="Input 38 2 11 2" xfId="35662"/>
    <cellStyle name="Input 38 2 11 3" xfId="50674"/>
    <cellStyle name="Input 38 2 12" xfId="7937"/>
    <cellStyle name="Input 38 2 12 2" xfId="23241"/>
    <cellStyle name="Input 38 2 12 3" xfId="38265"/>
    <cellStyle name="Input 38 2 13" xfId="22225"/>
    <cellStyle name="Input 38 2 14" xfId="37273"/>
    <cellStyle name="Input 38 2 2" xfId="8435"/>
    <cellStyle name="Input 38 2 2 10" xfId="21012"/>
    <cellStyle name="Input 38 2 2 10 2" xfId="36082"/>
    <cellStyle name="Input 38 2 2 10 3" xfId="51094"/>
    <cellStyle name="Input 38 2 2 11" xfId="23661"/>
    <cellStyle name="Input 38 2 2 12" xfId="38685"/>
    <cellStyle name="Input 38 2 2 2" xfId="11340"/>
    <cellStyle name="Input 38 2 2 2 2" xfId="26410"/>
    <cellStyle name="Input 38 2 2 2 3" xfId="41431"/>
    <cellStyle name="Input 38 2 2 3" xfId="12457"/>
    <cellStyle name="Input 38 2 2 3 2" xfId="27527"/>
    <cellStyle name="Input 38 2 2 3 3" xfId="42548"/>
    <cellStyle name="Input 38 2 2 4" xfId="13763"/>
    <cellStyle name="Input 38 2 2 4 2" xfId="28833"/>
    <cellStyle name="Input 38 2 2 4 3" xfId="43854"/>
    <cellStyle name="Input 38 2 2 5" xfId="15138"/>
    <cellStyle name="Input 38 2 2 5 2" xfId="30208"/>
    <cellStyle name="Input 38 2 2 5 3" xfId="45229"/>
    <cellStyle name="Input 38 2 2 6" xfId="16312"/>
    <cellStyle name="Input 38 2 2 6 2" xfId="31382"/>
    <cellStyle name="Input 38 2 2 6 3" xfId="46403"/>
    <cellStyle name="Input 38 2 2 7" xfId="17467"/>
    <cellStyle name="Input 38 2 2 7 2" xfId="32537"/>
    <cellStyle name="Input 38 2 2 7 3" xfId="47549"/>
    <cellStyle name="Input 38 2 2 8" xfId="18772"/>
    <cellStyle name="Input 38 2 2 8 2" xfId="33842"/>
    <cellStyle name="Input 38 2 2 8 3" xfId="48854"/>
    <cellStyle name="Input 38 2 2 9" xfId="19917"/>
    <cellStyle name="Input 38 2 2 9 2" xfId="34987"/>
    <cellStyle name="Input 38 2 2 9 3" xfId="49999"/>
    <cellStyle name="Input 38 2 3" xfId="10842"/>
    <cellStyle name="Input 38 2 3 2" xfId="25990"/>
    <cellStyle name="Input 38 2 3 3" xfId="41011"/>
    <cellStyle name="Input 38 2 4" xfId="12021"/>
    <cellStyle name="Input 38 2 4 2" xfId="27091"/>
    <cellStyle name="Input 38 2 4 3" xfId="42112"/>
    <cellStyle name="Input 38 2 5" xfId="13325"/>
    <cellStyle name="Input 38 2 5 2" xfId="28395"/>
    <cellStyle name="Input 38 2 5 3" xfId="43416"/>
    <cellStyle name="Input 38 2 6" xfId="14661"/>
    <cellStyle name="Input 38 2 6 2" xfId="29731"/>
    <cellStyle name="Input 38 2 6 3" xfId="44752"/>
    <cellStyle name="Input 38 2 7" xfId="15892"/>
    <cellStyle name="Input 38 2 7 2" xfId="30962"/>
    <cellStyle name="Input 38 2 7 3" xfId="45983"/>
    <cellStyle name="Input 38 2 8" xfId="17045"/>
    <cellStyle name="Input 38 2 8 2" xfId="32115"/>
    <cellStyle name="Input 38 2 8 3" xfId="47127"/>
    <cellStyle name="Input 38 2 9" xfId="18330"/>
    <cellStyle name="Input 38 2 9 2" xfId="33400"/>
    <cellStyle name="Input 38 2 9 3" xfId="48412"/>
    <cellStyle name="Input 38 3" xfId="7777"/>
    <cellStyle name="Input 38 3 10" xfId="20477"/>
    <cellStyle name="Input 38 3 10 2" xfId="35547"/>
    <cellStyle name="Input 38 3 10 3" xfId="50559"/>
    <cellStyle name="Input 38 3 11" xfId="23123"/>
    <cellStyle name="Input 38 3 12" xfId="38150"/>
    <cellStyle name="Input 38 3 2" xfId="10685"/>
    <cellStyle name="Input 38 3 2 2" xfId="25875"/>
    <cellStyle name="Input 38 3 2 3" xfId="40896"/>
    <cellStyle name="Input 38 3 3" xfId="11904"/>
    <cellStyle name="Input 38 3 3 2" xfId="26974"/>
    <cellStyle name="Input 38 3 3 3" xfId="41995"/>
    <cellStyle name="Input 38 3 4" xfId="13206"/>
    <cellStyle name="Input 38 3 4 2" xfId="28276"/>
    <cellStyle name="Input 38 3 4 3" xfId="43297"/>
    <cellStyle name="Input 38 3 5" xfId="14516"/>
    <cellStyle name="Input 38 3 5 2" xfId="29586"/>
    <cellStyle name="Input 38 3 5 3" xfId="44607"/>
    <cellStyle name="Input 38 3 6" xfId="15776"/>
    <cellStyle name="Input 38 3 6 2" xfId="30846"/>
    <cellStyle name="Input 38 3 6 3" xfId="45867"/>
    <cellStyle name="Input 38 3 7" xfId="16927"/>
    <cellStyle name="Input 38 3 7 2" xfId="31997"/>
    <cellStyle name="Input 38 3 7 3" xfId="47012"/>
    <cellStyle name="Input 38 3 8" xfId="18208"/>
    <cellStyle name="Input 38 3 8 2" xfId="33278"/>
    <cellStyle name="Input 38 3 8 3" xfId="48290"/>
    <cellStyle name="Input 38 3 9" xfId="19382"/>
    <cellStyle name="Input 38 3 9 2" xfId="34452"/>
    <cellStyle name="Input 38 3 9 3" xfId="49464"/>
    <cellStyle name="Input 38 4" xfId="8352"/>
    <cellStyle name="Input 38 4 10" xfId="20929"/>
    <cellStyle name="Input 38 4 10 2" xfId="35999"/>
    <cellStyle name="Input 38 4 10 3" xfId="51011"/>
    <cellStyle name="Input 38 4 11" xfId="23578"/>
    <cellStyle name="Input 38 4 12" xfId="38602"/>
    <cellStyle name="Input 38 4 2" xfId="11257"/>
    <cellStyle name="Input 38 4 2 2" xfId="26327"/>
    <cellStyle name="Input 38 4 2 3" xfId="41348"/>
    <cellStyle name="Input 38 4 3" xfId="12374"/>
    <cellStyle name="Input 38 4 3 2" xfId="27444"/>
    <cellStyle name="Input 38 4 3 3" xfId="42465"/>
    <cellStyle name="Input 38 4 4" xfId="13680"/>
    <cellStyle name="Input 38 4 4 2" xfId="28750"/>
    <cellStyle name="Input 38 4 4 3" xfId="43771"/>
    <cellStyle name="Input 38 4 5" xfId="15055"/>
    <cellStyle name="Input 38 4 5 2" xfId="30125"/>
    <cellStyle name="Input 38 4 5 3" xfId="45146"/>
    <cellStyle name="Input 38 4 6" xfId="16229"/>
    <cellStyle name="Input 38 4 6 2" xfId="31299"/>
    <cellStyle name="Input 38 4 6 3" xfId="46320"/>
    <cellStyle name="Input 38 4 7" xfId="17384"/>
    <cellStyle name="Input 38 4 7 2" xfId="32454"/>
    <cellStyle name="Input 38 4 7 3" xfId="47466"/>
    <cellStyle name="Input 38 4 8" xfId="18689"/>
    <cellStyle name="Input 38 4 8 2" xfId="33759"/>
    <cellStyle name="Input 38 4 8 3" xfId="48771"/>
    <cellStyle name="Input 38 4 9" xfId="19834"/>
    <cellStyle name="Input 38 4 9 2" xfId="34904"/>
    <cellStyle name="Input 38 4 9 3" xfId="49916"/>
    <cellStyle name="Input 38 5" xfId="8888"/>
    <cellStyle name="Input 38 5 2" xfId="24114"/>
    <cellStyle name="Input 38 5 3" xfId="39136"/>
    <cellStyle name="Input 38 6" xfId="12632"/>
    <cellStyle name="Input 38 6 2" xfId="27702"/>
    <cellStyle name="Input 38 6 3" xfId="42723"/>
    <cellStyle name="Input 38 7" xfId="13926"/>
    <cellStyle name="Input 38 7 2" xfId="28996"/>
    <cellStyle name="Input 38 7 3" xfId="44017"/>
    <cellStyle name="Input 38 8" xfId="9489"/>
    <cellStyle name="Input 38 8 2" xfId="24715"/>
    <cellStyle name="Input 38 8 3" xfId="39736"/>
    <cellStyle name="Input 38 9" xfId="17633"/>
    <cellStyle name="Input 38 9 2" xfId="32703"/>
    <cellStyle name="Input 38 9 3" xfId="47715"/>
    <cellStyle name="Input 39" xfId="5874"/>
    <cellStyle name="Input 39 10" xfId="7175"/>
    <cellStyle name="Input 39 10 2" xfId="22529"/>
    <cellStyle name="Input 39 10 3" xfId="37577"/>
    <cellStyle name="Input 39 2" xfId="6873"/>
    <cellStyle name="Input 39 2 10" xfId="19499"/>
    <cellStyle name="Input 39 2 10 2" xfId="34569"/>
    <cellStyle name="Input 39 2 10 3" xfId="49581"/>
    <cellStyle name="Input 39 2 11" xfId="20594"/>
    <cellStyle name="Input 39 2 11 2" xfId="35664"/>
    <cellStyle name="Input 39 2 11 3" xfId="50676"/>
    <cellStyle name="Input 39 2 12" xfId="7939"/>
    <cellStyle name="Input 39 2 12 2" xfId="23243"/>
    <cellStyle name="Input 39 2 12 3" xfId="38267"/>
    <cellStyle name="Input 39 2 13" xfId="22227"/>
    <cellStyle name="Input 39 2 14" xfId="37275"/>
    <cellStyle name="Input 39 2 2" xfId="8437"/>
    <cellStyle name="Input 39 2 2 10" xfId="21014"/>
    <cellStyle name="Input 39 2 2 10 2" xfId="36084"/>
    <cellStyle name="Input 39 2 2 10 3" xfId="51096"/>
    <cellStyle name="Input 39 2 2 11" xfId="23663"/>
    <cellStyle name="Input 39 2 2 12" xfId="38687"/>
    <cellStyle name="Input 39 2 2 2" xfId="11342"/>
    <cellStyle name="Input 39 2 2 2 2" xfId="26412"/>
    <cellStyle name="Input 39 2 2 2 3" xfId="41433"/>
    <cellStyle name="Input 39 2 2 3" xfId="12459"/>
    <cellStyle name="Input 39 2 2 3 2" xfId="27529"/>
    <cellStyle name="Input 39 2 2 3 3" xfId="42550"/>
    <cellStyle name="Input 39 2 2 4" xfId="13765"/>
    <cellStyle name="Input 39 2 2 4 2" xfId="28835"/>
    <cellStyle name="Input 39 2 2 4 3" xfId="43856"/>
    <cellStyle name="Input 39 2 2 5" xfId="15140"/>
    <cellStyle name="Input 39 2 2 5 2" xfId="30210"/>
    <cellStyle name="Input 39 2 2 5 3" xfId="45231"/>
    <cellStyle name="Input 39 2 2 6" xfId="16314"/>
    <cellStyle name="Input 39 2 2 6 2" xfId="31384"/>
    <cellStyle name="Input 39 2 2 6 3" xfId="46405"/>
    <cellStyle name="Input 39 2 2 7" xfId="17469"/>
    <cellStyle name="Input 39 2 2 7 2" xfId="32539"/>
    <cellStyle name="Input 39 2 2 7 3" xfId="47551"/>
    <cellStyle name="Input 39 2 2 8" xfId="18774"/>
    <cellStyle name="Input 39 2 2 8 2" xfId="33844"/>
    <cellStyle name="Input 39 2 2 8 3" xfId="48856"/>
    <cellStyle name="Input 39 2 2 9" xfId="19919"/>
    <cellStyle name="Input 39 2 2 9 2" xfId="34989"/>
    <cellStyle name="Input 39 2 2 9 3" xfId="50001"/>
    <cellStyle name="Input 39 2 3" xfId="10844"/>
    <cellStyle name="Input 39 2 3 2" xfId="25992"/>
    <cellStyle name="Input 39 2 3 3" xfId="41013"/>
    <cellStyle name="Input 39 2 4" xfId="12023"/>
    <cellStyle name="Input 39 2 4 2" xfId="27093"/>
    <cellStyle name="Input 39 2 4 3" xfId="42114"/>
    <cellStyle name="Input 39 2 5" xfId="13327"/>
    <cellStyle name="Input 39 2 5 2" xfId="28397"/>
    <cellStyle name="Input 39 2 5 3" xfId="43418"/>
    <cellStyle name="Input 39 2 6" xfId="14663"/>
    <cellStyle name="Input 39 2 6 2" xfId="29733"/>
    <cellStyle name="Input 39 2 6 3" xfId="44754"/>
    <cellStyle name="Input 39 2 7" xfId="15894"/>
    <cellStyle name="Input 39 2 7 2" xfId="30964"/>
    <cellStyle name="Input 39 2 7 3" xfId="45985"/>
    <cellStyle name="Input 39 2 8" xfId="17047"/>
    <cellStyle name="Input 39 2 8 2" xfId="32117"/>
    <cellStyle name="Input 39 2 8 3" xfId="47129"/>
    <cellStyle name="Input 39 2 9" xfId="18332"/>
    <cellStyle name="Input 39 2 9 2" xfId="33402"/>
    <cellStyle name="Input 39 2 9 3" xfId="48414"/>
    <cellStyle name="Input 39 3" xfId="7779"/>
    <cellStyle name="Input 39 3 10" xfId="20479"/>
    <cellStyle name="Input 39 3 10 2" xfId="35549"/>
    <cellStyle name="Input 39 3 10 3" xfId="50561"/>
    <cellStyle name="Input 39 3 11" xfId="23125"/>
    <cellStyle name="Input 39 3 12" xfId="38152"/>
    <cellStyle name="Input 39 3 2" xfId="10687"/>
    <cellStyle name="Input 39 3 2 2" xfId="25877"/>
    <cellStyle name="Input 39 3 2 3" xfId="40898"/>
    <cellStyle name="Input 39 3 3" xfId="11906"/>
    <cellStyle name="Input 39 3 3 2" xfId="26976"/>
    <cellStyle name="Input 39 3 3 3" xfId="41997"/>
    <cellStyle name="Input 39 3 4" xfId="13208"/>
    <cellStyle name="Input 39 3 4 2" xfId="28278"/>
    <cellStyle name="Input 39 3 4 3" xfId="43299"/>
    <cellStyle name="Input 39 3 5" xfId="14518"/>
    <cellStyle name="Input 39 3 5 2" xfId="29588"/>
    <cellStyle name="Input 39 3 5 3" xfId="44609"/>
    <cellStyle name="Input 39 3 6" xfId="15778"/>
    <cellStyle name="Input 39 3 6 2" xfId="30848"/>
    <cellStyle name="Input 39 3 6 3" xfId="45869"/>
    <cellStyle name="Input 39 3 7" xfId="16929"/>
    <cellStyle name="Input 39 3 7 2" xfId="31999"/>
    <cellStyle name="Input 39 3 7 3" xfId="47014"/>
    <cellStyle name="Input 39 3 8" xfId="18210"/>
    <cellStyle name="Input 39 3 8 2" xfId="33280"/>
    <cellStyle name="Input 39 3 8 3" xfId="48292"/>
    <cellStyle name="Input 39 3 9" xfId="19384"/>
    <cellStyle name="Input 39 3 9 2" xfId="34454"/>
    <cellStyle name="Input 39 3 9 3" xfId="49466"/>
    <cellStyle name="Input 39 4" xfId="8354"/>
    <cellStyle name="Input 39 4 10" xfId="20931"/>
    <cellStyle name="Input 39 4 10 2" xfId="36001"/>
    <cellStyle name="Input 39 4 10 3" xfId="51013"/>
    <cellStyle name="Input 39 4 11" xfId="23580"/>
    <cellStyle name="Input 39 4 12" xfId="38604"/>
    <cellStyle name="Input 39 4 2" xfId="11259"/>
    <cellStyle name="Input 39 4 2 2" xfId="26329"/>
    <cellStyle name="Input 39 4 2 3" xfId="41350"/>
    <cellStyle name="Input 39 4 3" xfId="12376"/>
    <cellStyle name="Input 39 4 3 2" xfId="27446"/>
    <cellStyle name="Input 39 4 3 3" xfId="42467"/>
    <cellStyle name="Input 39 4 4" xfId="13682"/>
    <cellStyle name="Input 39 4 4 2" xfId="28752"/>
    <cellStyle name="Input 39 4 4 3" xfId="43773"/>
    <cellStyle name="Input 39 4 5" xfId="15057"/>
    <cellStyle name="Input 39 4 5 2" xfId="30127"/>
    <cellStyle name="Input 39 4 5 3" xfId="45148"/>
    <cellStyle name="Input 39 4 6" xfId="16231"/>
    <cellStyle name="Input 39 4 6 2" xfId="31301"/>
    <cellStyle name="Input 39 4 6 3" xfId="46322"/>
    <cellStyle name="Input 39 4 7" xfId="17386"/>
    <cellStyle name="Input 39 4 7 2" xfId="32456"/>
    <cellStyle name="Input 39 4 7 3" xfId="47468"/>
    <cellStyle name="Input 39 4 8" xfId="18691"/>
    <cellStyle name="Input 39 4 8 2" xfId="33761"/>
    <cellStyle name="Input 39 4 8 3" xfId="48773"/>
    <cellStyle name="Input 39 4 9" xfId="19836"/>
    <cellStyle name="Input 39 4 9 2" xfId="34906"/>
    <cellStyle name="Input 39 4 9 3" xfId="49918"/>
    <cellStyle name="Input 39 5" xfId="8886"/>
    <cellStyle name="Input 39 5 2" xfId="24112"/>
    <cellStyle name="Input 39 5 3" xfId="39134"/>
    <cellStyle name="Input 39 6" xfId="12634"/>
    <cellStyle name="Input 39 6 2" xfId="27704"/>
    <cellStyle name="Input 39 6 3" xfId="42725"/>
    <cellStyle name="Input 39 7" xfId="13928"/>
    <cellStyle name="Input 39 7 2" xfId="28998"/>
    <cellStyle name="Input 39 7 3" xfId="44019"/>
    <cellStyle name="Input 39 8" xfId="10108"/>
    <cellStyle name="Input 39 8 2" xfId="25334"/>
    <cellStyle name="Input 39 8 3" xfId="40355"/>
    <cellStyle name="Input 39 9" xfId="17635"/>
    <cellStyle name="Input 39 9 2" xfId="32705"/>
    <cellStyle name="Input 39 9 3" xfId="47717"/>
    <cellStyle name="Input 4" xfId="5593"/>
    <cellStyle name="Input 4 10" xfId="6497"/>
    <cellStyle name="Input 4 10 2" xfId="21851"/>
    <cellStyle name="Input 4 10 3" xfId="36899"/>
    <cellStyle name="Input 4 2" xfId="5720"/>
    <cellStyle name="Input 4 2 2" xfId="5753"/>
    <cellStyle name="Input 4 2 2 10" xfId="6426"/>
    <cellStyle name="Input 4 2 2 10 2" xfId="21780"/>
    <cellStyle name="Input 4 2 2 10 3" xfId="36828"/>
    <cellStyle name="Input 4 2 2 2" xfId="5846"/>
    <cellStyle name="Input 4 2 2 2 2" xfId="5963"/>
    <cellStyle name="Input 4 2 2 2 2 10" xfId="7262"/>
    <cellStyle name="Input 4 2 2 2 2 10 2" xfId="22616"/>
    <cellStyle name="Input 4 2 2 2 2 10 3" xfId="37664"/>
    <cellStyle name="Input 4 2 2 2 2 2" xfId="6960"/>
    <cellStyle name="Input 4 2 2 2 2 2 10" xfId="19586"/>
    <cellStyle name="Input 4 2 2 2 2 2 10 2" xfId="34656"/>
    <cellStyle name="Input 4 2 2 2 2 2 10 3" xfId="49668"/>
    <cellStyle name="Input 4 2 2 2 2 2 11" xfId="20681"/>
    <cellStyle name="Input 4 2 2 2 2 2 11 2" xfId="35751"/>
    <cellStyle name="Input 4 2 2 2 2 2 11 3" xfId="50763"/>
    <cellStyle name="Input 4 2 2 2 2 2 12" xfId="8028"/>
    <cellStyle name="Input 4 2 2 2 2 2 12 2" xfId="23330"/>
    <cellStyle name="Input 4 2 2 2 2 2 12 3" xfId="38354"/>
    <cellStyle name="Input 4 2 2 2 2 2 13" xfId="22314"/>
    <cellStyle name="Input 4 2 2 2 2 2 14" xfId="37362"/>
    <cellStyle name="Input 4 2 2 2 2 2 2" xfId="8492"/>
    <cellStyle name="Input 4 2 2 2 2 2 2 10" xfId="21069"/>
    <cellStyle name="Input 4 2 2 2 2 2 2 10 2" xfId="36139"/>
    <cellStyle name="Input 4 2 2 2 2 2 2 10 3" xfId="51151"/>
    <cellStyle name="Input 4 2 2 2 2 2 2 11" xfId="23718"/>
    <cellStyle name="Input 4 2 2 2 2 2 2 12" xfId="38742"/>
    <cellStyle name="Input 4 2 2 2 2 2 2 2" xfId="11397"/>
    <cellStyle name="Input 4 2 2 2 2 2 2 2 2" xfId="26467"/>
    <cellStyle name="Input 4 2 2 2 2 2 2 2 3" xfId="41488"/>
    <cellStyle name="Input 4 2 2 2 2 2 2 3" xfId="12514"/>
    <cellStyle name="Input 4 2 2 2 2 2 2 3 2" xfId="27584"/>
    <cellStyle name="Input 4 2 2 2 2 2 2 3 3" xfId="42605"/>
    <cellStyle name="Input 4 2 2 2 2 2 2 4" xfId="13820"/>
    <cellStyle name="Input 4 2 2 2 2 2 2 4 2" xfId="28890"/>
    <cellStyle name="Input 4 2 2 2 2 2 2 4 3" xfId="43911"/>
    <cellStyle name="Input 4 2 2 2 2 2 2 5" xfId="15195"/>
    <cellStyle name="Input 4 2 2 2 2 2 2 5 2" xfId="30265"/>
    <cellStyle name="Input 4 2 2 2 2 2 2 5 3" xfId="45286"/>
    <cellStyle name="Input 4 2 2 2 2 2 2 6" xfId="16369"/>
    <cellStyle name="Input 4 2 2 2 2 2 2 6 2" xfId="31439"/>
    <cellStyle name="Input 4 2 2 2 2 2 2 6 3" xfId="46460"/>
    <cellStyle name="Input 4 2 2 2 2 2 2 7" xfId="17524"/>
    <cellStyle name="Input 4 2 2 2 2 2 2 7 2" xfId="32594"/>
    <cellStyle name="Input 4 2 2 2 2 2 2 7 3" xfId="47606"/>
    <cellStyle name="Input 4 2 2 2 2 2 2 8" xfId="18829"/>
    <cellStyle name="Input 4 2 2 2 2 2 2 8 2" xfId="33899"/>
    <cellStyle name="Input 4 2 2 2 2 2 2 8 3" xfId="48911"/>
    <cellStyle name="Input 4 2 2 2 2 2 2 9" xfId="19974"/>
    <cellStyle name="Input 4 2 2 2 2 2 2 9 2" xfId="35044"/>
    <cellStyle name="Input 4 2 2 2 2 2 2 9 3" xfId="50056"/>
    <cellStyle name="Input 4 2 2 2 2 2 3" xfId="10933"/>
    <cellStyle name="Input 4 2 2 2 2 2 3 2" xfId="26079"/>
    <cellStyle name="Input 4 2 2 2 2 2 3 3" xfId="41100"/>
    <cellStyle name="Input 4 2 2 2 2 2 4" xfId="12110"/>
    <cellStyle name="Input 4 2 2 2 2 2 4 2" xfId="27180"/>
    <cellStyle name="Input 4 2 2 2 2 2 4 3" xfId="42201"/>
    <cellStyle name="Input 4 2 2 2 2 2 5" xfId="13414"/>
    <cellStyle name="Input 4 2 2 2 2 2 5 2" xfId="28484"/>
    <cellStyle name="Input 4 2 2 2 2 2 5 3" xfId="43505"/>
    <cellStyle name="Input 4 2 2 2 2 2 6" xfId="14751"/>
    <cellStyle name="Input 4 2 2 2 2 2 6 2" xfId="29821"/>
    <cellStyle name="Input 4 2 2 2 2 2 6 3" xfId="44842"/>
    <cellStyle name="Input 4 2 2 2 2 2 7" xfId="15981"/>
    <cellStyle name="Input 4 2 2 2 2 2 7 2" xfId="31051"/>
    <cellStyle name="Input 4 2 2 2 2 2 7 3" xfId="46072"/>
    <cellStyle name="Input 4 2 2 2 2 2 8" xfId="17134"/>
    <cellStyle name="Input 4 2 2 2 2 2 8 2" xfId="32204"/>
    <cellStyle name="Input 4 2 2 2 2 2 8 3" xfId="47216"/>
    <cellStyle name="Input 4 2 2 2 2 2 9" xfId="18420"/>
    <cellStyle name="Input 4 2 2 2 2 2 9 2" xfId="33490"/>
    <cellStyle name="Input 4 2 2 2 2 2 9 3" xfId="48502"/>
    <cellStyle name="Input 4 2 2 2 2 3" xfId="7868"/>
    <cellStyle name="Input 4 2 2 2 2 3 10" xfId="20566"/>
    <cellStyle name="Input 4 2 2 2 2 3 10 2" xfId="35636"/>
    <cellStyle name="Input 4 2 2 2 2 3 10 3" xfId="50648"/>
    <cellStyle name="Input 4 2 2 2 2 3 11" xfId="23212"/>
    <cellStyle name="Input 4 2 2 2 2 3 12" xfId="38239"/>
    <cellStyle name="Input 4 2 2 2 2 3 2" xfId="10776"/>
    <cellStyle name="Input 4 2 2 2 2 3 2 2" xfId="25964"/>
    <cellStyle name="Input 4 2 2 2 2 3 2 3" xfId="40985"/>
    <cellStyle name="Input 4 2 2 2 2 3 3" xfId="11993"/>
    <cellStyle name="Input 4 2 2 2 2 3 3 2" xfId="27063"/>
    <cellStyle name="Input 4 2 2 2 2 3 3 3" xfId="42084"/>
    <cellStyle name="Input 4 2 2 2 2 3 4" xfId="13295"/>
    <cellStyle name="Input 4 2 2 2 2 3 4 2" xfId="28365"/>
    <cellStyle name="Input 4 2 2 2 2 3 4 3" xfId="43386"/>
    <cellStyle name="Input 4 2 2 2 2 3 5" xfId="14606"/>
    <cellStyle name="Input 4 2 2 2 2 3 5 2" xfId="29676"/>
    <cellStyle name="Input 4 2 2 2 2 3 5 3" xfId="44697"/>
    <cellStyle name="Input 4 2 2 2 2 3 6" xfId="15865"/>
    <cellStyle name="Input 4 2 2 2 2 3 6 2" xfId="30935"/>
    <cellStyle name="Input 4 2 2 2 2 3 6 3" xfId="45956"/>
    <cellStyle name="Input 4 2 2 2 2 3 7" xfId="17016"/>
    <cellStyle name="Input 4 2 2 2 2 3 7 2" xfId="32086"/>
    <cellStyle name="Input 4 2 2 2 2 3 7 3" xfId="47101"/>
    <cellStyle name="Input 4 2 2 2 2 3 8" xfId="18297"/>
    <cellStyle name="Input 4 2 2 2 2 3 8 2" xfId="33367"/>
    <cellStyle name="Input 4 2 2 2 2 3 8 3" xfId="48379"/>
    <cellStyle name="Input 4 2 2 2 2 3 9" xfId="19471"/>
    <cellStyle name="Input 4 2 2 2 2 3 9 2" xfId="34541"/>
    <cellStyle name="Input 4 2 2 2 2 3 9 3" xfId="49553"/>
    <cellStyle name="Input 4 2 2 2 2 4" xfId="8409"/>
    <cellStyle name="Input 4 2 2 2 2 4 10" xfId="20986"/>
    <cellStyle name="Input 4 2 2 2 2 4 10 2" xfId="36056"/>
    <cellStyle name="Input 4 2 2 2 2 4 10 3" xfId="51068"/>
    <cellStyle name="Input 4 2 2 2 2 4 11" xfId="23635"/>
    <cellStyle name="Input 4 2 2 2 2 4 12" xfId="38659"/>
    <cellStyle name="Input 4 2 2 2 2 4 2" xfId="11314"/>
    <cellStyle name="Input 4 2 2 2 2 4 2 2" xfId="26384"/>
    <cellStyle name="Input 4 2 2 2 2 4 2 3" xfId="41405"/>
    <cellStyle name="Input 4 2 2 2 2 4 3" xfId="12431"/>
    <cellStyle name="Input 4 2 2 2 2 4 3 2" xfId="27501"/>
    <cellStyle name="Input 4 2 2 2 2 4 3 3" xfId="42522"/>
    <cellStyle name="Input 4 2 2 2 2 4 4" xfId="13737"/>
    <cellStyle name="Input 4 2 2 2 2 4 4 2" xfId="28807"/>
    <cellStyle name="Input 4 2 2 2 2 4 4 3" xfId="43828"/>
    <cellStyle name="Input 4 2 2 2 2 4 5" xfId="15112"/>
    <cellStyle name="Input 4 2 2 2 2 4 5 2" xfId="30182"/>
    <cellStyle name="Input 4 2 2 2 2 4 5 3" xfId="45203"/>
    <cellStyle name="Input 4 2 2 2 2 4 6" xfId="16286"/>
    <cellStyle name="Input 4 2 2 2 2 4 6 2" xfId="31356"/>
    <cellStyle name="Input 4 2 2 2 2 4 6 3" xfId="46377"/>
    <cellStyle name="Input 4 2 2 2 2 4 7" xfId="17441"/>
    <cellStyle name="Input 4 2 2 2 2 4 7 2" xfId="32511"/>
    <cellStyle name="Input 4 2 2 2 2 4 7 3" xfId="47523"/>
    <cellStyle name="Input 4 2 2 2 2 4 8" xfId="18746"/>
    <cellStyle name="Input 4 2 2 2 2 4 8 2" xfId="33816"/>
    <cellStyle name="Input 4 2 2 2 2 4 8 3" xfId="48828"/>
    <cellStyle name="Input 4 2 2 2 2 4 9" xfId="19891"/>
    <cellStyle name="Input 4 2 2 2 2 4 9 2" xfId="34961"/>
    <cellStyle name="Input 4 2 2 2 2 4 9 3" xfId="49973"/>
    <cellStyle name="Input 4 2 2 2 2 5" xfId="8799"/>
    <cellStyle name="Input 4 2 2 2 2 5 2" xfId="24025"/>
    <cellStyle name="Input 4 2 2 2 2 5 3" xfId="39047"/>
    <cellStyle name="Input 4 2 2 2 2 6" xfId="12721"/>
    <cellStyle name="Input 4 2 2 2 2 6 2" xfId="27791"/>
    <cellStyle name="Input 4 2 2 2 2 6 3" xfId="42812"/>
    <cellStyle name="Input 4 2 2 2 2 7" xfId="14016"/>
    <cellStyle name="Input 4 2 2 2 2 7 2" xfId="29086"/>
    <cellStyle name="Input 4 2 2 2 2 7 3" xfId="44107"/>
    <cellStyle name="Input 4 2 2 2 2 8" xfId="16440"/>
    <cellStyle name="Input 4 2 2 2 2 8 2" xfId="31510"/>
    <cellStyle name="Input 4 2 2 2 2 8 3" xfId="46531"/>
    <cellStyle name="Input 4 2 2 2 2 9" xfId="17724"/>
    <cellStyle name="Input 4 2 2 2 2 9 2" xfId="32794"/>
    <cellStyle name="Input 4 2 2 2 2 9 3" xfId="47806"/>
    <cellStyle name="Input 4 2 2 2 3" xfId="6851"/>
    <cellStyle name="Input 4 2 2 2 3 10" xfId="20457"/>
    <cellStyle name="Input 4 2 2 2 3 10 2" xfId="35527"/>
    <cellStyle name="Input 4 2 2 2 3 10 3" xfId="50539"/>
    <cellStyle name="Input 4 2 2 2 3 11" xfId="7752"/>
    <cellStyle name="Input 4 2 2 2 3 11 2" xfId="23103"/>
    <cellStyle name="Input 4 2 2 2 3 11 3" xfId="38130"/>
    <cellStyle name="Input 4 2 2 2 3 12" xfId="22205"/>
    <cellStyle name="Input 4 2 2 2 3 13" xfId="37253"/>
    <cellStyle name="Input 4 2 2 2 3 2" xfId="10660"/>
    <cellStyle name="Input 4 2 2 2 3 2 2" xfId="25855"/>
    <cellStyle name="Input 4 2 2 2 3 2 3" xfId="40876"/>
    <cellStyle name="Input 4 2 2 2 3 3" xfId="11883"/>
    <cellStyle name="Input 4 2 2 2 3 3 2" xfId="26953"/>
    <cellStyle name="Input 4 2 2 2 3 3 3" xfId="41974"/>
    <cellStyle name="Input 4 2 2 2 3 4" xfId="13186"/>
    <cellStyle name="Input 4 2 2 2 3 4 2" xfId="28256"/>
    <cellStyle name="Input 4 2 2 2 3 4 3" xfId="43277"/>
    <cellStyle name="Input 4 2 2 2 3 5" xfId="14492"/>
    <cellStyle name="Input 4 2 2 2 3 5 2" xfId="29562"/>
    <cellStyle name="Input 4 2 2 2 3 5 3" xfId="44583"/>
    <cellStyle name="Input 4 2 2 2 3 6" xfId="15756"/>
    <cellStyle name="Input 4 2 2 2 3 6 2" xfId="30826"/>
    <cellStyle name="Input 4 2 2 2 3 6 3" xfId="45847"/>
    <cellStyle name="Input 4 2 2 2 3 7" xfId="16907"/>
    <cellStyle name="Input 4 2 2 2 3 7 2" xfId="31977"/>
    <cellStyle name="Input 4 2 2 2 3 7 3" xfId="46992"/>
    <cellStyle name="Input 4 2 2 2 3 8" xfId="18188"/>
    <cellStyle name="Input 4 2 2 2 3 8 2" xfId="33258"/>
    <cellStyle name="Input 4 2 2 2 3 8 3" xfId="48270"/>
    <cellStyle name="Input 4 2 2 2 3 9" xfId="19362"/>
    <cellStyle name="Input 4 2 2 2 3 9 2" xfId="34432"/>
    <cellStyle name="Input 4 2 2 2 3 9 3" xfId="49444"/>
    <cellStyle name="Input 4 2 2 2 4" xfId="8332"/>
    <cellStyle name="Input 4 2 2 2 4 10" xfId="20909"/>
    <cellStyle name="Input 4 2 2 2 4 10 2" xfId="35979"/>
    <cellStyle name="Input 4 2 2 2 4 10 3" xfId="50991"/>
    <cellStyle name="Input 4 2 2 2 4 11" xfId="23558"/>
    <cellStyle name="Input 4 2 2 2 4 12" xfId="38582"/>
    <cellStyle name="Input 4 2 2 2 4 2" xfId="11237"/>
    <cellStyle name="Input 4 2 2 2 4 2 2" xfId="26307"/>
    <cellStyle name="Input 4 2 2 2 4 2 3" xfId="41328"/>
    <cellStyle name="Input 4 2 2 2 4 3" xfId="12354"/>
    <cellStyle name="Input 4 2 2 2 4 3 2" xfId="27424"/>
    <cellStyle name="Input 4 2 2 2 4 3 3" xfId="42445"/>
    <cellStyle name="Input 4 2 2 2 4 4" xfId="13660"/>
    <cellStyle name="Input 4 2 2 2 4 4 2" xfId="28730"/>
    <cellStyle name="Input 4 2 2 2 4 4 3" xfId="43751"/>
    <cellStyle name="Input 4 2 2 2 4 5" xfId="15035"/>
    <cellStyle name="Input 4 2 2 2 4 5 2" xfId="30105"/>
    <cellStyle name="Input 4 2 2 2 4 5 3" xfId="45126"/>
    <cellStyle name="Input 4 2 2 2 4 6" xfId="16209"/>
    <cellStyle name="Input 4 2 2 2 4 6 2" xfId="31279"/>
    <cellStyle name="Input 4 2 2 2 4 6 3" xfId="46300"/>
    <cellStyle name="Input 4 2 2 2 4 7" xfId="17364"/>
    <cellStyle name="Input 4 2 2 2 4 7 2" xfId="32434"/>
    <cellStyle name="Input 4 2 2 2 4 7 3" xfId="47446"/>
    <cellStyle name="Input 4 2 2 2 4 8" xfId="18669"/>
    <cellStyle name="Input 4 2 2 2 4 8 2" xfId="33739"/>
    <cellStyle name="Input 4 2 2 2 4 8 3" xfId="48751"/>
    <cellStyle name="Input 4 2 2 2 4 9" xfId="19814"/>
    <cellStyle name="Input 4 2 2 2 4 9 2" xfId="34884"/>
    <cellStyle name="Input 4 2 2 2 4 9 3" xfId="49896"/>
    <cellStyle name="Input 4 2 2 2 5" xfId="7153"/>
    <cellStyle name="Input 4 2 2 2 5 2" xfId="22507"/>
    <cellStyle name="Input 4 2 2 2 5 3" xfId="37555"/>
    <cellStyle name="Input 4 2 2 3" xfId="6759"/>
    <cellStyle name="Input 4 2 2 3 10" xfId="20365"/>
    <cellStyle name="Input 4 2 2 3 10 2" xfId="35435"/>
    <cellStyle name="Input 4 2 2 3 10 3" xfId="50447"/>
    <cellStyle name="Input 4 2 2 3 11" xfId="7659"/>
    <cellStyle name="Input 4 2 2 3 11 2" xfId="23011"/>
    <cellStyle name="Input 4 2 2 3 11 3" xfId="38038"/>
    <cellStyle name="Input 4 2 2 3 12" xfId="22113"/>
    <cellStyle name="Input 4 2 2 3 13" xfId="37161"/>
    <cellStyle name="Input 4 2 2 3 2" xfId="10567"/>
    <cellStyle name="Input 4 2 2 3 2 2" xfId="25763"/>
    <cellStyle name="Input 4 2 2 3 2 3" xfId="40784"/>
    <cellStyle name="Input 4 2 2 3 3" xfId="11791"/>
    <cellStyle name="Input 4 2 2 3 3 2" xfId="26861"/>
    <cellStyle name="Input 4 2 2 3 3 3" xfId="41882"/>
    <cellStyle name="Input 4 2 2 3 4" xfId="13093"/>
    <cellStyle name="Input 4 2 2 3 4 2" xfId="28163"/>
    <cellStyle name="Input 4 2 2 3 4 3" xfId="43184"/>
    <cellStyle name="Input 4 2 2 3 5" xfId="14399"/>
    <cellStyle name="Input 4 2 2 3 5 2" xfId="29469"/>
    <cellStyle name="Input 4 2 2 3 5 3" xfId="44490"/>
    <cellStyle name="Input 4 2 2 3 6" xfId="15664"/>
    <cellStyle name="Input 4 2 2 3 6 2" xfId="30734"/>
    <cellStyle name="Input 4 2 2 3 6 3" xfId="45755"/>
    <cellStyle name="Input 4 2 2 3 7" xfId="16815"/>
    <cellStyle name="Input 4 2 2 3 7 2" xfId="31885"/>
    <cellStyle name="Input 4 2 2 3 7 3" xfId="46900"/>
    <cellStyle name="Input 4 2 2 3 8" xfId="18095"/>
    <cellStyle name="Input 4 2 2 3 8 2" xfId="33165"/>
    <cellStyle name="Input 4 2 2 3 8 3" xfId="48177"/>
    <cellStyle name="Input 4 2 2 3 9" xfId="19270"/>
    <cellStyle name="Input 4 2 2 3 9 2" xfId="34340"/>
    <cellStyle name="Input 4 2 2 3 9 3" xfId="49352"/>
    <cellStyle name="Input 4 2 2 4" xfId="8272"/>
    <cellStyle name="Input 4 2 2 4 10" xfId="20849"/>
    <cellStyle name="Input 4 2 2 4 10 2" xfId="35919"/>
    <cellStyle name="Input 4 2 2 4 10 3" xfId="50931"/>
    <cellStyle name="Input 4 2 2 4 11" xfId="23498"/>
    <cellStyle name="Input 4 2 2 4 12" xfId="38522"/>
    <cellStyle name="Input 4 2 2 4 2" xfId="11177"/>
    <cellStyle name="Input 4 2 2 4 2 2" xfId="26247"/>
    <cellStyle name="Input 4 2 2 4 2 3" xfId="41268"/>
    <cellStyle name="Input 4 2 2 4 3" xfId="12294"/>
    <cellStyle name="Input 4 2 2 4 3 2" xfId="27364"/>
    <cellStyle name="Input 4 2 2 4 3 3" xfId="42385"/>
    <cellStyle name="Input 4 2 2 4 4" xfId="13600"/>
    <cellStyle name="Input 4 2 2 4 4 2" xfId="28670"/>
    <cellStyle name="Input 4 2 2 4 4 3" xfId="43691"/>
    <cellStyle name="Input 4 2 2 4 5" xfId="14975"/>
    <cellStyle name="Input 4 2 2 4 5 2" xfId="30045"/>
    <cellStyle name="Input 4 2 2 4 5 3" xfId="45066"/>
    <cellStyle name="Input 4 2 2 4 6" xfId="16149"/>
    <cellStyle name="Input 4 2 2 4 6 2" xfId="31219"/>
    <cellStyle name="Input 4 2 2 4 6 3" xfId="46240"/>
    <cellStyle name="Input 4 2 2 4 7" xfId="17304"/>
    <cellStyle name="Input 4 2 2 4 7 2" xfId="32374"/>
    <cellStyle name="Input 4 2 2 4 7 3" xfId="47386"/>
    <cellStyle name="Input 4 2 2 4 8" xfId="18609"/>
    <cellStyle name="Input 4 2 2 4 8 2" xfId="33679"/>
    <cellStyle name="Input 4 2 2 4 8 3" xfId="48691"/>
    <cellStyle name="Input 4 2 2 4 9" xfId="19754"/>
    <cellStyle name="Input 4 2 2 4 9 2" xfId="34824"/>
    <cellStyle name="Input 4 2 2 4 9 3" xfId="49836"/>
    <cellStyle name="Input 4 2 2 5" xfId="8574"/>
    <cellStyle name="Input 4 2 2 5 2" xfId="23800"/>
    <cellStyle name="Input 4 2 2 5 3" xfId="38824"/>
    <cellStyle name="Input 4 2 2 6" xfId="12566"/>
    <cellStyle name="Input 4 2 2 6 2" xfId="27636"/>
    <cellStyle name="Input 4 2 2 6 3" xfId="42657"/>
    <cellStyle name="Input 4 2 2 7" xfId="13863"/>
    <cellStyle name="Input 4 2 2 7 2" xfId="28933"/>
    <cellStyle name="Input 4 2 2 7 3" xfId="43954"/>
    <cellStyle name="Input 4 2 2 8" xfId="8921"/>
    <cellStyle name="Input 4 2 2 8 2" xfId="24147"/>
    <cellStyle name="Input 4 2 2 8 3" xfId="39169"/>
    <cellStyle name="Input 4 2 2 9" xfId="17576"/>
    <cellStyle name="Input 4 2 2 9 2" xfId="32646"/>
    <cellStyle name="Input 4 2 2 9 3" xfId="47658"/>
    <cellStyle name="Input 4 2 3" xfId="6732"/>
    <cellStyle name="Input 4 2 3 10" xfId="20338"/>
    <cellStyle name="Input 4 2 3 10 2" xfId="35408"/>
    <cellStyle name="Input 4 2 3 10 3" xfId="50420"/>
    <cellStyle name="Input 4 2 3 11" xfId="7610"/>
    <cellStyle name="Input 4 2 3 11 2" xfId="22963"/>
    <cellStyle name="Input 4 2 3 11 3" xfId="38011"/>
    <cellStyle name="Input 4 2 3 12" xfId="22086"/>
    <cellStyle name="Input 4 2 3 13" xfId="37134"/>
    <cellStyle name="Input 4 2 3 2" xfId="10530"/>
    <cellStyle name="Input 4 2 3 2 2" xfId="25727"/>
    <cellStyle name="Input 4 2 3 2 3" xfId="40748"/>
    <cellStyle name="Input 4 2 3 3" xfId="11762"/>
    <cellStyle name="Input 4 2 3 3 2" xfId="26832"/>
    <cellStyle name="Input 4 2 3 3 3" xfId="41853"/>
    <cellStyle name="Input 4 2 3 4" xfId="13063"/>
    <cellStyle name="Input 4 2 3 4 2" xfId="28133"/>
    <cellStyle name="Input 4 2 3 4 3" xfId="43154"/>
    <cellStyle name="Input 4 2 3 5" xfId="14370"/>
    <cellStyle name="Input 4 2 3 5 2" xfId="29440"/>
    <cellStyle name="Input 4 2 3 5 3" xfId="44461"/>
    <cellStyle name="Input 4 2 3 6" xfId="15634"/>
    <cellStyle name="Input 4 2 3 6 2" xfId="30704"/>
    <cellStyle name="Input 4 2 3 6 3" xfId="45725"/>
    <cellStyle name="Input 4 2 3 7" xfId="16781"/>
    <cellStyle name="Input 4 2 3 7 2" xfId="31851"/>
    <cellStyle name="Input 4 2 3 7 3" xfId="46872"/>
    <cellStyle name="Input 4 2 3 8" xfId="18068"/>
    <cellStyle name="Input 4 2 3 8 2" xfId="33138"/>
    <cellStyle name="Input 4 2 3 8 3" xfId="48150"/>
    <cellStyle name="Input 4 2 3 9" xfId="19243"/>
    <cellStyle name="Input 4 2 3 9 2" xfId="34313"/>
    <cellStyle name="Input 4 2 3 9 3" xfId="49325"/>
    <cellStyle name="Input 4 2 4" xfId="8261"/>
    <cellStyle name="Input 4 2 4 10" xfId="20838"/>
    <cellStyle name="Input 4 2 4 10 2" xfId="35908"/>
    <cellStyle name="Input 4 2 4 10 3" xfId="50920"/>
    <cellStyle name="Input 4 2 4 11" xfId="23487"/>
    <cellStyle name="Input 4 2 4 12" xfId="38511"/>
    <cellStyle name="Input 4 2 4 2" xfId="11166"/>
    <cellStyle name="Input 4 2 4 2 2" xfId="26236"/>
    <cellStyle name="Input 4 2 4 2 3" xfId="41257"/>
    <cellStyle name="Input 4 2 4 3" xfId="12283"/>
    <cellStyle name="Input 4 2 4 3 2" xfId="27353"/>
    <cellStyle name="Input 4 2 4 3 3" xfId="42374"/>
    <cellStyle name="Input 4 2 4 4" xfId="13589"/>
    <cellStyle name="Input 4 2 4 4 2" xfId="28659"/>
    <cellStyle name="Input 4 2 4 4 3" xfId="43680"/>
    <cellStyle name="Input 4 2 4 5" xfId="14964"/>
    <cellStyle name="Input 4 2 4 5 2" xfId="30034"/>
    <cellStyle name="Input 4 2 4 5 3" xfId="45055"/>
    <cellStyle name="Input 4 2 4 6" xfId="16138"/>
    <cellStyle name="Input 4 2 4 6 2" xfId="31208"/>
    <cellStyle name="Input 4 2 4 6 3" xfId="46229"/>
    <cellStyle name="Input 4 2 4 7" xfId="17293"/>
    <cellStyle name="Input 4 2 4 7 2" xfId="32363"/>
    <cellStyle name="Input 4 2 4 7 3" xfId="47375"/>
    <cellStyle name="Input 4 2 4 8" xfId="18598"/>
    <cellStyle name="Input 4 2 4 8 2" xfId="33668"/>
    <cellStyle name="Input 4 2 4 8 3" xfId="48680"/>
    <cellStyle name="Input 4 2 4 9" xfId="19743"/>
    <cellStyle name="Input 4 2 4 9 2" xfId="34813"/>
    <cellStyle name="Input 4 2 4 9 3" xfId="49825"/>
    <cellStyle name="Input 4 2 5" xfId="6431"/>
    <cellStyle name="Input 4 2 5 2" xfId="21785"/>
    <cellStyle name="Input 4 2 5 3" xfId="36833"/>
    <cellStyle name="Input 4 3" xfId="6607"/>
    <cellStyle name="Input 4 3 10" xfId="20213"/>
    <cellStyle name="Input 4 3 10 2" xfId="35283"/>
    <cellStyle name="Input 4 3 10 3" xfId="50295"/>
    <cellStyle name="Input 4 3 11" xfId="7485"/>
    <cellStyle name="Input 4 3 11 2" xfId="22838"/>
    <cellStyle name="Input 4 3 11 3" xfId="37886"/>
    <cellStyle name="Input 4 3 12" xfId="21961"/>
    <cellStyle name="Input 4 3 13" xfId="37009"/>
    <cellStyle name="Input 4 3 2" xfId="10405"/>
    <cellStyle name="Input 4 3 2 2" xfId="25602"/>
    <cellStyle name="Input 4 3 2 3" xfId="40623"/>
    <cellStyle name="Input 4 3 3" xfId="11637"/>
    <cellStyle name="Input 4 3 3 2" xfId="26707"/>
    <cellStyle name="Input 4 3 3 3" xfId="41728"/>
    <cellStyle name="Input 4 3 4" xfId="12938"/>
    <cellStyle name="Input 4 3 4 2" xfId="28008"/>
    <cellStyle name="Input 4 3 4 3" xfId="43029"/>
    <cellStyle name="Input 4 3 5" xfId="14245"/>
    <cellStyle name="Input 4 3 5 2" xfId="29315"/>
    <cellStyle name="Input 4 3 5 3" xfId="44336"/>
    <cellStyle name="Input 4 3 6" xfId="15509"/>
    <cellStyle name="Input 4 3 6 2" xfId="30579"/>
    <cellStyle name="Input 4 3 6 3" xfId="45600"/>
    <cellStyle name="Input 4 3 7" xfId="16656"/>
    <cellStyle name="Input 4 3 7 2" xfId="31726"/>
    <cellStyle name="Input 4 3 7 3" xfId="46747"/>
    <cellStyle name="Input 4 3 8" xfId="17943"/>
    <cellStyle name="Input 4 3 8 2" xfId="33013"/>
    <cellStyle name="Input 4 3 8 3" xfId="48025"/>
    <cellStyle name="Input 4 3 9" xfId="19118"/>
    <cellStyle name="Input 4 3 9 2" xfId="34188"/>
    <cellStyle name="Input 4 3 9 3" xfId="49200"/>
    <cellStyle name="Input 4 4" xfId="8176"/>
    <cellStyle name="Input 4 4 10" xfId="20753"/>
    <cellStyle name="Input 4 4 10 2" xfId="35823"/>
    <cellStyle name="Input 4 4 10 3" xfId="50835"/>
    <cellStyle name="Input 4 4 11" xfId="23402"/>
    <cellStyle name="Input 4 4 12" xfId="38426"/>
    <cellStyle name="Input 4 4 2" xfId="11081"/>
    <cellStyle name="Input 4 4 2 2" xfId="26151"/>
    <cellStyle name="Input 4 4 2 3" xfId="41172"/>
    <cellStyle name="Input 4 4 3" xfId="12198"/>
    <cellStyle name="Input 4 4 3 2" xfId="27268"/>
    <cellStyle name="Input 4 4 3 3" xfId="42289"/>
    <cellStyle name="Input 4 4 4" xfId="13504"/>
    <cellStyle name="Input 4 4 4 2" xfId="28574"/>
    <cellStyle name="Input 4 4 4 3" xfId="43595"/>
    <cellStyle name="Input 4 4 5" xfId="14879"/>
    <cellStyle name="Input 4 4 5 2" xfId="29949"/>
    <cellStyle name="Input 4 4 5 3" xfId="44970"/>
    <cellStyle name="Input 4 4 6" xfId="16053"/>
    <cellStyle name="Input 4 4 6 2" xfId="31123"/>
    <cellStyle name="Input 4 4 6 3" xfId="46144"/>
    <cellStyle name="Input 4 4 7" xfId="17208"/>
    <cellStyle name="Input 4 4 7 2" xfId="32278"/>
    <cellStyle name="Input 4 4 7 3" xfId="47290"/>
    <cellStyle name="Input 4 4 8" xfId="18513"/>
    <cellStyle name="Input 4 4 8 2" xfId="33583"/>
    <cellStyle name="Input 4 4 8 3" xfId="48595"/>
    <cellStyle name="Input 4 4 9" xfId="19658"/>
    <cellStyle name="Input 4 4 9 2" xfId="34728"/>
    <cellStyle name="Input 4 4 9 3" xfId="49740"/>
    <cellStyle name="Input 4 5" xfId="8659"/>
    <cellStyle name="Input 4 5 2" xfId="23885"/>
    <cellStyle name="Input 4 5 3" xfId="38907"/>
    <cellStyle name="Input 4 6" xfId="8932"/>
    <cellStyle name="Input 4 6 2" xfId="24158"/>
    <cellStyle name="Input 4 6 3" xfId="39180"/>
    <cellStyle name="Input 4 7" xfId="9622"/>
    <cellStyle name="Input 4 7 2" xfId="24848"/>
    <cellStyle name="Input 4 7 3" xfId="39869"/>
    <cellStyle name="Input 4 8" xfId="9093"/>
    <cellStyle name="Input 4 8 2" xfId="24319"/>
    <cellStyle name="Input 4 8 3" xfId="39341"/>
    <cellStyle name="Input 4 9" xfId="9202"/>
    <cellStyle name="Input 4 9 2" xfId="24428"/>
    <cellStyle name="Input 4 9 3" xfId="39450"/>
    <cellStyle name="Input 40" xfId="5866"/>
    <cellStyle name="Input 40 10" xfId="7167"/>
    <cellStyle name="Input 40 10 2" xfId="22521"/>
    <cellStyle name="Input 40 10 3" xfId="37569"/>
    <cellStyle name="Input 40 2" xfId="6865"/>
    <cellStyle name="Input 40 2 10" xfId="19491"/>
    <cellStyle name="Input 40 2 10 2" xfId="34561"/>
    <cellStyle name="Input 40 2 10 3" xfId="49573"/>
    <cellStyle name="Input 40 2 11" xfId="20586"/>
    <cellStyle name="Input 40 2 11 2" xfId="35656"/>
    <cellStyle name="Input 40 2 11 3" xfId="50668"/>
    <cellStyle name="Input 40 2 12" xfId="7931"/>
    <cellStyle name="Input 40 2 12 2" xfId="23235"/>
    <cellStyle name="Input 40 2 12 3" xfId="38259"/>
    <cellStyle name="Input 40 2 13" xfId="22219"/>
    <cellStyle name="Input 40 2 14" xfId="37267"/>
    <cellStyle name="Input 40 2 2" xfId="8429"/>
    <cellStyle name="Input 40 2 2 10" xfId="21006"/>
    <cellStyle name="Input 40 2 2 10 2" xfId="36076"/>
    <cellStyle name="Input 40 2 2 10 3" xfId="51088"/>
    <cellStyle name="Input 40 2 2 11" xfId="23655"/>
    <cellStyle name="Input 40 2 2 12" xfId="38679"/>
    <cellStyle name="Input 40 2 2 2" xfId="11334"/>
    <cellStyle name="Input 40 2 2 2 2" xfId="26404"/>
    <cellStyle name="Input 40 2 2 2 3" xfId="41425"/>
    <cellStyle name="Input 40 2 2 3" xfId="12451"/>
    <cellStyle name="Input 40 2 2 3 2" xfId="27521"/>
    <cellStyle name="Input 40 2 2 3 3" xfId="42542"/>
    <cellStyle name="Input 40 2 2 4" xfId="13757"/>
    <cellStyle name="Input 40 2 2 4 2" xfId="28827"/>
    <cellStyle name="Input 40 2 2 4 3" xfId="43848"/>
    <cellStyle name="Input 40 2 2 5" xfId="15132"/>
    <cellStyle name="Input 40 2 2 5 2" xfId="30202"/>
    <cellStyle name="Input 40 2 2 5 3" xfId="45223"/>
    <cellStyle name="Input 40 2 2 6" xfId="16306"/>
    <cellStyle name="Input 40 2 2 6 2" xfId="31376"/>
    <cellStyle name="Input 40 2 2 6 3" xfId="46397"/>
    <cellStyle name="Input 40 2 2 7" xfId="17461"/>
    <cellStyle name="Input 40 2 2 7 2" xfId="32531"/>
    <cellStyle name="Input 40 2 2 7 3" xfId="47543"/>
    <cellStyle name="Input 40 2 2 8" xfId="18766"/>
    <cellStyle name="Input 40 2 2 8 2" xfId="33836"/>
    <cellStyle name="Input 40 2 2 8 3" xfId="48848"/>
    <cellStyle name="Input 40 2 2 9" xfId="19911"/>
    <cellStyle name="Input 40 2 2 9 2" xfId="34981"/>
    <cellStyle name="Input 40 2 2 9 3" xfId="49993"/>
    <cellStyle name="Input 40 2 3" xfId="10836"/>
    <cellStyle name="Input 40 2 3 2" xfId="25984"/>
    <cellStyle name="Input 40 2 3 3" xfId="41005"/>
    <cellStyle name="Input 40 2 4" xfId="12015"/>
    <cellStyle name="Input 40 2 4 2" xfId="27085"/>
    <cellStyle name="Input 40 2 4 3" xfId="42106"/>
    <cellStyle name="Input 40 2 5" xfId="13319"/>
    <cellStyle name="Input 40 2 5 2" xfId="28389"/>
    <cellStyle name="Input 40 2 5 3" xfId="43410"/>
    <cellStyle name="Input 40 2 6" xfId="14655"/>
    <cellStyle name="Input 40 2 6 2" xfId="29725"/>
    <cellStyle name="Input 40 2 6 3" xfId="44746"/>
    <cellStyle name="Input 40 2 7" xfId="15886"/>
    <cellStyle name="Input 40 2 7 2" xfId="30956"/>
    <cellStyle name="Input 40 2 7 3" xfId="45977"/>
    <cellStyle name="Input 40 2 8" xfId="17039"/>
    <cellStyle name="Input 40 2 8 2" xfId="32109"/>
    <cellStyle name="Input 40 2 8 3" xfId="47121"/>
    <cellStyle name="Input 40 2 9" xfId="18324"/>
    <cellStyle name="Input 40 2 9 2" xfId="33394"/>
    <cellStyle name="Input 40 2 9 3" xfId="48406"/>
    <cellStyle name="Input 40 3" xfId="7771"/>
    <cellStyle name="Input 40 3 10" xfId="20471"/>
    <cellStyle name="Input 40 3 10 2" xfId="35541"/>
    <cellStyle name="Input 40 3 10 3" xfId="50553"/>
    <cellStyle name="Input 40 3 11" xfId="23117"/>
    <cellStyle name="Input 40 3 12" xfId="38144"/>
    <cellStyle name="Input 40 3 2" xfId="10679"/>
    <cellStyle name="Input 40 3 2 2" xfId="25869"/>
    <cellStyle name="Input 40 3 2 3" xfId="40890"/>
    <cellStyle name="Input 40 3 3" xfId="11898"/>
    <cellStyle name="Input 40 3 3 2" xfId="26968"/>
    <cellStyle name="Input 40 3 3 3" xfId="41989"/>
    <cellStyle name="Input 40 3 4" xfId="13200"/>
    <cellStyle name="Input 40 3 4 2" xfId="28270"/>
    <cellStyle name="Input 40 3 4 3" xfId="43291"/>
    <cellStyle name="Input 40 3 5" xfId="14510"/>
    <cellStyle name="Input 40 3 5 2" xfId="29580"/>
    <cellStyle name="Input 40 3 5 3" xfId="44601"/>
    <cellStyle name="Input 40 3 6" xfId="15770"/>
    <cellStyle name="Input 40 3 6 2" xfId="30840"/>
    <cellStyle name="Input 40 3 6 3" xfId="45861"/>
    <cellStyle name="Input 40 3 7" xfId="16921"/>
    <cellStyle name="Input 40 3 7 2" xfId="31991"/>
    <cellStyle name="Input 40 3 7 3" xfId="47006"/>
    <cellStyle name="Input 40 3 8" xfId="18202"/>
    <cellStyle name="Input 40 3 8 2" xfId="33272"/>
    <cellStyle name="Input 40 3 8 3" xfId="48284"/>
    <cellStyle name="Input 40 3 9" xfId="19376"/>
    <cellStyle name="Input 40 3 9 2" xfId="34446"/>
    <cellStyle name="Input 40 3 9 3" xfId="49458"/>
    <cellStyle name="Input 40 4" xfId="8346"/>
    <cellStyle name="Input 40 4 10" xfId="20923"/>
    <cellStyle name="Input 40 4 10 2" xfId="35993"/>
    <cellStyle name="Input 40 4 10 3" xfId="51005"/>
    <cellStyle name="Input 40 4 11" xfId="23572"/>
    <cellStyle name="Input 40 4 12" xfId="38596"/>
    <cellStyle name="Input 40 4 2" xfId="11251"/>
    <cellStyle name="Input 40 4 2 2" xfId="26321"/>
    <cellStyle name="Input 40 4 2 3" xfId="41342"/>
    <cellStyle name="Input 40 4 3" xfId="12368"/>
    <cellStyle name="Input 40 4 3 2" xfId="27438"/>
    <cellStyle name="Input 40 4 3 3" xfId="42459"/>
    <cellStyle name="Input 40 4 4" xfId="13674"/>
    <cellStyle name="Input 40 4 4 2" xfId="28744"/>
    <cellStyle name="Input 40 4 4 3" xfId="43765"/>
    <cellStyle name="Input 40 4 5" xfId="15049"/>
    <cellStyle name="Input 40 4 5 2" xfId="30119"/>
    <cellStyle name="Input 40 4 5 3" xfId="45140"/>
    <cellStyle name="Input 40 4 6" xfId="16223"/>
    <cellStyle name="Input 40 4 6 2" xfId="31293"/>
    <cellStyle name="Input 40 4 6 3" xfId="46314"/>
    <cellStyle name="Input 40 4 7" xfId="17378"/>
    <cellStyle name="Input 40 4 7 2" xfId="32448"/>
    <cellStyle name="Input 40 4 7 3" xfId="47460"/>
    <cellStyle name="Input 40 4 8" xfId="18683"/>
    <cellStyle name="Input 40 4 8 2" xfId="33753"/>
    <cellStyle name="Input 40 4 8 3" xfId="48765"/>
    <cellStyle name="Input 40 4 9" xfId="19828"/>
    <cellStyle name="Input 40 4 9 2" xfId="34898"/>
    <cellStyle name="Input 40 4 9 3" xfId="49910"/>
    <cellStyle name="Input 40 5" xfId="8894"/>
    <cellStyle name="Input 40 5 2" xfId="24120"/>
    <cellStyle name="Input 40 5 3" xfId="39142"/>
    <cellStyle name="Input 40 6" xfId="12626"/>
    <cellStyle name="Input 40 6 2" xfId="27696"/>
    <cellStyle name="Input 40 6 3" xfId="42717"/>
    <cellStyle name="Input 40 7" xfId="13920"/>
    <cellStyle name="Input 40 7 2" xfId="28990"/>
    <cellStyle name="Input 40 7 3" xfId="44011"/>
    <cellStyle name="Input 40 8" xfId="9142"/>
    <cellStyle name="Input 40 8 2" xfId="24368"/>
    <cellStyle name="Input 40 8 3" xfId="39390"/>
    <cellStyle name="Input 40 9" xfId="17627"/>
    <cellStyle name="Input 40 9 2" xfId="32697"/>
    <cellStyle name="Input 40 9 3" xfId="47709"/>
    <cellStyle name="Input 41" xfId="5868"/>
    <cellStyle name="Input 41 10" xfId="7169"/>
    <cellStyle name="Input 41 10 2" xfId="22523"/>
    <cellStyle name="Input 41 10 3" xfId="37571"/>
    <cellStyle name="Input 41 2" xfId="6867"/>
    <cellStyle name="Input 41 2 10" xfId="19493"/>
    <cellStyle name="Input 41 2 10 2" xfId="34563"/>
    <cellStyle name="Input 41 2 10 3" xfId="49575"/>
    <cellStyle name="Input 41 2 11" xfId="20588"/>
    <cellStyle name="Input 41 2 11 2" xfId="35658"/>
    <cellStyle name="Input 41 2 11 3" xfId="50670"/>
    <cellStyle name="Input 41 2 12" xfId="7933"/>
    <cellStyle name="Input 41 2 12 2" xfId="23237"/>
    <cellStyle name="Input 41 2 12 3" xfId="38261"/>
    <cellStyle name="Input 41 2 13" xfId="22221"/>
    <cellStyle name="Input 41 2 14" xfId="37269"/>
    <cellStyle name="Input 41 2 2" xfId="8431"/>
    <cellStyle name="Input 41 2 2 10" xfId="21008"/>
    <cellStyle name="Input 41 2 2 10 2" xfId="36078"/>
    <cellStyle name="Input 41 2 2 10 3" xfId="51090"/>
    <cellStyle name="Input 41 2 2 11" xfId="23657"/>
    <cellStyle name="Input 41 2 2 12" xfId="38681"/>
    <cellStyle name="Input 41 2 2 2" xfId="11336"/>
    <cellStyle name="Input 41 2 2 2 2" xfId="26406"/>
    <cellStyle name="Input 41 2 2 2 3" xfId="41427"/>
    <cellStyle name="Input 41 2 2 3" xfId="12453"/>
    <cellStyle name="Input 41 2 2 3 2" xfId="27523"/>
    <cellStyle name="Input 41 2 2 3 3" xfId="42544"/>
    <cellStyle name="Input 41 2 2 4" xfId="13759"/>
    <cellStyle name="Input 41 2 2 4 2" xfId="28829"/>
    <cellStyle name="Input 41 2 2 4 3" xfId="43850"/>
    <cellStyle name="Input 41 2 2 5" xfId="15134"/>
    <cellStyle name="Input 41 2 2 5 2" xfId="30204"/>
    <cellStyle name="Input 41 2 2 5 3" xfId="45225"/>
    <cellStyle name="Input 41 2 2 6" xfId="16308"/>
    <cellStyle name="Input 41 2 2 6 2" xfId="31378"/>
    <cellStyle name="Input 41 2 2 6 3" xfId="46399"/>
    <cellStyle name="Input 41 2 2 7" xfId="17463"/>
    <cellStyle name="Input 41 2 2 7 2" xfId="32533"/>
    <cellStyle name="Input 41 2 2 7 3" xfId="47545"/>
    <cellStyle name="Input 41 2 2 8" xfId="18768"/>
    <cellStyle name="Input 41 2 2 8 2" xfId="33838"/>
    <cellStyle name="Input 41 2 2 8 3" xfId="48850"/>
    <cellStyle name="Input 41 2 2 9" xfId="19913"/>
    <cellStyle name="Input 41 2 2 9 2" xfId="34983"/>
    <cellStyle name="Input 41 2 2 9 3" xfId="49995"/>
    <cellStyle name="Input 41 2 3" xfId="10838"/>
    <cellStyle name="Input 41 2 3 2" xfId="25986"/>
    <cellStyle name="Input 41 2 3 3" xfId="41007"/>
    <cellStyle name="Input 41 2 4" xfId="12017"/>
    <cellStyle name="Input 41 2 4 2" xfId="27087"/>
    <cellStyle name="Input 41 2 4 3" xfId="42108"/>
    <cellStyle name="Input 41 2 5" xfId="13321"/>
    <cellStyle name="Input 41 2 5 2" xfId="28391"/>
    <cellStyle name="Input 41 2 5 3" xfId="43412"/>
    <cellStyle name="Input 41 2 6" xfId="14657"/>
    <cellStyle name="Input 41 2 6 2" xfId="29727"/>
    <cellStyle name="Input 41 2 6 3" xfId="44748"/>
    <cellStyle name="Input 41 2 7" xfId="15888"/>
    <cellStyle name="Input 41 2 7 2" xfId="30958"/>
    <cellStyle name="Input 41 2 7 3" xfId="45979"/>
    <cellStyle name="Input 41 2 8" xfId="17041"/>
    <cellStyle name="Input 41 2 8 2" xfId="32111"/>
    <cellStyle name="Input 41 2 8 3" xfId="47123"/>
    <cellStyle name="Input 41 2 9" xfId="18326"/>
    <cellStyle name="Input 41 2 9 2" xfId="33396"/>
    <cellStyle name="Input 41 2 9 3" xfId="48408"/>
    <cellStyle name="Input 41 3" xfId="7773"/>
    <cellStyle name="Input 41 3 10" xfId="20473"/>
    <cellStyle name="Input 41 3 10 2" xfId="35543"/>
    <cellStyle name="Input 41 3 10 3" xfId="50555"/>
    <cellStyle name="Input 41 3 11" xfId="23119"/>
    <cellStyle name="Input 41 3 12" xfId="38146"/>
    <cellStyle name="Input 41 3 2" xfId="10681"/>
    <cellStyle name="Input 41 3 2 2" xfId="25871"/>
    <cellStyle name="Input 41 3 2 3" xfId="40892"/>
    <cellStyle name="Input 41 3 3" xfId="11900"/>
    <cellStyle name="Input 41 3 3 2" xfId="26970"/>
    <cellStyle name="Input 41 3 3 3" xfId="41991"/>
    <cellStyle name="Input 41 3 4" xfId="13202"/>
    <cellStyle name="Input 41 3 4 2" xfId="28272"/>
    <cellStyle name="Input 41 3 4 3" xfId="43293"/>
    <cellStyle name="Input 41 3 5" xfId="14512"/>
    <cellStyle name="Input 41 3 5 2" xfId="29582"/>
    <cellStyle name="Input 41 3 5 3" xfId="44603"/>
    <cellStyle name="Input 41 3 6" xfId="15772"/>
    <cellStyle name="Input 41 3 6 2" xfId="30842"/>
    <cellStyle name="Input 41 3 6 3" xfId="45863"/>
    <cellStyle name="Input 41 3 7" xfId="16923"/>
    <cellStyle name="Input 41 3 7 2" xfId="31993"/>
    <cellStyle name="Input 41 3 7 3" xfId="47008"/>
    <cellStyle name="Input 41 3 8" xfId="18204"/>
    <cellStyle name="Input 41 3 8 2" xfId="33274"/>
    <cellStyle name="Input 41 3 8 3" xfId="48286"/>
    <cellStyle name="Input 41 3 9" xfId="19378"/>
    <cellStyle name="Input 41 3 9 2" xfId="34448"/>
    <cellStyle name="Input 41 3 9 3" xfId="49460"/>
    <cellStyle name="Input 41 4" xfId="8348"/>
    <cellStyle name="Input 41 4 10" xfId="20925"/>
    <cellStyle name="Input 41 4 10 2" xfId="35995"/>
    <cellStyle name="Input 41 4 10 3" xfId="51007"/>
    <cellStyle name="Input 41 4 11" xfId="23574"/>
    <cellStyle name="Input 41 4 12" xfId="38598"/>
    <cellStyle name="Input 41 4 2" xfId="11253"/>
    <cellStyle name="Input 41 4 2 2" xfId="26323"/>
    <cellStyle name="Input 41 4 2 3" xfId="41344"/>
    <cellStyle name="Input 41 4 3" xfId="12370"/>
    <cellStyle name="Input 41 4 3 2" xfId="27440"/>
    <cellStyle name="Input 41 4 3 3" xfId="42461"/>
    <cellStyle name="Input 41 4 4" xfId="13676"/>
    <cellStyle name="Input 41 4 4 2" xfId="28746"/>
    <cellStyle name="Input 41 4 4 3" xfId="43767"/>
    <cellStyle name="Input 41 4 5" xfId="15051"/>
    <cellStyle name="Input 41 4 5 2" xfId="30121"/>
    <cellStyle name="Input 41 4 5 3" xfId="45142"/>
    <cellStyle name="Input 41 4 6" xfId="16225"/>
    <cellStyle name="Input 41 4 6 2" xfId="31295"/>
    <cellStyle name="Input 41 4 6 3" xfId="46316"/>
    <cellStyle name="Input 41 4 7" xfId="17380"/>
    <cellStyle name="Input 41 4 7 2" xfId="32450"/>
    <cellStyle name="Input 41 4 7 3" xfId="47462"/>
    <cellStyle name="Input 41 4 8" xfId="18685"/>
    <cellStyle name="Input 41 4 8 2" xfId="33755"/>
    <cellStyle name="Input 41 4 8 3" xfId="48767"/>
    <cellStyle name="Input 41 4 9" xfId="19830"/>
    <cellStyle name="Input 41 4 9 2" xfId="34900"/>
    <cellStyle name="Input 41 4 9 3" xfId="49912"/>
    <cellStyle name="Input 41 5" xfId="8892"/>
    <cellStyle name="Input 41 5 2" xfId="24118"/>
    <cellStyle name="Input 41 5 3" xfId="39140"/>
    <cellStyle name="Input 41 6" xfId="12628"/>
    <cellStyle name="Input 41 6 2" xfId="27698"/>
    <cellStyle name="Input 41 6 3" xfId="42719"/>
    <cellStyle name="Input 41 7" xfId="13922"/>
    <cellStyle name="Input 41 7 2" xfId="28992"/>
    <cellStyle name="Input 41 7 3" xfId="44013"/>
    <cellStyle name="Input 41 8" xfId="10082"/>
    <cellStyle name="Input 41 8 2" xfId="25308"/>
    <cellStyle name="Input 41 8 3" xfId="40329"/>
    <cellStyle name="Input 41 9" xfId="17629"/>
    <cellStyle name="Input 41 9 2" xfId="32699"/>
    <cellStyle name="Input 41 9 3" xfId="47711"/>
    <cellStyle name="Input 42" xfId="5873"/>
    <cellStyle name="Input 42 10" xfId="7174"/>
    <cellStyle name="Input 42 10 2" xfId="22528"/>
    <cellStyle name="Input 42 10 3" xfId="37576"/>
    <cellStyle name="Input 42 2" xfId="6872"/>
    <cellStyle name="Input 42 2 10" xfId="19498"/>
    <cellStyle name="Input 42 2 10 2" xfId="34568"/>
    <cellStyle name="Input 42 2 10 3" xfId="49580"/>
    <cellStyle name="Input 42 2 11" xfId="20593"/>
    <cellStyle name="Input 42 2 11 2" xfId="35663"/>
    <cellStyle name="Input 42 2 11 3" xfId="50675"/>
    <cellStyle name="Input 42 2 12" xfId="7938"/>
    <cellStyle name="Input 42 2 12 2" xfId="23242"/>
    <cellStyle name="Input 42 2 12 3" xfId="38266"/>
    <cellStyle name="Input 42 2 13" xfId="22226"/>
    <cellStyle name="Input 42 2 14" xfId="37274"/>
    <cellStyle name="Input 42 2 2" xfId="8436"/>
    <cellStyle name="Input 42 2 2 10" xfId="21013"/>
    <cellStyle name="Input 42 2 2 10 2" xfId="36083"/>
    <cellStyle name="Input 42 2 2 10 3" xfId="51095"/>
    <cellStyle name="Input 42 2 2 11" xfId="23662"/>
    <cellStyle name="Input 42 2 2 12" xfId="38686"/>
    <cellStyle name="Input 42 2 2 2" xfId="11341"/>
    <cellStyle name="Input 42 2 2 2 2" xfId="26411"/>
    <cellStyle name="Input 42 2 2 2 3" xfId="41432"/>
    <cellStyle name="Input 42 2 2 3" xfId="12458"/>
    <cellStyle name="Input 42 2 2 3 2" xfId="27528"/>
    <cellStyle name="Input 42 2 2 3 3" xfId="42549"/>
    <cellStyle name="Input 42 2 2 4" xfId="13764"/>
    <cellStyle name="Input 42 2 2 4 2" xfId="28834"/>
    <cellStyle name="Input 42 2 2 4 3" xfId="43855"/>
    <cellStyle name="Input 42 2 2 5" xfId="15139"/>
    <cellStyle name="Input 42 2 2 5 2" xfId="30209"/>
    <cellStyle name="Input 42 2 2 5 3" xfId="45230"/>
    <cellStyle name="Input 42 2 2 6" xfId="16313"/>
    <cellStyle name="Input 42 2 2 6 2" xfId="31383"/>
    <cellStyle name="Input 42 2 2 6 3" xfId="46404"/>
    <cellStyle name="Input 42 2 2 7" xfId="17468"/>
    <cellStyle name="Input 42 2 2 7 2" xfId="32538"/>
    <cellStyle name="Input 42 2 2 7 3" xfId="47550"/>
    <cellStyle name="Input 42 2 2 8" xfId="18773"/>
    <cellStyle name="Input 42 2 2 8 2" xfId="33843"/>
    <cellStyle name="Input 42 2 2 8 3" xfId="48855"/>
    <cellStyle name="Input 42 2 2 9" xfId="19918"/>
    <cellStyle name="Input 42 2 2 9 2" xfId="34988"/>
    <cellStyle name="Input 42 2 2 9 3" xfId="50000"/>
    <cellStyle name="Input 42 2 3" xfId="10843"/>
    <cellStyle name="Input 42 2 3 2" xfId="25991"/>
    <cellStyle name="Input 42 2 3 3" xfId="41012"/>
    <cellStyle name="Input 42 2 4" xfId="12022"/>
    <cellStyle name="Input 42 2 4 2" xfId="27092"/>
    <cellStyle name="Input 42 2 4 3" xfId="42113"/>
    <cellStyle name="Input 42 2 5" xfId="13326"/>
    <cellStyle name="Input 42 2 5 2" xfId="28396"/>
    <cellStyle name="Input 42 2 5 3" xfId="43417"/>
    <cellStyle name="Input 42 2 6" xfId="14662"/>
    <cellStyle name="Input 42 2 6 2" xfId="29732"/>
    <cellStyle name="Input 42 2 6 3" xfId="44753"/>
    <cellStyle name="Input 42 2 7" xfId="15893"/>
    <cellStyle name="Input 42 2 7 2" xfId="30963"/>
    <cellStyle name="Input 42 2 7 3" xfId="45984"/>
    <cellStyle name="Input 42 2 8" xfId="17046"/>
    <cellStyle name="Input 42 2 8 2" xfId="32116"/>
    <cellStyle name="Input 42 2 8 3" xfId="47128"/>
    <cellStyle name="Input 42 2 9" xfId="18331"/>
    <cellStyle name="Input 42 2 9 2" xfId="33401"/>
    <cellStyle name="Input 42 2 9 3" xfId="48413"/>
    <cellStyle name="Input 42 3" xfId="7778"/>
    <cellStyle name="Input 42 3 10" xfId="20478"/>
    <cellStyle name="Input 42 3 10 2" xfId="35548"/>
    <cellStyle name="Input 42 3 10 3" xfId="50560"/>
    <cellStyle name="Input 42 3 11" xfId="23124"/>
    <cellStyle name="Input 42 3 12" xfId="38151"/>
    <cellStyle name="Input 42 3 2" xfId="10686"/>
    <cellStyle name="Input 42 3 2 2" xfId="25876"/>
    <cellStyle name="Input 42 3 2 3" xfId="40897"/>
    <cellStyle name="Input 42 3 3" xfId="11905"/>
    <cellStyle name="Input 42 3 3 2" xfId="26975"/>
    <cellStyle name="Input 42 3 3 3" xfId="41996"/>
    <cellStyle name="Input 42 3 4" xfId="13207"/>
    <cellStyle name="Input 42 3 4 2" xfId="28277"/>
    <cellStyle name="Input 42 3 4 3" xfId="43298"/>
    <cellStyle name="Input 42 3 5" xfId="14517"/>
    <cellStyle name="Input 42 3 5 2" xfId="29587"/>
    <cellStyle name="Input 42 3 5 3" xfId="44608"/>
    <cellStyle name="Input 42 3 6" xfId="15777"/>
    <cellStyle name="Input 42 3 6 2" xfId="30847"/>
    <cellStyle name="Input 42 3 6 3" xfId="45868"/>
    <cellStyle name="Input 42 3 7" xfId="16928"/>
    <cellStyle name="Input 42 3 7 2" xfId="31998"/>
    <cellStyle name="Input 42 3 7 3" xfId="47013"/>
    <cellStyle name="Input 42 3 8" xfId="18209"/>
    <cellStyle name="Input 42 3 8 2" xfId="33279"/>
    <cellStyle name="Input 42 3 8 3" xfId="48291"/>
    <cellStyle name="Input 42 3 9" xfId="19383"/>
    <cellStyle name="Input 42 3 9 2" xfId="34453"/>
    <cellStyle name="Input 42 3 9 3" xfId="49465"/>
    <cellStyle name="Input 42 4" xfId="8353"/>
    <cellStyle name="Input 42 4 10" xfId="20930"/>
    <cellStyle name="Input 42 4 10 2" xfId="36000"/>
    <cellStyle name="Input 42 4 10 3" xfId="51012"/>
    <cellStyle name="Input 42 4 11" xfId="23579"/>
    <cellStyle name="Input 42 4 12" xfId="38603"/>
    <cellStyle name="Input 42 4 2" xfId="11258"/>
    <cellStyle name="Input 42 4 2 2" xfId="26328"/>
    <cellStyle name="Input 42 4 2 3" xfId="41349"/>
    <cellStyle name="Input 42 4 3" xfId="12375"/>
    <cellStyle name="Input 42 4 3 2" xfId="27445"/>
    <cellStyle name="Input 42 4 3 3" xfId="42466"/>
    <cellStyle name="Input 42 4 4" xfId="13681"/>
    <cellStyle name="Input 42 4 4 2" xfId="28751"/>
    <cellStyle name="Input 42 4 4 3" xfId="43772"/>
    <cellStyle name="Input 42 4 5" xfId="15056"/>
    <cellStyle name="Input 42 4 5 2" xfId="30126"/>
    <cellStyle name="Input 42 4 5 3" xfId="45147"/>
    <cellStyle name="Input 42 4 6" xfId="16230"/>
    <cellStyle name="Input 42 4 6 2" xfId="31300"/>
    <cellStyle name="Input 42 4 6 3" xfId="46321"/>
    <cellStyle name="Input 42 4 7" xfId="17385"/>
    <cellStyle name="Input 42 4 7 2" xfId="32455"/>
    <cellStyle name="Input 42 4 7 3" xfId="47467"/>
    <cellStyle name="Input 42 4 8" xfId="18690"/>
    <cellStyle name="Input 42 4 8 2" xfId="33760"/>
    <cellStyle name="Input 42 4 8 3" xfId="48772"/>
    <cellStyle name="Input 42 4 9" xfId="19835"/>
    <cellStyle name="Input 42 4 9 2" xfId="34905"/>
    <cellStyle name="Input 42 4 9 3" xfId="49917"/>
    <cellStyle name="Input 42 5" xfId="8887"/>
    <cellStyle name="Input 42 5 2" xfId="24113"/>
    <cellStyle name="Input 42 5 3" xfId="39135"/>
    <cellStyle name="Input 42 6" xfId="12633"/>
    <cellStyle name="Input 42 6 2" xfId="27703"/>
    <cellStyle name="Input 42 6 3" xfId="42724"/>
    <cellStyle name="Input 42 7" xfId="13927"/>
    <cellStyle name="Input 42 7 2" xfId="28997"/>
    <cellStyle name="Input 42 7 3" xfId="44018"/>
    <cellStyle name="Input 42 8" xfId="9522"/>
    <cellStyle name="Input 42 8 2" xfId="24748"/>
    <cellStyle name="Input 42 8 3" xfId="39769"/>
    <cellStyle name="Input 42 9" xfId="17634"/>
    <cellStyle name="Input 42 9 2" xfId="32704"/>
    <cellStyle name="Input 42 9 3" xfId="47716"/>
    <cellStyle name="Input 43" xfId="5870"/>
    <cellStyle name="Input 43 10" xfId="7171"/>
    <cellStyle name="Input 43 10 2" xfId="22525"/>
    <cellStyle name="Input 43 10 3" xfId="37573"/>
    <cellStyle name="Input 43 2" xfId="6869"/>
    <cellStyle name="Input 43 2 10" xfId="19495"/>
    <cellStyle name="Input 43 2 10 2" xfId="34565"/>
    <cellStyle name="Input 43 2 10 3" xfId="49577"/>
    <cellStyle name="Input 43 2 11" xfId="20590"/>
    <cellStyle name="Input 43 2 11 2" xfId="35660"/>
    <cellStyle name="Input 43 2 11 3" xfId="50672"/>
    <cellStyle name="Input 43 2 12" xfId="7935"/>
    <cellStyle name="Input 43 2 12 2" xfId="23239"/>
    <cellStyle name="Input 43 2 12 3" xfId="38263"/>
    <cellStyle name="Input 43 2 13" xfId="22223"/>
    <cellStyle name="Input 43 2 14" xfId="37271"/>
    <cellStyle name="Input 43 2 2" xfId="8433"/>
    <cellStyle name="Input 43 2 2 10" xfId="21010"/>
    <cellStyle name="Input 43 2 2 10 2" xfId="36080"/>
    <cellStyle name="Input 43 2 2 10 3" xfId="51092"/>
    <cellStyle name="Input 43 2 2 11" xfId="23659"/>
    <cellStyle name="Input 43 2 2 12" xfId="38683"/>
    <cellStyle name="Input 43 2 2 2" xfId="11338"/>
    <cellStyle name="Input 43 2 2 2 2" xfId="26408"/>
    <cellStyle name="Input 43 2 2 2 3" xfId="41429"/>
    <cellStyle name="Input 43 2 2 3" xfId="12455"/>
    <cellStyle name="Input 43 2 2 3 2" xfId="27525"/>
    <cellStyle name="Input 43 2 2 3 3" xfId="42546"/>
    <cellStyle name="Input 43 2 2 4" xfId="13761"/>
    <cellStyle name="Input 43 2 2 4 2" xfId="28831"/>
    <cellStyle name="Input 43 2 2 4 3" xfId="43852"/>
    <cellStyle name="Input 43 2 2 5" xfId="15136"/>
    <cellStyle name="Input 43 2 2 5 2" xfId="30206"/>
    <cellStyle name="Input 43 2 2 5 3" xfId="45227"/>
    <cellStyle name="Input 43 2 2 6" xfId="16310"/>
    <cellStyle name="Input 43 2 2 6 2" xfId="31380"/>
    <cellStyle name="Input 43 2 2 6 3" xfId="46401"/>
    <cellStyle name="Input 43 2 2 7" xfId="17465"/>
    <cellStyle name="Input 43 2 2 7 2" xfId="32535"/>
    <cellStyle name="Input 43 2 2 7 3" xfId="47547"/>
    <cellStyle name="Input 43 2 2 8" xfId="18770"/>
    <cellStyle name="Input 43 2 2 8 2" xfId="33840"/>
    <cellStyle name="Input 43 2 2 8 3" xfId="48852"/>
    <cellStyle name="Input 43 2 2 9" xfId="19915"/>
    <cellStyle name="Input 43 2 2 9 2" xfId="34985"/>
    <cellStyle name="Input 43 2 2 9 3" xfId="49997"/>
    <cellStyle name="Input 43 2 3" xfId="10840"/>
    <cellStyle name="Input 43 2 3 2" xfId="25988"/>
    <cellStyle name="Input 43 2 3 3" xfId="41009"/>
    <cellStyle name="Input 43 2 4" xfId="12019"/>
    <cellStyle name="Input 43 2 4 2" xfId="27089"/>
    <cellStyle name="Input 43 2 4 3" xfId="42110"/>
    <cellStyle name="Input 43 2 5" xfId="13323"/>
    <cellStyle name="Input 43 2 5 2" xfId="28393"/>
    <cellStyle name="Input 43 2 5 3" xfId="43414"/>
    <cellStyle name="Input 43 2 6" xfId="14659"/>
    <cellStyle name="Input 43 2 6 2" xfId="29729"/>
    <cellStyle name="Input 43 2 6 3" xfId="44750"/>
    <cellStyle name="Input 43 2 7" xfId="15890"/>
    <cellStyle name="Input 43 2 7 2" xfId="30960"/>
    <cellStyle name="Input 43 2 7 3" xfId="45981"/>
    <cellStyle name="Input 43 2 8" xfId="17043"/>
    <cellStyle name="Input 43 2 8 2" xfId="32113"/>
    <cellStyle name="Input 43 2 8 3" xfId="47125"/>
    <cellStyle name="Input 43 2 9" xfId="18328"/>
    <cellStyle name="Input 43 2 9 2" xfId="33398"/>
    <cellStyle name="Input 43 2 9 3" xfId="48410"/>
    <cellStyle name="Input 43 3" xfId="7775"/>
    <cellStyle name="Input 43 3 10" xfId="20475"/>
    <cellStyle name="Input 43 3 10 2" xfId="35545"/>
    <cellStyle name="Input 43 3 10 3" xfId="50557"/>
    <cellStyle name="Input 43 3 11" xfId="23121"/>
    <cellStyle name="Input 43 3 12" xfId="38148"/>
    <cellStyle name="Input 43 3 2" xfId="10683"/>
    <cellStyle name="Input 43 3 2 2" xfId="25873"/>
    <cellStyle name="Input 43 3 2 3" xfId="40894"/>
    <cellStyle name="Input 43 3 3" xfId="11902"/>
    <cellStyle name="Input 43 3 3 2" xfId="26972"/>
    <cellStyle name="Input 43 3 3 3" xfId="41993"/>
    <cellStyle name="Input 43 3 4" xfId="13204"/>
    <cellStyle name="Input 43 3 4 2" xfId="28274"/>
    <cellStyle name="Input 43 3 4 3" xfId="43295"/>
    <cellStyle name="Input 43 3 5" xfId="14514"/>
    <cellStyle name="Input 43 3 5 2" xfId="29584"/>
    <cellStyle name="Input 43 3 5 3" xfId="44605"/>
    <cellStyle name="Input 43 3 6" xfId="15774"/>
    <cellStyle name="Input 43 3 6 2" xfId="30844"/>
    <cellStyle name="Input 43 3 6 3" xfId="45865"/>
    <cellStyle name="Input 43 3 7" xfId="16925"/>
    <cellStyle name="Input 43 3 7 2" xfId="31995"/>
    <cellStyle name="Input 43 3 7 3" xfId="47010"/>
    <cellStyle name="Input 43 3 8" xfId="18206"/>
    <cellStyle name="Input 43 3 8 2" xfId="33276"/>
    <cellStyle name="Input 43 3 8 3" xfId="48288"/>
    <cellStyle name="Input 43 3 9" xfId="19380"/>
    <cellStyle name="Input 43 3 9 2" xfId="34450"/>
    <cellStyle name="Input 43 3 9 3" xfId="49462"/>
    <cellStyle name="Input 43 4" xfId="8350"/>
    <cellStyle name="Input 43 4 10" xfId="20927"/>
    <cellStyle name="Input 43 4 10 2" xfId="35997"/>
    <cellStyle name="Input 43 4 10 3" xfId="51009"/>
    <cellStyle name="Input 43 4 11" xfId="23576"/>
    <cellStyle name="Input 43 4 12" xfId="38600"/>
    <cellStyle name="Input 43 4 2" xfId="11255"/>
    <cellStyle name="Input 43 4 2 2" xfId="26325"/>
    <cellStyle name="Input 43 4 2 3" xfId="41346"/>
    <cellStyle name="Input 43 4 3" xfId="12372"/>
    <cellStyle name="Input 43 4 3 2" xfId="27442"/>
    <cellStyle name="Input 43 4 3 3" xfId="42463"/>
    <cellStyle name="Input 43 4 4" xfId="13678"/>
    <cellStyle name="Input 43 4 4 2" xfId="28748"/>
    <cellStyle name="Input 43 4 4 3" xfId="43769"/>
    <cellStyle name="Input 43 4 5" xfId="15053"/>
    <cellStyle name="Input 43 4 5 2" xfId="30123"/>
    <cellStyle name="Input 43 4 5 3" xfId="45144"/>
    <cellStyle name="Input 43 4 6" xfId="16227"/>
    <cellStyle name="Input 43 4 6 2" xfId="31297"/>
    <cellStyle name="Input 43 4 6 3" xfId="46318"/>
    <cellStyle name="Input 43 4 7" xfId="17382"/>
    <cellStyle name="Input 43 4 7 2" xfId="32452"/>
    <cellStyle name="Input 43 4 7 3" xfId="47464"/>
    <cellStyle name="Input 43 4 8" xfId="18687"/>
    <cellStyle name="Input 43 4 8 2" xfId="33757"/>
    <cellStyle name="Input 43 4 8 3" xfId="48769"/>
    <cellStyle name="Input 43 4 9" xfId="19832"/>
    <cellStyle name="Input 43 4 9 2" xfId="34902"/>
    <cellStyle name="Input 43 4 9 3" xfId="49914"/>
    <cellStyle name="Input 43 5" xfId="8890"/>
    <cellStyle name="Input 43 5 2" xfId="24116"/>
    <cellStyle name="Input 43 5 3" xfId="39138"/>
    <cellStyle name="Input 43 6" xfId="12630"/>
    <cellStyle name="Input 43 6 2" xfId="27700"/>
    <cellStyle name="Input 43 6 3" xfId="42721"/>
    <cellStyle name="Input 43 7" xfId="13924"/>
    <cellStyle name="Input 43 7 2" xfId="28994"/>
    <cellStyle name="Input 43 7 3" xfId="44015"/>
    <cellStyle name="Input 43 8" xfId="9438"/>
    <cellStyle name="Input 43 8 2" xfId="24664"/>
    <cellStyle name="Input 43 8 3" xfId="39685"/>
    <cellStyle name="Input 43 9" xfId="17631"/>
    <cellStyle name="Input 43 9 2" xfId="32701"/>
    <cellStyle name="Input 43 9 3" xfId="47713"/>
    <cellStyle name="Input 44" xfId="5869"/>
    <cellStyle name="Input 44 10" xfId="7170"/>
    <cellStyle name="Input 44 10 2" xfId="22524"/>
    <cellStyle name="Input 44 10 3" xfId="37572"/>
    <cellStyle name="Input 44 2" xfId="6868"/>
    <cellStyle name="Input 44 2 10" xfId="19494"/>
    <cellStyle name="Input 44 2 10 2" xfId="34564"/>
    <cellStyle name="Input 44 2 10 3" xfId="49576"/>
    <cellStyle name="Input 44 2 11" xfId="20589"/>
    <cellStyle name="Input 44 2 11 2" xfId="35659"/>
    <cellStyle name="Input 44 2 11 3" xfId="50671"/>
    <cellStyle name="Input 44 2 12" xfId="7934"/>
    <cellStyle name="Input 44 2 12 2" xfId="23238"/>
    <cellStyle name="Input 44 2 12 3" xfId="38262"/>
    <cellStyle name="Input 44 2 13" xfId="22222"/>
    <cellStyle name="Input 44 2 14" xfId="37270"/>
    <cellStyle name="Input 44 2 2" xfId="8432"/>
    <cellStyle name="Input 44 2 2 10" xfId="21009"/>
    <cellStyle name="Input 44 2 2 10 2" xfId="36079"/>
    <cellStyle name="Input 44 2 2 10 3" xfId="51091"/>
    <cellStyle name="Input 44 2 2 11" xfId="23658"/>
    <cellStyle name="Input 44 2 2 12" xfId="38682"/>
    <cellStyle name="Input 44 2 2 2" xfId="11337"/>
    <cellStyle name="Input 44 2 2 2 2" xfId="26407"/>
    <cellStyle name="Input 44 2 2 2 3" xfId="41428"/>
    <cellStyle name="Input 44 2 2 3" xfId="12454"/>
    <cellStyle name="Input 44 2 2 3 2" xfId="27524"/>
    <cellStyle name="Input 44 2 2 3 3" xfId="42545"/>
    <cellStyle name="Input 44 2 2 4" xfId="13760"/>
    <cellStyle name="Input 44 2 2 4 2" xfId="28830"/>
    <cellStyle name="Input 44 2 2 4 3" xfId="43851"/>
    <cellStyle name="Input 44 2 2 5" xfId="15135"/>
    <cellStyle name="Input 44 2 2 5 2" xfId="30205"/>
    <cellStyle name="Input 44 2 2 5 3" xfId="45226"/>
    <cellStyle name="Input 44 2 2 6" xfId="16309"/>
    <cellStyle name="Input 44 2 2 6 2" xfId="31379"/>
    <cellStyle name="Input 44 2 2 6 3" xfId="46400"/>
    <cellStyle name="Input 44 2 2 7" xfId="17464"/>
    <cellStyle name="Input 44 2 2 7 2" xfId="32534"/>
    <cellStyle name="Input 44 2 2 7 3" xfId="47546"/>
    <cellStyle name="Input 44 2 2 8" xfId="18769"/>
    <cellStyle name="Input 44 2 2 8 2" xfId="33839"/>
    <cellStyle name="Input 44 2 2 8 3" xfId="48851"/>
    <cellStyle name="Input 44 2 2 9" xfId="19914"/>
    <cellStyle name="Input 44 2 2 9 2" xfId="34984"/>
    <cellStyle name="Input 44 2 2 9 3" xfId="49996"/>
    <cellStyle name="Input 44 2 3" xfId="10839"/>
    <cellStyle name="Input 44 2 3 2" xfId="25987"/>
    <cellStyle name="Input 44 2 3 3" xfId="41008"/>
    <cellStyle name="Input 44 2 4" xfId="12018"/>
    <cellStyle name="Input 44 2 4 2" xfId="27088"/>
    <cellStyle name="Input 44 2 4 3" xfId="42109"/>
    <cellStyle name="Input 44 2 5" xfId="13322"/>
    <cellStyle name="Input 44 2 5 2" xfId="28392"/>
    <cellStyle name="Input 44 2 5 3" xfId="43413"/>
    <cellStyle name="Input 44 2 6" xfId="14658"/>
    <cellStyle name="Input 44 2 6 2" xfId="29728"/>
    <cellStyle name="Input 44 2 6 3" xfId="44749"/>
    <cellStyle name="Input 44 2 7" xfId="15889"/>
    <cellStyle name="Input 44 2 7 2" xfId="30959"/>
    <cellStyle name="Input 44 2 7 3" xfId="45980"/>
    <cellStyle name="Input 44 2 8" xfId="17042"/>
    <cellStyle name="Input 44 2 8 2" xfId="32112"/>
    <cellStyle name="Input 44 2 8 3" xfId="47124"/>
    <cellStyle name="Input 44 2 9" xfId="18327"/>
    <cellStyle name="Input 44 2 9 2" xfId="33397"/>
    <cellStyle name="Input 44 2 9 3" xfId="48409"/>
    <cellStyle name="Input 44 3" xfId="7774"/>
    <cellStyle name="Input 44 3 10" xfId="20474"/>
    <cellStyle name="Input 44 3 10 2" xfId="35544"/>
    <cellStyle name="Input 44 3 10 3" xfId="50556"/>
    <cellStyle name="Input 44 3 11" xfId="23120"/>
    <cellStyle name="Input 44 3 12" xfId="38147"/>
    <cellStyle name="Input 44 3 2" xfId="10682"/>
    <cellStyle name="Input 44 3 2 2" xfId="25872"/>
    <cellStyle name="Input 44 3 2 3" xfId="40893"/>
    <cellStyle name="Input 44 3 3" xfId="11901"/>
    <cellStyle name="Input 44 3 3 2" xfId="26971"/>
    <cellStyle name="Input 44 3 3 3" xfId="41992"/>
    <cellStyle name="Input 44 3 4" xfId="13203"/>
    <cellStyle name="Input 44 3 4 2" xfId="28273"/>
    <cellStyle name="Input 44 3 4 3" xfId="43294"/>
    <cellStyle name="Input 44 3 5" xfId="14513"/>
    <cellStyle name="Input 44 3 5 2" xfId="29583"/>
    <cellStyle name="Input 44 3 5 3" xfId="44604"/>
    <cellStyle name="Input 44 3 6" xfId="15773"/>
    <cellStyle name="Input 44 3 6 2" xfId="30843"/>
    <cellStyle name="Input 44 3 6 3" xfId="45864"/>
    <cellStyle name="Input 44 3 7" xfId="16924"/>
    <cellStyle name="Input 44 3 7 2" xfId="31994"/>
    <cellStyle name="Input 44 3 7 3" xfId="47009"/>
    <cellStyle name="Input 44 3 8" xfId="18205"/>
    <cellStyle name="Input 44 3 8 2" xfId="33275"/>
    <cellStyle name="Input 44 3 8 3" xfId="48287"/>
    <cellStyle name="Input 44 3 9" xfId="19379"/>
    <cellStyle name="Input 44 3 9 2" xfId="34449"/>
    <cellStyle name="Input 44 3 9 3" xfId="49461"/>
    <cellStyle name="Input 44 4" xfId="8349"/>
    <cellStyle name="Input 44 4 10" xfId="20926"/>
    <cellStyle name="Input 44 4 10 2" xfId="35996"/>
    <cellStyle name="Input 44 4 10 3" xfId="51008"/>
    <cellStyle name="Input 44 4 11" xfId="23575"/>
    <cellStyle name="Input 44 4 12" xfId="38599"/>
    <cellStyle name="Input 44 4 2" xfId="11254"/>
    <cellStyle name="Input 44 4 2 2" xfId="26324"/>
    <cellStyle name="Input 44 4 2 3" xfId="41345"/>
    <cellStyle name="Input 44 4 3" xfId="12371"/>
    <cellStyle name="Input 44 4 3 2" xfId="27441"/>
    <cellStyle name="Input 44 4 3 3" xfId="42462"/>
    <cellStyle name="Input 44 4 4" xfId="13677"/>
    <cellStyle name="Input 44 4 4 2" xfId="28747"/>
    <cellStyle name="Input 44 4 4 3" xfId="43768"/>
    <cellStyle name="Input 44 4 5" xfId="15052"/>
    <cellStyle name="Input 44 4 5 2" xfId="30122"/>
    <cellStyle name="Input 44 4 5 3" xfId="45143"/>
    <cellStyle name="Input 44 4 6" xfId="16226"/>
    <cellStyle name="Input 44 4 6 2" xfId="31296"/>
    <cellStyle name="Input 44 4 6 3" xfId="46317"/>
    <cellStyle name="Input 44 4 7" xfId="17381"/>
    <cellStyle name="Input 44 4 7 2" xfId="32451"/>
    <cellStyle name="Input 44 4 7 3" xfId="47463"/>
    <cellStyle name="Input 44 4 8" xfId="18686"/>
    <cellStyle name="Input 44 4 8 2" xfId="33756"/>
    <cellStyle name="Input 44 4 8 3" xfId="48768"/>
    <cellStyle name="Input 44 4 9" xfId="19831"/>
    <cellStyle name="Input 44 4 9 2" xfId="34901"/>
    <cellStyle name="Input 44 4 9 3" xfId="49913"/>
    <cellStyle name="Input 44 5" xfId="8891"/>
    <cellStyle name="Input 44 5 2" xfId="24117"/>
    <cellStyle name="Input 44 5 3" xfId="39139"/>
    <cellStyle name="Input 44 6" xfId="12629"/>
    <cellStyle name="Input 44 6 2" xfId="27699"/>
    <cellStyle name="Input 44 6 3" xfId="42720"/>
    <cellStyle name="Input 44 7" xfId="13923"/>
    <cellStyle name="Input 44 7 2" xfId="28993"/>
    <cellStyle name="Input 44 7 3" xfId="44014"/>
    <cellStyle name="Input 44 8" xfId="10053"/>
    <cellStyle name="Input 44 8 2" xfId="25279"/>
    <cellStyle name="Input 44 8 3" xfId="40300"/>
    <cellStyle name="Input 44 9" xfId="17630"/>
    <cellStyle name="Input 44 9 2" xfId="32700"/>
    <cellStyle name="Input 44 9 3" xfId="47712"/>
    <cellStyle name="Input 45" xfId="5876"/>
    <cellStyle name="Input 45 10" xfId="7177"/>
    <cellStyle name="Input 45 10 2" xfId="22531"/>
    <cellStyle name="Input 45 10 3" xfId="37579"/>
    <cellStyle name="Input 45 2" xfId="6875"/>
    <cellStyle name="Input 45 2 10" xfId="19501"/>
    <cellStyle name="Input 45 2 10 2" xfId="34571"/>
    <cellStyle name="Input 45 2 10 3" xfId="49583"/>
    <cellStyle name="Input 45 2 11" xfId="20596"/>
    <cellStyle name="Input 45 2 11 2" xfId="35666"/>
    <cellStyle name="Input 45 2 11 3" xfId="50678"/>
    <cellStyle name="Input 45 2 12" xfId="7941"/>
    <cellStyle name="Input 45 2 12 2" xfId="23245"/>
    <cellStyle name="Input 45 2 12 3" xfId="38269"/>
    <cellStyle name="Input 45 2 13" xfId="22229"/>
    <cellStyle name="Input 45 2 14" xfId="37277"/>
    <cellStyle name="Input 45 2 2" xfId="8439"/>
    <cellStyle name="Input 45 2 2 10" xfId="21016"/>
    <cellStyle name="Input 45 2 2 10 2" xfId="36086"/>
    <cellStyle name="Input 45 2 2 10 3" xfId="51098"/>
    <cellStyle name="Input 45 2 2 11" xfId="23665"/>
    <cellStyle name="Input 45 2 2 12" xfId="38689"/>
    <cellStyle name="Input 45 2 2 2" xfId="11344"/>
    <cellStyle name="Input 45 2 2 2 2" xfId="26414"/>
    <cellStyle name="Input 45 2 2 2 3" xfId="41435"/>
    <cellStyle name="Input 45 2 2 3" xfId="12461"/>
    <cellStyle name="Input 45 2 2 3 2" xfId="27531"/>
    <cellStyle name="Input 45 2 2 3 3" xfId="42552"/>
    <cellStyle name="Input 45 2 2 4" xfId="13767"/>
    <cellStyle name="Input 45 2 2 4 2" xfId="28837"/>
    <cellStyle name="Input 45 2 2 4 3" xfId="43858"/>
    <cellStyle name="Input 45 2 2 5" xfId="15142"/>
    <cellStyle name="Input 45 2 2 5 2" xfId="30212"/>
    <cellStyle name="Input 45 2 2 5 3" xfId="45233"/>
    <cellStyle name="Input 45 2 2 6" xfId="16316"/>
    <cellStyle name="Input 45 2 2 6 2" xfId="31386"/>
    <cellStyle name="Input 45 2 2 6 3" xfId="46407"/>
    <cellStyle name="Input 45 2 2 7" xfId="17471"/>
    <cellStyle name="Input 45 2 2 7 2" xfId="32541"/>
    <cellStyle name="Input 45 2 2 7 3" xfId="47553"/>
    <cellStyle name="Input 45 2 2 8" xfId="18776"/>
    <cellStyle name="Input 45 2 2 8 2" xfId="33846"/>
    <cellStyle name="Input 45 2 2 8 3" xfId="48858"/>
    <cellStyle name="Input 45 2 2 9" xfId="19921"/>
    <cellStyle name="Input 45 2 2 9 2" xfId="34991"/>
    <cellStyle name="Input 45 2 2 9 3" xfId="50003"/>
    <cellStyle name="Input 45 2 3" xfId="10846"/>
    <cellStyle name="Input 45 2 3 2" xfId="25994"/>
    <cellStyle name="Input 45 2 3 3" xfId="41015"/>
    <cellStyle name="Input 45 2 4" xfId="12025"/>
    <cellStyle name="Input 45 2 4 2" xfId="27095"/>
    <cellStyle name="Input 45 2 4 3" xfId="42116"/>
    <cellStyle name="Input 45 2 5" xfId="13329"/>
    <cellStyle name="Input 45 2 5 2" xfId="28399"/>
    <cellStyle name="Input 45 2 5 3" xfId="43420"/>
    <cellStyle name="Input 45 2 6" xfId="14665"/>
    <cellStyle name="Input 45 2 6 2" xfId="29735"/>
    <cellStyle name="Input 45 2 6 3" xfId="44756"/>
    <cellStyle name="Input 45 2 7" xfId="15896"/>
    <cellStyle name="Input 45 2 7 2" xfId="30966"/>
    <cellStyle name="Input 45 2 7 3" xfId="45987"/>
    <cellStyle name="Input 45 2 8" xfId="17049"/>
    <cellStyle name="Input 45 2 8 2" xfId="32119"/>
    <cellStyle name="Input 45 2 8 3" xfId="47131"/>
    <cellStyle name="Input 45 2 9" xfId="18334"/>
    <cellStyle name="Input 45 2 9 2" xfId="33404"/>
    <cellStyle name="Input 45 2 9 3" xfId="48416"/>
    <cellStyle name="Input 45 3" xfId="7781"/>
    <cellStyle name="Input 45 3 10" xfId="20481"/>
    <cellStyle name="Input 45 3 10 2" xfId="35551"/>
    <cellStyle name="Input 45 3 10 3" xfId="50563"/>
    <cellStyle name="Input 45 3 11" xfId="23127"/>
    <cellStyle name="Input 45 3 12" xfId="38154"/>
    <cellStyle name="Input 45 3 2" xfId="10689"/>
    <cellStyle name="Input 45 3 2 2" xfId="25879"/>
    <cellStyle name="Input 45 3 2 3" xfId="40900"/>
    <cellStyle name="Input 45 3 3" xfId="11908"/>
    <cellStyle name="Input 45 3 3 2" xfId="26978"/>
    <cellStyle name="Input 45 3 3 3" xfId="41999"/>
    <cellStyle name="Input 45 3 4" xfId="13210"/>
    <cellStyle name="Input 45 3 4 2" xfId="28280"/>
    <cellStyle name="Input 45 3 4 3" xfId="43301"/>
    <cellStyle name="Input 45 3 5" xfId="14520"/>
    <cellStyle name="Input 45 3 5 2" xfId="29590"/>
    <cellStyle name="Input 45 3 5 3" xfId="44611"/>
    <cellStyle name="Input 45 3 6" xfId="15780"/>
    <cellStyle name="Input 45 3 6 2" xfId="30850"/>
    <cellStyle name="Input 45 3 6 3" xfId="45871"/>
    <cellStyle name="Input 45 3 7" xfId="16931"/>
    <cellStyle name="Input 45 3 7 2" xfId="32001"/>
    <cellStyle name="Input 45 3 7 3" xfId="47016"/>
    <cellStyle name="Input 45 3 8" xfId="18212"/>
    <cellStyle name="Input 45 3 8 2" xfId="33282"/>
    <cellStyle name="Input 45 3 8 3" xfId="48294"/>
    <cellStyle name="Input 45 3 9" xfId="19386"/>
    <cellStyle name="Input 45 3 9 2" xfId="34456"/>
    <cellStyle name="Input 45 3 9 3" xfId="49468"/>
    <cellStyle name="Input 45 4" xfId="8356"/>
    <cellStyle name="Input 45 4 10" xfId="20933"/>
    <cellStyle name="Input 45 4 10 2" xfId="36003"/>
    <cellStyle name="Input 45 4 10 3" xfId="51015"/>
    <cellStyle name="Input 45 4 11" xfId="23582"/>
    <cellStyle name="Input 45 4 12" xfId="38606"/>
    <cellStyle name="Input 45 4 2" xfId="11261"/>
    <cellStyle name="Input 45 4 2 2" xfId="26331"/>
    <cellStyle name="Input 45 4 2 3" xfId="41352"/>
    <cellStyle name="Input 45 4 3" xfId="12378"/>
    <cellStyle name="Input 45 4 3 2" xfId="27448"/>
    <cellStyle name="Input 45 4 3 3" xfId="42469"/>
    <cellStyle name="Input 45 4 4" xfId="13684"/>
    <cellStyle name="Input 45 4 4 2" xfId="28754"/>
    <cellStyle name="Input 45 4 4 3" xfId="43775"/>
    <cellStyle name="Input 45 4 5" xfId="15059"/>
    <cellStyle name="Input 45 4 5 2" xfId="30129"/>
    <cellStyle name="Input 45 4 5 3" xfId="45150"/>
    <cellStyle name="Input 45 4 6" xfId="16233"/>
    <cellStyle name="Input 45 4 6 2" xfId="31303"/>
    <cellStyle name="Input 45 4 6 3" xfId="46324"/>
    <cellStyle name="Input 45 4 7" xfId="17388"/>
    <cellStyle name="Input 45 4 7 2" xfId="32458"/>
    <cellStyle name="Input 45 4 7 3" xfId="47470"/>
    <cellStyle name="Input 45 4 8" xfId="18693"/>
    <cellStyle name="Input 45 4 8 2" xfId="33763"/>
    <cellStyle name="Input 45 4 8 3" xfId="48775"/>
    <cellStyle name="Input 45 4 9" xfId="19838"/>
    <cellStyle name="Input 45 4 9 2" xfId="34908"/>
    <cellStyle name="Input 45 4 9 3" xfId="49920"/>
    <cellStyle name="Input 45 5" xfId="8884"/>
    <cellStyle name="Input 45 5 2" xfId="24110"/>
    <cellStyle name="Input 45 5 3" xfId="39132"/>
    <cellStyle name="Input 45 6" xfId="12636"/>
    <cellStyle name="Input 45 6 2" xfId="27706"/>
    <cellStyle name="Input 45 6 3" xfId="42727"/>
    <cellStyle name="Input 45 7" xfId="13930"/>
    <cellStyle name="Input 45 7 2" xfId="29000"/>
    <cellStyle name="Input 45 7 3" xfId="44021"/>
    <cellStyle name="Input 45 8" xfId="9531"/>
    <cellStyle name="Input 45 8 2" xfId="24757"/>
    <cellStyle name="Input 45 8 3" xfId="39778"/>
    <cellStyle name="Input 45 9" xfId="17637"/>
    <cellStyle name="Input 45 9 2" xfId="32707"/>
    <cellStyle name="Input 45 9 3" xfId="47719"/>
    <cellStyle name="Input 46" xfId="5871"/>
    <cellStyle name="Input 46 10" xfId="7172"/>
    <cellStyle name="Input 46 10 2" xfId="22526"/>
    <cellStyle name="Input 46 10 3" xfId="37574"/>
    <cellStyle name="Input 46 2" xfId="6870"/>
    <cellStyle name="Input 46 2 10" xfId="19496"/>
    <cellStyle name="Input 46 2 10 2" xfId="34566"/>
    <cellStyle name="Input 46 2 10 3" xfId="49578"/>
    <cellStyle name="Input 46 2 11" xfId="20591"/>
    <cellStyle name="Input 46 2 11 2" xfId="35661"/>
    <cellStyle name="Input 46 2 11 3" xfId="50673"/>
    <cellStyle name="Input 46 2 12" xfId="7936"/>
    <cellStyle name="Input 46 2 12 2" xfId="23240"/>
    <cellStyle name="Input 46 2 12 3" xfId="38264"/>
    <cellStyle name="Input 46 2 13" xfId="22224"/>
    <cellStyle name="Input 46 2 14" xfId="37272"/>
    <cellStyle name="Input 46 2 2" xfId="8434"/>
    <cellStyle name="Input 46 2 2 10" xfId="21011"/>
    <cellStyle name="Input 46 2 2 10 2" xfId="36081"/>
    <cellStyle name="Input 46 2 2 10 3" xfId="51093"/>
    <cellStyle name="Input 46 2 2 11" xfId="23660"/>
    <cellStyle name="Input 46 2 2 12" xfId="38684"/>
    <cellStyle name="Input 46 2 2 2" xfId="11339"/>
    <cellStyle name="Input 46 2 2 2 2" xfId="26409"/>
    <cellStyle name="Input 46 2 2 2 3" xfId="41430"/>
    <cellStyle name="Input 46 2 2 3" xfId="12456"/>
    <cellStyle name="Input 46 2 2 3 2" xfId="27526"/>
    <cellStyle name="Input 46 2 2 3 3" xfId="42547"/>
    <cellStyle name="Input 46 2 2 4" xfId="13762"/>
    <cellStyle name="Input 46 2 2 4 2" xfId="28832"/>
    <cellStyle name="Input 46 2 2 4 3" xfId="43853"/>
    <cellStyle name="Input 46 2 2 5" xfId="15137"/>
    <cellStyle name="Input 46 2 2 5 2" xfId="30207"/>
    <cellStyle name="Input 46 2 2 5 3" xfId="45228"/>
    <cellStyle name="Input 46 2 2 6" xfId="16311"/>
    <cellStyle name="Input 46 2 2 6 2" xfId="31381"/>
    <cellStyle name="Input 46 2 2 6 3" xfId="46402"/>
    <cellStyle name="Input 46 2 2 7" xfId="17466"/>
    <cellStyle name="Input 46 2 2 7 2" xfId="32536"/>
    <cellStyle name="Input 46 2 2 7 3" xfId="47548"/>
    <cellStyle name="Input 46 2 2 8" xfId="18771"/>
    <cellStyle name="Input 46 2 2 8 2" xfId="33841"/>
    <cellStyle name="Input 46 2 2 8 3" xfId="48853"/>
    <cellStyle name="Input 46 2 2 9" xfId="19916"/>
    <cellStyle name="Input 46 2 2 9 2" xfId="34986"/>
    <cellStyle name="Input 46 2 2 9 3" xfId="49998"/>
    <cellStyle name="Input 46 2 3" xfId="10841"/>
    <cellStyle name="Input 46 2 3 2" xfId="25989"/>
    <cellStyle name="Input 46 2 3 3" xfId="41010"/>
    <cellStyle name="Input 46 2 4" xfId="12020"/>
    <cellStyle name="Input 46 2 4 2" xfId="27090"/>
    <cellStyle name="Input 46 2 4 3" xfId="42111"/>
    <cellStyle name="Input 46 2 5" xfId="13324"/>
    <cellStyle name="Input 46 2 5 2" xfId="28394"/>
    <cellStyle name="Input 46 2 5 3" xfId="43415"/>
    <cellStyle name="Input 46 2 6" xfId="14660"/>
    <cellStyle name="Input 46 2 6 2" xfId="29730"/>
    <cellStyle name="Input 46 2 6 3" xfId="44751"/>
    <cellStyle name="Input 46 2 7" xfId="15891"/>
    <cellStyle name="Input 46 2 7 2" xfId="30961"/>
    <cellStyle name="Input 46 2 7 3" xfId="45982"/>
    <cellStyle name="Input 46 2 8" xfId="17044"/>
    <cellStyle name="Input 46 2 8 2" xfId="32114"/>
    <cellStyle name="Input 46 2 8 3" xfId="47126"/>
    <cellStyle name="Input 46 2 9" xfId="18329"/>
    <cellStyle name="Input 46 2 9 2" xfId="33399"/>
    <cellStyle name="Input 46 2 9 3" xfId="48411"/>
    <cellStyle name="Input 46 3" xfId="7776"/>
    <cellStyle name="Input 46 3 10" xfId="20476"/>
    <cellStyle name="Input 46 3 10 2" xfId="35546"/>
    <cellStyle name="Input 46 3 10 3" xfId="50558"/>
    <cellStyle name="Input 46 3 11" xfId="23122"/>
    <cellStyle name="Input 46 3 12" xfId="38149"/>
    <cellStyle name="Input 46 3 2" xfId="10684"/>
    <cellStyle name="Input 46 3 2 2" xfId="25874"/>
    <cellStyle name="Input 46 3 2 3" xfId="40895"/>
    <cellStyle name="Input 46 3 3" xfId="11903"/>
    <cellStyle name="Input 46 3 3 2" xfId="26973"/>
    <cellStyle name="Input 46 3 3 3" xfId="41994"/>
    <cellStyle name="Input 46 3 4" xfId="13205"/>
    <cellStyle name="Input 46 3 4 2" xfId="28275"/>
    <cellStyle name="Input 46 3 4 3" xfId="43296"/>
    <cellStyle name="Input 46 3 5" xfId="14515"/>
    <cellStyle name="Input 46 3 5 2" xfId="29585"/>
    <cellStyle name="Input 46 3 5 3" xfId="44606"/>
    <cellStyle name="Input 46 3 6" xfId="15775"/>
    <cellStyle name="Input 46 3 6 2" xfId="30845"/>
    <cellStyle name="Input 46 3 6 3" xfId="45866"/>
    <cellStyle name="Input 46 3 7" xfId="16926"/>
    <cellStyle name="Input 46 3 7 2" xfId="31996"/>
    <cellStyle name="Input 46 3 7 3" xfId="47011"/>
    <cellStyle name="Input 46 3 8" xfId="18207"/>
    <cellStyle name="Input 46 3 8 2" xfId="33277"/>
    <cellStyle name="Input 46 3 8 3" xfId="48289"/>
    <cellStyle name="Input 46 3 9" xfId="19381"/>
    <cellStyle name="Input 46 3 9 2" xfId="34451"/>
    <cellStyle name="Input 46 3 9 3" xfId="49463"/>
    <cellStyle name="Input 46 4" xfId="8351"/>
    <cellStyle name="Input 46 4 10" xfId="20928"/>
    <cellStyle name="Input 46 4 10 2" xfId="35998"/>
    <cellStyle name="Input 46 4 10 3" xfId="51010"/>
    <cellStyle name="Input 46 4 11" xfId="23577"/>
    <cellStyle name="Input 46 4 12" xfId="38601"/>
    <cellStyle name="Input 46 4 2" xfId="11256"/>
    <cellStyle name="Input 46 4 2 2" xfId="26326"/>
    <cellStyle name="Input 46 4 2 3" xfId="41347"/>
    <cellStyle name="Input 46 4 3" xfId="12373"/>
    <cellStyle name="Input 46 4 3 2" xfId="27443"/>
    <cellStyle name="Input 46 4 3 3" xfId="42464"/>
    <cellStyle name="Input 46 4 4" xfId="13679"/>
    <cellStyle name="Input 46 4 4 2" xfId="28749"/>
    <cellStyle name="Input 46 4 4 3" xfId="43770"/>
    <cellStyle name="Input 46 4 5" xfId="15054"/>
    <cellStyle name="Input 46 4 5 2" xfId="30124"/>
    <cellStyle name="Input 46 4 5 3" xfId="45145"/>
    <cellStyle name="Input 46 4 6" xfId="16228"/>
    <cellStyle name="Input 46 4 6 2" xfId="31298"/>
    <cellStyle name="Input 46 4 6 3" xfId="46319"/>
    <cellStyle name="Input 46 4 7" xfId="17383"/>
    <cellStyle name="Input 46 4 7 2" xfId="32453"/>
    <cellStyle name="Input 46 4 7 3" xfId="47465"/>
    <cellStyle name="Input 46 4 8" xfId="18688"/>
    <cellStyle name="Input 46 4 8 2" xfId="33758"/>
    <cellStyle name="Input 46 4 8 3" xfId="48770"/>
    <cellStyle name="Input 46 4 9" xfId="19833"/>
    <cellStyle name="Input 46 4 9 2" xfId="34903"/>
    <cellStyle name="Input 46 4 9 3" xfId="49915"/>
    <cellStyle name="Input 46 5" xfId="8889"/>
    <cellStyle name="Input 46 5 2" xfId="24115"/>
    <cellStyle name="Input 46 5 3" xfId="39137"/>
    <cellStyle name="Input 46 6" xfId="12631"/>
    <cellStyle name="Input 46 6 2" xfId="27701"/>
    <cellStyle name="Input 46 6 3" xfId="42722"/>
    <cellStyle name="Input 46 7" xfId="13925"/>
    <cellStyle name="Input 46 7 2" xfId="28995"/>
    <cellStyle name="Input 46 7 3" xfId="44016"/>
    <cellStyle name="Input 46 8" xfId="10158"/>
    <cellStyle name="Input 46 8 2" xfId="25377"/>
    <cellStyle name="Input 46 8 3" xfId="40398"/>
    <cellStyle name="Input 46 9" xfId="17632"/>
    <cellStyle name="Input 46 9 2" xfId="32702"/>
    <cellStyle name="Input 46 9 3" xfId="47714"/>
    <cellStyle name="Input 47" xfId="5865"/>
    <cellStyle name="Input 47 10" xfId="7166"/>
    <cellStyle name="Input 47 10 2" xfId="22520"/>
    <cellStyle name="Input 47 10 3" xfId="37568"/>
    <cellStyle name="Input 47 2" xfId="6864"/>
    <cellStyle name="Input 47 2 10" xfId="19490"/>
    <cellStyle name="Input 47 2 10 2" xfId="34560"/>
    <cellStyle name="Input 47 2 10 3" xfId="49572"/>
    <cellStyle name="Input 47 2 11" xfId="20585"/>
    <cellStyle name="Input 47 2 11 2" xfId="35655"/>
    <cellStyle name="Input 47 2 11 3" xfId="50667"/>
    <cellStyle name="Input 47 2 12" xfId="7930"/>
    <cellStyle name="Input 47 2 12 2" xfId="23234"/>
    <cellStyle name="Input 47 2 12 3" xfId="38258"/>
    <cellStyle name="Input 47 2 13" xfId="22218"/>
    <cellStyle name="Input 47 2 14" xfId="37266"/>
    <cellStyle name="Input 47 2 2" xfId="8428"/>
    <cellStyle name="Input 47 2 2 10" xfId="21005"/>
    <cellStyle name="Input 47 2 2 10 2" xfId="36075"/>
    <cellStyle name="Input 47 2 2 10 3" xfId="51087"/>
    <cellStyle name="Input 47 2 2 11" xfId="23654"/>
    <cellStyle name="Input 47 2 2 12" xfId="38678"/>
    <cellStyle name="Input 47 2 2 2" xfId="11333"/>
    <cellStyle name="Input 47 2 2 2 2" xfId="26403"/>
    <cellStyle name="Input 47 2 2 2 3" xfId="41424"/>
    <cellStyle name="Input 47 2 2 3" xfId="12450"/>
    <cellStyle name="Input 47 2 2 3 2" xfId="27520"/>
    <cellStyle name="Input 47 2 2 3 3" xfId="42541"/>
    <cellStyle name="Input 47 2 2 4" xfId="13756"/>
    <cellStyle name="Input 47 2 2 4 2" xfId="28826"/>
    <cellStyle name="Input 47 2 2 4 3" xfId="43847"/>
    <cellStyle name="Input 47 2 2 5" xfId="15131"/>
    <cellStyle name="Input 47 2 2 5 2" xfId="30201"/>
    <cellStyle name="Input 47 2 2 5 3" xfId="45222"/>
    <cellStyle name="Input 47 2 2 6" xfId="16305"/>
    <cellStyle name="Input 47 2 2 6 2" xfId="31375"/>
    <cellStyle name="Input 47 2 2 6 3" xfId="46396"/>
    <cellStyle name="Input 47 2 2 7" xfId="17460"/>
    <cellStyle name="Input 47 2 2 7 2" xfId="32530"/>
    <cellStyle name="Input 47 2 2 7 3" xfId="47542"/>
    <cellStyle name="Input 47 2 2 8" xfId="18765"/>
    <cellStyle name="Input 47 2 2 8 2" xfId="33835"/>
    <cellStyle name="Input 47 2 2 8 3" xfId="48847"/>
    <cellStyle name="Input 47 2 2 9" xfId="19910"/>
    <cellStyle name="Input 47 2 2 9 2" xfId="34980"/>
    <cellStyle name="Input 47 2 2 9 3" xfId="49992"/>
    <cellStyle name="Input 47 2 3" xfId="10835"/>
    <cellStyle name="Input 47 2 3 2" xfId="25983"/>
    <cellStyle name="Input 47 2 3 3" xfId="41004"/>
    <cellStyle name="Input 47 2 4" xfId="12014"/>
    <cellStyle name="Input 47 2 4 2" xfId="27084"/>
    <cellStyle name="Input 47 2 4 3" xfId="42105"/>
    <cellStyle name="Input 47 2 5" xfId="13318"/>
    <cellStyle name="Input 47 2 5 2" xfId="28388"/>
    <cellStyle name="Input 47 2 5 3" xfId="43409"/>
    <cellStyle name="Input 47 2 6" xfId="14654"/>
    <cellStyle name="Input 47 2 6 2" xfId="29724"/>
    <cellStyle name="Input 47 2 6 3" xfId="44745"/>
    <cellStyle name="Input 47 2 7" xfId="15885"/>
    <cellStyle name="Input 47 2 7 2" xfId="30955"/>
    <cellStyle name="Input 47 2 7 3" xfId="45976"/>
    <cellStyle name="Input 47 2 8" xfId="17038"/>
    <cellStyle name="Input 47 2 8 2" xfId="32108"/>
    <cellStyle name="Input 47 2 8 3" xfId="47120"/>
    <cellStyle name="Input 47 2 9" xfId="18323"/>
    <cellStyle name="Input 47 2 9 2" xfId="33393"/>
    <cellStyle name="Input 47 2 9 3" xfId="48405"/>
    <cellStyle name="Input 47 3" xfId="7770"/>
    <cellStyle name="Input 47 3 10" xfId="20470"/>
    <cellStyle name="Input 47 3 10 2" xfId="35540"/>
    <cellStyle name="Input 47 3 10 3" xfId="50552"/>
    <cellStyle name="Input 47 3 11" xfId="23116"/>
    <cellStyle name="Input 47 3 12" xfId="38143"/>
    <cellStyle name="Input 47 3 2" xfId="10678"/>
    <cellStyle name="Input 47 3 2 2" xfId="25868"/>
    <cellStyle name="Input 47 3 2 3" xfId="40889"/>
    <cellStyle name="Input 47 3 3" xfId="11897"/>
    <cellStyle name="Input 47 3 3 2" xfId="26967"/>
    <cellStyle name="Input 47 3 3 3" xfId="41988"/>
    <cellStyle name="Input 47 3 4" xfId="13199"/>
    <cellStyle name="Input 47 3 4 2" xfId="28269"/>
    <cellStyle name="Input 47 3 4 3" xfId="43290"/>
    <cellStyle name="Input 47 3 5" xfId="14509"/>
    <cellStyle name="Input 47 3 5 2" xfId="29579"/>
    <cellStyle name="Input 47 3 5 3" xfId="44600"/>
    <cellStyle name="Input 47 3 6" xfId="15769"/>
    <cellStyle name="Input 47 3 6 2" xfId="30839"/>
    <cellStyle name="Input 47 3 6 3" xfId="45860"/>
    <cellStyle name="Input 47 3 7" xfId="16920"/>
    <cellStyle name="Input 47 3 7 2" xfId="31990"/>
    <cellStyle name="Input 47 3 7 3" xfId="47005"/>
    <cellStyle name="Input 47 3 8" xfId="18201"/>
    <cellStyle name="Input 47 3 8 2" xfId="33271"/>
    <cellStyle name="Input 47 3 8 3" xfId="48283"/>
    <cellStyle name="Input 47 3 9" xfId="19375"/>
    <cellStyle name="Input 47 3 9 2" xfId="34445"/>
    <cellStyle name="Input 47 3 9 3" xfId="49457"/>
    <cellStyle name="Input 47 4" xfId="8345"/>
    <cellStyle name="Input 47 4 10" xfId="20922"/>
    <cellStyle name="Input 47 4 10 2" xfId="35992"/>
    <cellStyle name="Input 47 4 10 3" xfId="51004"/>
    <cellStyle name="Input 47 4 11" xfId="23571"/>
    <cellStyle name="Input 47 4 12" xfId="38595"/>
    <cellStyle name="Input 47 4 2" xfId="11250"/>
    <cellStyle name="Input 47 4 2 2" xfId="26320"/>
    <cellStyle name="Input 47 4 2 3" xfId="41341"/>
    <cellStyle name="Input 47 4 3" xfId="12367"/>
    <cellStyle name="Input 47 4 3 2" xfId="27437"/>
    <cellStyle name="Input 47 4 3 3" xfId="42458"/>
    <cellStyle name="Input 47 4 4" xfId="13673"/>
    <cellStyle name="Input 47 4 4 2" xfId="28743"/>
    <cellStyle name="Input 47 4 4 3" xfId="43764"/>
    <cellStyle name="Input 47 4 5" xfId="15048"/>
    <cellStyle name="Input 47 4 5 2" xfId="30118"/>
    <cellStyle name="Input 47 4 5 3" xfId="45139"/>
    <cellStyle name="Input 47 4 6" xfId="16222"/>
    <cellStyle name="Input 47 4 6 2" xfId="31292"/>
    <cellStyle name="Input 47 4 6 3" xfId="46313"/>
    <cellStyle name="Input 47 4 7" xfId="17377"/>
    <cellStyle name="Input 47 4 7 2" xfId="32447"/>
    <cellStyle name="Input 47 4 7 3" xfId="47459"/>
    <cellStyle name="Input 47 4 8" xfId="18682"/>
    <cellStyle name="Input 47 4 8 2" xfId="33752"/>
    <cellStyle name="Input 47 4 8 3" xfId="48764"/>
    <cellStyle name="Input 47 4 9" xfId="19827"/>
    <cellStyle name="Input 47 4 9 2" xfId="34897"/>
    <cellStyle name="Input 47 4 9 3" xfId="49909"/>
    <cellStyle name="Input 47 5" xfId="8895"/>
    <cellStyle name="Input 47 5 2" xfId="24121"/>
    <cellStyle name="Input 47 5 3" xfId="39143"/>
    <cellStyle name="Input 47 6" xfId="12625"/>
    <cellStyle name="Input 47 6 2" xfId="27695"/>
    <cellStyle name="Input 47 6 3" xfId="42716"/>
    <cellStyle name="Input 47 7" xfId="13919"/>
    <cellStyle name="Input 47 7 2" xfId="28989"/>
    <cellStyle name="Input 47 7 3" xfId="44010"/>
    <cellStyle name="Input 47 8" xfId="10170"/>
    <cellStyle name="Input 47 8 2" xfId="25387"/>
    <cellStyle name="Input 47 8 3" xfId="40408"/>
    <cellStyle name="Input 47 9" xfId="17626"/>
    <cellStyle name="Input 47 9 2" xfId="32696"/>
    <cellStyle name="Input 47 9 3" xfId="47708"/>
    <cellStyle name="Input 48" xfId="5875"/>
    <cellStyle name="Input 48 10" xfId="7176"/>
    <cellStyle name="Input 48 10 2" xfId="22530"/>
    <cellStyle name="Input 48 10 3" xfId="37578"/>
    <cellStyle name="Input 48 2" xfId="6874"/>
    <cellStyle name="Input 48 2 10" xfId="19500"/>
    <cellStyle name="Input 48 2 10 2" xfId="34570"/>
    <cellStyle name="Input 48 2 10 3" xfId="49582"/>
    <cellStyle name="Input 48 2 11" xfId="20595"/>
    <cellStyle name="Input 48 2 11 2" xfId="35665"/>
    <cellStyle name="Input 48 2 11 3" xfId="50677"/>
    <cellStyle name="Input 48 2 12" xfId="7940"/>
    <cellStyle name="Input 48 2 12 2" xfId="23244"/>
    <cellStyle name="Input 48 2 12 3" xfId="38268"/>
    <cellStyle name="Input 48 2 13" xfId="22228"/>
    <cellStyle name="Input 48 2 14" xfId="37276"/>
    <cellStyle name="Input 48 2 2" xfId="8438"/>
    <cellStyle name="Input 48 2 2 10" xfId="21015"/>
    <cellStyle name="Input 48 2 2 10 2" xfId="36085"/>
    <cellStyle name="Input 48 2 2 10 3" xfId="51097"/>
    <cellStyle name="Input 48 2 2 11" xfId="23664"/>
    <cellStyle name="Input 48 2 2 12" xfId="38688"/>
    <cellStyle name="Input 48 2 2 2" xfId="11343"/>
    <cellStyle name="Input 48 2 2 2 2" xfId="26413"/>
    <cellStyle name="Input 48 2 2 2 3" xfId="41434"/>
    <cellStyle name="Input 48 2 2 3" xfId="12460"/>
    <cellStyle name="Input 48 2 2 3 2" xfId="27530"/>
    <cellStyle name="Input 48 2 2 3 3" xfId="42551"/>
    <cellStyle name="Input 48 2 2 4" xfId="13766"/>
    <cellStyle name="Input 48 2 2 4 2" xfId="28836"/>
    <cellStyle name="Input 48 2 2 4 3" xfId="43857"/>
    <cellStyle name="Input 48 2 2 5" xfId="15141"/>
    <cellStyle name="Input 48 2 2 5 2" xfId="30211"/>
    <cellStyle name="Input 48 2 2 5 3" xfId="45232"/>
    <cellStyle name="Input 48 2 2 6" xfId="16315"/>
    <cellStyle name="Input 48 2 2 6 2" xfId="31385"/>
    <cellStyle name="Input 48 2 2 6 3" xfId="46406"/>
    <cellStyle name="Input 48 2 2 7" xfId="17470"/>
    <cellStyle name="Input 48 2 2 7 2" xfId="32540"/>
    <cellStyle name="Input 48 2 2 7 3" xfId="47552"/>
    <cellStyle name="Input 48 2 2 8" xfId="18775"/>
    <cellStyle name="Input 48 2 2 8 2" xfId="33845"/>
    <cellStyle name="Input 48 2 2 8 3" xfId="48857"/>
    <cellStyle name="Input 48 2 2 9" xfId="19920"/>
    <cellStyle name="Input 48 2 2 9 2" xfId="34990"/>
    <cellStyle name="Input 48 2 2 9 3" xfId="50002"/>
    <cellStyle name="Input 48 2 3" xfId="10845"/>
    <cellStyle name="Input 48 2 3 2" xfId="25993"/>
    <cellStyle name="Input 48 2 3 3" xfId="41014"/>
    <cellStyle name="Input 48 2 4" xfId="12024"/>
    <cellStyle name="Input 48 2 4 2" xfId="27094"/>
    <cellStyle name="Input 48 2 4 3" xfId="42115"/>
    <cellStyle name="Input 48 2 5" xfId="13328"/>
    <cellStyle name="Input 48 2 5 2" xfId="28398"/>
    <cellStyle name="Input 48 2 5 3" xfId="43419"/>
    <cellStyle name="Input 48 2 6" xfId="14664"/>
    <cellStyle name="Input 48 2 6 2" xfId="29734"/>
    <cellStyle name="Input 48 2 6 3" xfId="44755"/>
    <cellStyle name="Input 48 2 7" xfId="15895"/>
    <cellStyle name="Input 48 2 7 2" xfId="30965"/>
    <cellStyle name="Input 48 2 7 3" xfId="45986"/>
    <cellStyle name="Input 48 2 8" xfId="17048"/>
    <cellStyle name="Input 48 2 8 2" xfId="32118"/>
    <cellStyle name="Input 48 2 8 3" xfId="47130"/>
    <cellStyle name="Input 48 2 9" xfId="18333"/>
    <cellStyle name="Input 48 2 9 2" xfId="33403"/>
    <cellStyle name="Input 48 2 9 3" xfId="48415"/>
    <cellStyle name="Input 48 3" xfId="7780"/>
    <cellStyle name="Input 48 3 10" xfId="20480"/>
    <cellStyle name="Input 48 3 10 2" xfId="35550"/>
    <cellStyle name="Input 48 3 10 3" xfId="50562"/>
    <cellStyle name="Input 48 3 11" xfId="23126"/>
    <cellStyle name="Input 48 3 12" xfId="38153"/>
    <cellStyle name="Input 48 3 2" xfId="10688"/>
    <cellStyle name="Input 48 3 2 2" xfId="25878"/>
    <cellStyle name="Input 48 3 2 3" xfId="40899"/>
    <cellStyle name="Input 48 3 3" xfId="11907"/>
    <cellStyle name="Input 48 3 3 2" xfId="26977"/>
    <cellStyle name="Input 48 3 3 3" xfId="41998"/>
    <cellStyle name="Input 48 3 4" xfId="13209"/>
    <cellStyle name="Input 48 3 4 2" xfId="28279"/>
    <cellStyle name="Input 48 3 4 3" xfId="43300"/>
    <cellStyle name="Input 48 3 5" xfId="14519"/>
    <cellStyle name="Input 48 3 5 2" xfId="29589"/>
    <cellStyle name="Input 48 3 5 3" xfId="44610"/>
    <cellStyle name="Input 48 3 6" xfId="15779"/>
    <cellStyle name="Input 48 3 6 2" xfId="30849"/>
    <cellStyle name="Input 48 3 6 3" xfId="45870"/>
    <cellStyle name="Input 48 3 7" xfId="16930"/>
    <cellStyle name="Input 48 3 7 2" xfId="32000"/>
    <cellStyle name="Input 48 3 7 3" xfId="47015"/>
    <cellStyle name="Input 48 3 8" xfId="18211"/>
    <cellStyle name="Input 48 3 8 2" xfId="33281"/>
    <cellStyle name="Input 48 3 8 3" xfId="48293"/>
    <cellStyle name="Input 48 3 9" xfId="19385"/>
    <cellStyle name="Input 48 3 9 2" xfId="34455"/>
    <cellStyle name="Input 48 3 9 3" xfId="49467"/>
    <cellStyle name="Input 48 4" xfId="8355"/>
    <cellStyle name="Input 48 4 10" xfId="20932"/>
    <cellStyle name="Input 48 4 10 2" xfId="36002"/>
    <cellStyle name="Input 48 4 10 3" xfId="51014"/>
    <cellStyle name="Input 48 4 11" xfId="23581"/>
    <cellStyle name="Input 48 4 12" xfId="38605"/>
    <cellStyle name="Input 48 4 2" xfId="11260"/>
    <cellStyle name="Input 48 4 2 2" xfId="26330"/>
    <cellStyle name="Input 48 4 2 3" xfId="41351"/>
    <cellStyle name="Input 48 4 3" xfId="12377"/>
    <cellStyle name="Input 48 4 3 2" xfId="27447"/>
    <cellStyle name="Input 48 4 3 3" xfId="42468"/>
    <cellStyle name="Input 48 4 4" xfId="13683"/>
    <cellStyle name="Input 48 4 4 2" xfId="28753"/>
    <cellStyle name="Input 48 4 4 3" xfId="43774"/>
    <cellStyle name="Input 48 4 5" xfId="15058"/>
    <cellStyle name="Input 48 4 5 2" xfId="30128"/>
    <cellStyle name="Input 48 4 5 3" xfId="45149"/>
    <cellStyle name="Input 48 4 6" xfId="16232"/>
    <cellStyle name="Input 48 4 6 2" xfId="31302"/>
    <cellStyle name="Input 48 4 6 3" xfId="46323"/>
    <cellStyle name="Input 48 4 7" xfId="17387"/>
    <cellStyle name="Input 48 4 7 2" xfId="32457"/>
    <cellStyle name="Input 48 4 7 3" xfId="47469"/>
    <cellStyle name="Input 48 4 8" xfId="18692"/>
    <cellStyle name="Input 48 4 8 2" xfId="33762"/>
    <cellStyle name="Input 48 4 8 3" xfId="48774"/>
    <cellStyle name="Input 48 4 9" xfId="19837"/>
    <cellStyle name="Input 48 4 9 2" xfId="34907"/>
    <cellStyle name="Input 48 4 9 3" xfId="49919"/>
    <cellStyle name="Input 48 5" xfId="8885"/>
    <cellStyle name="Input 48 5 2" xfId="24111"/>
    <cellStyle name="Input 48 5 3" xfId="39133"/>
    <cellStyle name="Input 48 6" xfId="12635"/>
    <cellStyle name="Input 48 6 2" xfId="27705"/>
    <cellStyle name="Input 48 6 3" xfId="42726"/>
    <cellStyle name="Input 48 7" xfId="13929"/>
    <cellStyle name="Input 48 7 2" xfId="28999"/>
    <cellStyle name="Input 48 7 3" xfId="44020"/>
    <cellStyle name="Input 48 8" xfId="9344"/>
    <cellStyle name="Input 48 8 2" xfId="24570"/>
    <cellStyle name="Input 48 8 3" xfId="39592"/>
    <cellStyle name="Input 48 9" xfId="17636"/>
    <cellStyle name="Input 48 9 2" xfId="32706"/>
    <cellStyle name="Input 48 9 3" xfId="47718"/>
    <cellStyle name="Input 49" xfId="5975"/>
    <cellStyle name="Input 49 10" xfId="7269"/>
    <cellStyle name="Input 49 10 2" xfId="22623"/>
    <cellStyle name="Input 49 10 3" xfId="37671"/>
    <cellStyle name="Input 49 2" xfId="6967"/>
    <cellStyle name="Input 49 2 10" xfId="19593"/>
    <cellStyle name="Input 49 2 10 2" xfId="34663"/>
    <cellStyle name="Input 49 2 10 3" xfId="49675"/>
    <cellStyle name="Input 49 2 11" xfId="20688"/>
    <cellStyle name="Input 49 2 11 2" xfId="35758"/>
    <cellStyle name="Input 49 2 11 3" xfId="50770"/>
    <cellStyle name="Input 49 2 12" xfId="8040"/>
    <cellStyle name="Input 49 2 12 2" xfId="23337"/>
    <cellStyle name="Input 49 2 12 3" xfId="38361"/>
    <cellStyle name="Input 49 2 13" xfId="22321"/>
    <cellStyle name="Input 49 2 14" xfId="37369"/>
    <cellStyle name="Input 49 2 2" xfId="8499"/>
    <cellStyle name="Input 49 2 2 10" xfId="21076"/>
    <cellStyle name="Input 49 2 2 10 2" xfId="36146"/>
    <cellStyle name="Input 49 2 2 10 3" xfId="51158"/>
    <cellStyle name="Input 49 2 2 11" xfId="23725"/>
    <cellStyle name="Input 49 2 2 12" xfId="38749"/>
    <cellStyle name="Input 49 2 2 2" xfId="11404"/>
    <cellStyle name="Input 49 2 2 2 2" xfId="26474"/>
    <cellStyle name="Input 49 2 2 2 3" xfId="41495"/>
    <cellStyle name="Input 49 2 2 3" xfId="12521"/>
    <cellStyle name="Input 49 2 2 3 2" xfId="27591"/>
    <cellStyle name="Input 49 2 2 3 3" xfId="42612"/>
    <cellStyle name="Input 49 2 2 4" xfId="13827"/>
    <cellStyle name="Input 49 2 2 4 2" xfId="28897"/>
    <cellStyle name="Input 49 2 2 4 3" xfId="43918"/>
    <cellStyle name="Input 49 2 2 5" xfId="15202"/>
    <cellStyle name="Input 49 2 2 5 2" xfId="30272"/>
    <cellStyle name="Input 49 2 2 5 3" xfId="45293"/>
    <cellStyle name="Input 49 2 2 6" xfId="16376"/>
    <cellStyle name="Input 49 2 2 6 2" xfId="31446"/>
    <cellStyle name="Input 49 2 2 6 3" xfId="46467"/>
    <cellStyle name="Input 49 2 2 7" xfId="17531"/>
    <cellStyle name="Input 49 2 2 7 2" xfId="32601"/>
    <cellStyle name="Input 49 2 2 7 3" xfId="47613"/>
    <cellStyle name="Input 49 2 2 8" xfId="18836"/>
    <cellStyle name="Input 49 2 2 8 2" xfId="33906"/>
    <cellStyle name="Input 49 2 2 8 3" xfId="48918"/>
    <cellStyle name="Input 49 2 2 9" xfId="19981"/>
    <cellStyle name="Input 49 2 2 9 2" xfId="35051"/>
    <cellStyle name="Input 49 2 2 9 3" xfId="50063"/>
    <cellStyle name="Input 49 2 3" xfId="10945"/>
    <cellStyle name="Input 49 2 3 2" xfId="26086"/>
    <cellStyle name="Input 49 2 3 3" xfId="41107"/>
    <cellStyle name="Input 49 2 4" xfId="12118"/>
    <cellStyle name="Input 49 2 4 2" xfId="27188"/>
    <cellStyle name="Input 49 2 4 3" xfId="42209"/>
    <cellStyle name="Input 49 2 5" xfId="13423"/>
    <cellStyle name="Input 49 2 5 2" xfId="28493"/>
    <cellStyle name="Input 49 2 5 3" xfId="43514"/>
    <cellStyle name="Input 49 2 6" xfId="14762"/>
    <cellStyle name="Input 49 2 6 2" xfId="29832"/>
    <cellStyle name="Input 49 2 6 3" xfId="44853"/>
    <cellStyle name="Input 49 2 7" xfId="15988"/>
    <cellStyle name="Input 49 2 7 2" xfId="31058"/>
    <cellStyle name="Input 49 2 7 3" xfId="46079"/>
    <cellStyle name="Input 49 2 8" xfId="17142"/>
    <cellStyle name="Input 49 2 8 2" xfId="32212"/>
    <cellStyle name="Input 49 2 8 3" xfId="47224"/>
    <cellStyle name="Input 49 2 9" xfId="18428"/>
    <cellStyle name="Input 49 2 9 2" xfId="33498"/>
    <cellStyle name="Input 49 2 9 3" xfId="48510"/>
    <cellStyle name="Input 49 3" xfId="7880"/>
    <cellStyle name="Input 49 3 10" xfId="20573"/>
    <cellStyle name="Input 49 3 10 2" xfId="35643"/>
    <cellStyle name="Input 49 3 10 3" xfId="50655"/>
    <cellStyle name="Input 49 3 11" xfId="23219"/>
    <cellStyle name="Input 49 3 12" xfId="38246"/>
    <cellStyle name="Input 49 3 2" xfId="10788"/>
    <cellStyle name="Input 49 3 2 2" xfId="25971"/>
    <cellStyle name="Input 49 3 2 3" xfId="40992"/>
    <cellStyle name="Input 49 3 3" xfId="12000"/>
    <cellStyle name="Input 49 3 3 2" xfId="27070"/>
    <cellStyle name="Input 49 3 3 3" xfId="42091"/>
    <cellStyle name="Input 49 3 4" xfId="13302"/>
    <cellStyle name="Input 49 3 4 2" xfId="28372"/>
    <cellStyle name="Input 49 3 4 3" xfId="43393"/>
    <cellStyle name="Input 49 3 5" xfId="14618"/>
    <cellStyle name="Input 49 3 5 2" xfId="29688"/>
    <cellStyle name="Input 49 3 5 3" xfId="44709"/>
    <cellStyle name="Input 49 3 6" xfId="15872"/>
    <cellStyle name="Input 49 3 6 2" xfId="30942"/>
    <cellStyle name="Input 49 3 6 3" xfId="45963"/>
    <cellStyle name="Input 49 3 7" xfId="17023"/>
    <cellStyle name="Input 49 3 7 2" xfId="32093"/>
    <cellStyle name="Input 49 3 7 3" xfId="47108"/>
    <cellStyle name="Input 49 3 8" xfId="18306"/>
    <cellStyle name="Input 49 3 8 2" xfId="33376"/>
    <cellStyle name="Input 49 3 8 3" xfId="48388"/>
    <cellStyle name="Input 49 3 9" xfId="19478"/>
    <cellStyle name="Input 49 3 9 2" xfId="34548"/>
    <cellStyle name="Input 49 3 9 3" xfId="49560"/>
    <cellStyle name="Input 49 4" xfId="8416"/>
    <cellStyle name="Input 49 4 10" xfId="20993"/>
    <cellStyle name="Input 49 4 10 2" xfId="36063"/>
    <cellStyle name="Input 49 4 10 3" xfId="51075"/>
    <cellStyle name="Input 49 4 11" xfId="23642"/>
    <cellStyle name="Input 49 4 12" xfId="38666"/>
    <cellStyle name="Input 49 4 2" xfId="11321"/>
    <cellStyle name="Input 49 4 2 2" xfId="26391"/>
    <cellStyle name="Input 49 4 2 3" xfId="41412"/>
    <cellStyle name="Input 49 4 3" xfId="12438"/>
    <cellStyle name="Input 49 4 3 2" xfId="27508"/>
    <cellStyle name="Input 49 4 3 3" xfId="42529"/>
    <cellStyle name="Input 49 4 4" xfId="13744"/>
    <cellStyle name="Input 49 4 4 2" xfId="28814"/>
    <cellStyle name="Input 49 4 4 3" xfId="43835"/>
    <cellStyle name="Input 49 4 5" xfId="15119"/>
    <cellStyle name="Input 49 4 5 2" xfId="30189"/>
    <cellStyle name="Input 49 4 5 3" xfId="45210"/>
    <cellStyle name="Input 49 4 6" xfId="16293"/>
    <cellStyle name="Input 49 4 6 2" xfId="31363"/>
    <cellStyle name="Input 49 4 6 3" xfId="46384"/>
    <cellStyle name="Input 49 4 7" xfId="17448"/>
    <cellStyle name="Input 49 4 7 2" xfId="32518"/>
    <cellStyle name="Input 49 4 7 3" xfId="47530"/>
    <cellStyle name="Input 49 4 8" xfId="18753"/>
    <cellStyle name="Input 49 4 8 2" xfId="33823"/>
    <cellStyle name="Input 49 4 8 3" xfId="48835"/>
    <cellStyle name="Input 49 4 9" xfId="19898"/>
    <cellStyle name="Input 49 4 9 2" xfId="34968"/>
    <cellStyle name="Input 49 4 9 3" xfId="49980"/>
    <cellStyle name="Input 49 5" xfId="8527"/>
    <cellStyle name="Input 49 5 2" xfId="23753"/>
    <cellStyle name="Input 49 5 3" xfId="38777"/>
    <cellStyle name="Input 49 6" xfId="12729"/>
    <cellStyle name="Input 49 6 2" xfId="27799"/>
    <cellStyle name="Input 49 6 3" xfId="42820"/>
    <cellStyle name="Input 49 7" xfId="14026"/>
    <cellStyle name="Input 49 7 2" xfId="29096"/>
    <cellStyle name="Input 49 7 3" xfId="44117"/>
    <cellStyle name="Input 49 8" xfId="16447"/>
    <cellStyle name="Input 49 8 2" xfId="31517"/>
    <cellStyle name="Input 49 8 3" xfId="46538"/>
    <cellStyle name="Input 49 9" xfId="17732"/>
    <cellStyle name="Input 49 9 2" xfId="32802"/>
    <cellStyle name="Input 49 9 3" xfId="47814"/>
    <cellStyle name="Input 5" xfId="5603"/>
    <cellStyle name="Input 5 10" xfId="6124"/>
    <cellStyle name="Input 5 10 2" xfId="21479"/>
    <cellStyle name="Input 5 10 3" xfId="36526"/>
    <cellStyle name="Input 5 2" xfId="5721"/>
    <cellStyle name="Input 5 2 2" xfId="5754"/>
    <cellStyle name="Input 5 2 2 10" xfId="6412"/>
    <cellStyle name="Input 5 2 2 10 2" xfId="21766"/>
    <cellStyle name="Input 5 2 2 10 3" xfId="36814"/>
    <cellStyle name="Input 5 2 2 2" xfId="5847"/>
    <cellStyle name="Input 5 2 2 2 2" xfId="5964"/>
    <cellStyle name="Input 5 2 2 2 2 10" xfId="7263"/>
    <cellStyle name="Input 5 2 2 2 2 10 2" xfId="22617"/>
    <cellStyle name="Input 5 2 2 2 2 10 3" xfId="37665"/>
    <cellStyle name="Input 5 2 2 2 2 2" xfId="6961"/>
    <cellStyle name="Input 5 2 2 2 2 2 10" xfId="19587"/>
    <cellStyle name="Input 5 2 2 2 2 2 10 2" xfId="34657"/>
    <cellStyle name="Input 5 2 2 2 2 2 10 3" xfId="49669"/>
    <cellStyle name="Input 5 2 2 2 2 2 11" xfId="20682"/>
    <cellStyle name="Input 5 2 2 2 2 2 11 2" xfId="35752"/>
    <cellStyle name="Input 5 2 2 2 2 2 11 3" xfId="50764"/>
    <cellStyle name="Input 5 2 2 2 2 2 12" xfId="8029"/>
    <cellStyle name="Input 5 2 2 2 2 2 12 2" xfId="23331"/>
    <cellStyle name="Input 5 2 2 2 2 2 12 3" xfId="38355"/>
    <cellStyle name="Input 5 2 2 2 2 2 13" xfId="22315"/>
    <cellStyle name="Input 5 2 2 2 2 2 14" xfId="37363"/>
    <cellStyle name="Input 5 2 2 2 2 2 2" xfId="8493"/>
    <cellStyle name="Input 5 2 2 2 2 2 2 10" xfId="21070"/>
    <cellStyle name="Input 5 2 2 2 2 2 2 10 2" xfId="36140"/>
    <cellStyle name="Input 5 2 2 2 2 2 2 10 3" xfId="51152"/>
    <cellStyle name="Input 5 2 2 2 2 2 2 11" xfId="23719"/>
    <cellStyle name="Input 5 2 2 2 2 2 2 12" xfId="38743"/>
    <cellStyle name="Input 5 2 2 2 2 2 2 2" xfId="11398"/>
    <cellStyle name="Input 5 2 2 2 2 2 2 2 2" xfId="26468"/>
    <cellStyle name="Input 5 2 2 2 2 2 2 2 3" xfId="41489"/>
    <cellStyle name="Input 5 2 2 2 2 2 2 3" xfId="12515"/>
    <cellStyle name="Input 5 2 2 2 2 2 2 3 2" xfId="27585"/>
    <cellStyle name="Input 5 2 2 2 2 2 2 3 3" xfId="42606"/>
    <cellStyle name="Input 5 2 2 2 2 2 2 4" xfId="13821"/>
    <cellStyle name="Input 5 2 2 2 2 2 2 4 2" xfId="28891"/>
    <cellStyle name="Input 5 2 2 2 2 2 2 4 3" xfId="43912"/>
    <cellStyle name="Input 5 2 2 2 2 2 2 5" xfId="15196"/>
    <cellStyle name="Input 5 2 2 2 2 2 2 5 2" xfId="30266"/>
    <cellStyle name="Input 5 2 2 2 2 2 2 5 3" xfId="45287"/>
    <cellStyle name="Input 5 2 2 2 2 2 2 6" xfId="16370"/>
    <cellStyle name="Input 5 2 2 2 2 2 2 6 2" xfId="31440"/>
    <cellStyle name="Input 5 2 2 2 2 2 2 6 3" xfId="46461"/>
    <cellStyle name="Input 5 2 2 2 2 2 2 7" xfId="17525"/>
    <cellStyle name="Input 5 2 2 2 2 2 2 7 2" xfId="32595"/>
    <cellStyle name="Input 5 2 2 2 2 2 2 7 3" xfId="47607"/>
    <cellStyle name="Input 5 2 2 2 2 2 2 8" xfId="18830"/>
    <cellStyle name="Input 5 2 2 2 2 2 2 8 2" xfId="33900"/>
    <cellStyle name="Input 5 2 2 2 2 2 2 8 3" xfId="48912"/>
    <cellStyle name="Input 5 2 2 2 2 2 2 9" xfId="19975"/>
    <cellStyle name="Input 5 2 2 2 2 2 2 9 2" xfId="35045"/>
    <cellStyle name="Input 5 2 2 2 2 2 2 9 3" xfId="50057"/>
    <cellStyle name="Input 5 2 2 2 2 2 3" xfId="10934"/>
    <cellStyle name="Input 5 2 2 2 2 2 3 2" xfId="26080"/>
    <cellStyle name="Input 5 2 2 2 2 2 3 3" xfId="41101"/>
    <cellStyle name="Input 5 2 2 2 2 2 4" xfId="12111"/>
    <cellStyle name="Input 5 2 2 2 2 2 4 2" xfId="27181"/>
    <cellStyle name="Input 5 2 2 2 2 2 4 3" xfId="42202"/>
    <cellStyle name="Input 5 2 2 2 2 2 5" xfId="13415"/>
    <cellStyle name="Input 5 2 2 2 2 2 5 2" xfId="28485"/>
    <cellStyle name="Input 5 2 2 2 2 2 5 3" xfId="43506"/>
    <cellStyle name="Input 5 2 2 2 2 2 6" xfId="14752"/>
    <cellStyle name="Input 5 2 2 2 2 2 6 2" xfId="29822"/>
    <cellStyle name="Input 5 2 2 2 2 2 6 3" xfId="44843"/>
    <cellStyle name="Input 5 2 2 2 2 2 7" xfId="15982"/>
    <cellStyle name="Input 5 2 2 2 2 2 7 2" xfId="31052"/>
    <cellStyle name="Input 5 2 2 2 2 2 7 3" xfId="46073"/>
    <cellStyle name="Input 5 2 2 2 2 2 8" xfId="17135"/>
    <cellStyle name="Input 5 2 2 2 2 2 8 2" xfId="32205"/>
    <cellStyle name="Input 5 2 2 2 2 2 8 3" xfId="47217"/>
    <cellStyle name="Input 5 2 2 2 2 2 9" xfId="18421"/>
    <cellStyle name="Input 5 2 2 2 2 2 9 2" xfId="33491"/>
    <cellStyle name="Input 5 2 2 2 2 2 9 3" xfId="48503"/>
    <cellStyle name="Input 5 2 2 2 2 3" xfId="7869"/>
    <cellStyle name="Input 5 2 2 2 2 3 10" xfId="20567"/>
    <cellStyle name="Input 5 2 2 2 2 3 10 2" xfId="35637"/>
    <cellStyle name="Input 5 2 2 2 2 3 10 3" xfId="50649"/>
    <cellStyle name="Input 5 2 2 2 2 3 11" xfId="23213"/>
    <cellStyle name="Input 5 2 2 2 2 3 12" xfId="38240"/>
    <cellStyle name="Input 5 2 2 2 2 3 2" xfId="10777"/>
    <cellStyle name="Input 5 2 2 2 2 3 2 2" xfId="25965"/>
    <cellStyle name="Input 5 2 2 2 2 3 2 3" xfId="40986"/>
    <cellStyle name="Input 5 2 2 2 2 3 3" xfId="11994"/>
    <cellStyle name="Input 5 2 2 2 2 3 3 2" xfId="27064"/>
    <cellStyle name="Input 5 2 2 2 2 3 3 3" xfId="42085"/>
    <cellStyle name="Input 5 2 2 2 2 3 4" xfId="13296"/>
    <cellStyle name="Input 5 2 2 2 2 3 4 2" xfId="28366"/>
    <cellStyle name="Input 5 2 2 2 2 3 4 3" xfId="43387"/>
    <cellStyle name="Input 5 2 2 2 2 3 5" xfId="14607"/>
    <cellStyle name="Input 5 2 2 2 2 3 5 2" xfId="29677"/>
    <cellStyle name="Input 5 2 2 2 2 3 5 3" xfId="44698"/>
    <cellStyle name="Input 5 2 2 2 2 3 6" xfId="15866"/>
    <cellStyle name="Input 5 2 2 2 2 3 6 2" xfId="30936"/>
    <cellStyle name="Input 5 2 2 2 2 3 6 3" xfId="45957"/>
    <cellStyle name="Input 5 2 2 2 2 3 7" xfId="17017"/>
    <cellStyle name="Input 5 2 2 2 2 3 7 2" xfId="32087"/>
    <cellStyle name="Input 5 2 2 2 2 3 7 3" xfId="47102"/>
    <cellStyle name="Input 5 2 2 2 2 3 8" xfId="18298"/>
    <cellStyle name="Input 5 2 2 2 2 3 8 2" xfId="33368"/>
    <cellStyle name="Input 5 2 2 2 2 3 8 3" xfId="48380"/>
    <cellStyle name="Input 5 2 2 2 2 3 9" xfId="19472"/>
    <cellStyle name="Input 5 2 2 2 2 3 9 2" xfId="34542"/>
    <cellStyle name="Input 5 2 2 2 2 3 9 3" xfId="49554"/>
    <cellStyle name="Input 5 2 2 2 2 4" xfId="8410"/>
    <cellStyle name="Input 5 2 2 2 2 4 10" xfId="20987"/>
    <cellStyle name="Input 5 2 2 2 2 4 10 2" xfId="36057"/>
    <cellStyle name="Input 5 2 2 2 2 4 10 3" xfId="51069"/>
    <cellStyle name="Input 5 2 2 2 2 4 11" xfId="23636"/>
    <cellStyle name="Input 5 2 2 2 2 4 12" xfId="38660"/>
    <cellStyle name="Input 5 2 2 2 2 4 2" xfId="11315"/>
    <cellStyle name="Input 5 2 2 2 2 4 2 2" xfId="26385"/>
    <cellStyle name="Input 5 2 2 2 2 4 2 3" xfId="41406"/>
    <cellStyle name="Input 5 2 2 2 2 4 3" xfId="12432"/>
    <cellStyle name="Input 5 2 2 2 2 4 3 2" xfId="27502"/>
    <cellStyle name="Input 5 2 2 2 2 4 3 3" xfId="42523"/>
    <cellStyle name="Input 5 2 2 2 2 4 4" xfId="13738"/>
    <cellStyle name="Input 5 2 2 2 2 4 4 2" xfId="28808"/>
    <cellStyle name="Input 5 2 2 2 2 4 4 3" xfId="43829"/>
    <cellStyle name="Input 5 2 2 2 2 4 5" xfId="15113"/>
    <cellStyle name="Input 5 2 2 2 2 4 5 2" xfId="30183"/>
    <cellStyle name="Input 5 2 2 2 2 4 5 3" xfId="45204"/>
    <cellStyle name="Input 5 2 2 2 2 4 6" xfId="16287"/>
    <cellStyle name="Input 5 2 2 2 2 4 6 2" xfId="31357"/>
    <cellStyle name="Input 5 2 2 2 2 4 6 3" xfId="46378"/>
    <cellStyle name="Input 5 2 2 2 2 4 7" xfId="17442"/>
    <cellStyle name="Input 5 2 2 2 2 4 7 2" xfId="32512"/>
    <cellStyle name="Input 5 2 2 2 2 4 7 3" xfId="47524"/>
    <cellStyle name="Input 5 2 2 2 2 4 8" xfId="18747"/>
    <cellStyle name="Input 5 2 2 2 2 4 8 2" xfId="33817"/>
    <cellStyle name="Input 5 2 2 2 2 4 8 3" xfId="48829"/>
    <cellStyle name="Input 5 2 2 2 2 4 9" xfId="19892"/>
    <cellStyle name="Input 5 2 2 2 2 4 9 2" xfId="34962"/>
    <cellStyle name="Input 5 2 2 2 2 4 9 3" xfId="49974"/>
    <cellStyle name="Input 5 2 2 2 2 5" xfId="8798"/>
    <cellStyle name="Input 5 2 2 2 2 5 2" xfId="24024"/>
    <cellStyle name="Input 5 2 2 2 2 5 3" xfId="39046"/>
    <cellStyle name="Input 5 2 2 2 2 6" xfId="12722"/>
    <cellStyle name="Input 5 2 2 2 2 6 2" xfId="27792"/>
    <cellStyle name="Input 5 2 2 2 2 6 3" xfId="42813"/>
    <cellStyle name="Input 5 2 2 2 2 7" xfId="14017"/>
    <cellStyle name="Input 5 2 2 2 2 7 2" xfId="29087"/>
    <cellStyle name="Input 5 2 2 2 2 7 3" xfId="44108"/>
    <cellStyle name="Input 5 2 2 2 2 8" xfId="16441"/>
    <cellStyle name="Input 5 2 2 2 2 8 2" xfId="31511"/>
    <cellStyle name="Input 5 2 2 2 2 8 3" xfId="46532"/>
    <cellStyle name="Input 5 2 2 2 2 9" xfId="17725"/>
    <cellStyle name="Input 5 2 2 2 2 9 2" xfId="32795"/>
    <cellStyle name="Input 5 2 2 2 2 9 3" xfId="47807"/>
    <cellStyle name="Input 5 2 2 2 3" xfId="6852"/>
    <cellStyle name="Input 5 2 2 2 3 10" xfId="20458"/>
    <cellStyle name="Input 5 2 2 2 3 10 2" xfId="35528"/>
    <cellStyle name="Input 5 2 2 2 3 10 3" xfId="50540"/>
    <cellStyle name="Input 5 2 2 2 3 11" xfId="7753"/>
    <cellStyle name="Input 5 2 2 2 3 11 2" xfId="23104"/>
    <cellStyle name="Input 5 2 2 2 3 11 3" xfId="38131"/>
    <cellStyle name="Input 5 2 2 2 3 12" xfId="22206"/>
    <cellStyle name="Input 5 2 2 2 3 13" xfId="37254"/>
    <cellStyle name="Input 5 2 2 2 3 2" xfId="10661"/>
    <cellStyle name="Input 5 2 2 2 3 2 2" xfId="25856"/>
    <cellStyle name="Input 5 2 2 2 3 2 3" xfId="40877"/>
    <cellStyle name="Input 5 2 2 2 3 3" xfId="11884"/>
    <cellStyle name="Input 5 2 2 2 3 3 2" xfId="26954"/>
    <cellStyle name="Input 5 2 2 2 3 3 3" xfId="41975"/>
    <cellStyle name="Input 5 2 2 2 3 4" xfId="13187"/>
    <cellStyle name="Input 5 2 2 2 3 4 2" xfId="28257"/>
    <cellStyle name="Input 5 2 2 2 3 4 3" xfId="43278"/>
    <cellStyle name="Input 5 2 2 2 3 5" xfId="14493"/>
    <cellStyle name="Input 5 2 2 2 3 5 2" xfId="29563"/>
    <cellStyle name="Input 5 2 2 2 3 5 3" xfId="44584"/>
    <cellStyle name="Input 5 2 2 2 3 6" xfId="15757"/>
    <cellStyle name="Input 5 2 2 2 3 6 2" xfId="30827"/>
    <cellStyle name="Input 5 2 2 2 3 6 3" xfId="45848"/>
    <cellStyle name="Input 5 2 2 2 3 7" xfId="16908"/>
    <cellStyle name="Input 5 2 2 2 3 7 2" xfId="31978"/>
    <cellStyle name="Input 5 2 2 2 3 7 3" xfId="46993"/>
    <cellStyle name="Input 5 2 2 2 3 8" xfId="18189"/>
    <cellStyle name="Input 5 2 2 2 3 8 2" xfId="33259"/>
    <cellStyle name="Input 5 2 2 2 3 8 3" xfId="48271"/>
    <cellStyle name="Input 5 2 2 2 3 9" xfId="19363"/>
    <cellStyle name="Input 5 2 2 2 3 9 2" xfId="34433"/>
    <cellStyle name="Input 5 2 2 2 3 9 3" xfId="49445"/>
    <cellStyle name="Input 5 2 2 2 4" xfId="8333"/>
    <cellStyle name="Input 5 2 2 2 4 10" xfId="20910"/>
    <cellStyle name="Input 5 2 2 2 4 10 2" xfId="35980"/>
    <cellStyle name="Input 5 2 2 2 4 10 3" xfId="50992"/>
    <cellStyle name="Input 5 2 2 2 4 11" xfId="23559"/>
    <cellStyle name="Input 5 2 2 2 4 12" xfId="38583"/>
    <cellStyle name="Input 5 2 2 2 4 2" xfId="11238"/>
    <cellStyle name="Input 5 2 2 2 4 2 2" xfId="26308"/>
    <cellStyle name="Input 5 2 2 2 4 2 3" xfId="41329"/>
    <cellStyle name="Input 5 2 2 2 4 3" xfId="12355"/>
    <cellStyle name="Input 5 2 2 2 4 3 2" xfId="27425"/>
    <cellStyle name="Input 5 2 2 2 4 3 3" xfId="42446"/>
    <cellStyle name="Input 5 2 2 2 4 4" xfId="13661"/>
    <cellStyle name="Input 5 2 2 2 4 4 2" xfId="28731"/>
    <cellStyle name="Input 5 2 2 2 4 4 3" xfId="43752"/>
    <cellStyle name="Input 5 2 2 2 4 5" xfId="15036"/>
    <cellStyle name="Input 5 2 2 2 4 5 2" xfId="30106"/>
    <cellStyle name="Input 5 2 2 2 4 5 3" xfId="45127"/>
    <cellStyle name="Input 5 2 2 2 4 6" xfId="16210"/>
    <cellStyle name="Input 5 2 2 2 4 6 2" xfId="31280"/>
    <cellStyle name="Input 5 2 2 2 4 6 3" xfId="46301"/>
    <cellStyle name="Input 5 2 2 2 4 7" xfId="17365"/>
    <cellStyle name="Input 5 2 2 2 4 7 2" xfId="32435"/>
    <cellStyle name="Input 5 2 2 2 4 7 3" xfId="47447"/>
    <cellStyle name="Input 5 2 2 2 4 8" xfId="18670"/>
    <cellStyle name="Input 5 2 2 2 4 8 2" xfId="33740"/>
    <cellStyle name="Input 5 2 2 2 4 8 3" xfId="48752"/>
    <cellStyle name="Input 5 2 2 2 4 9" xfId="19815"/>
    <cellStyle name="Input 5 2 2 2 4 9 2" xfId="34885"/>
    <cellStyle name="Input 5 2 2 2 4 9 3" xfId="49897"/>
    <cellStyle name="Input 5 2 2 2 5" xfId="7154"/>
    <cellStyle name="Input 5 2 2 2 5 2" xfId="22508"/>
    <cellStyle name="Input 5 2 2 2 5 3" xfId="37556"/>
    <cellStyle name="Input 5 2 2 3" xfId="6760"/>
    <cellStyle name="Input 5 2 2 3 10" xfId="20366"/>
    <cellStyle name="Input 5 2 2 3 10 2" xfId="35436"/>
    <cellStyle name="Input 5 2 2 3 10 3" xfId="50448"/>
    <cellStyle name="Input 5 2 2 3 11" xfId="7660"/>
    <cellStyle name="Input 5 2 2 3 11 2" xfId="23012"/>
    <cellStyle name="Input 5 2 2 3 11 3" xfId="38039"/>
    <cellStyle name="Input 5 2 2 3 12" xfId="22114"/>
    <cellStyle name="Input 5 2 2 3 13" xfId="37162"/>
    <cellStyle name="Input 5 2 2 3 2" xfId="10568"/>
    <cellStyle name="Input 5 2 2 3 2 2" xfId="25764"/>
    <cellStyle name="Input 5 2 2 3 2 3" xfId="40785"/>
    <cellStyle name="Input 5 2 2 3 3" xfId="11792"/>
    <cellStyle name="Input 5 2 2 3 3 2" xfId="26862"/>
    <cellStyle name="Input 5 2 2 3 3 3" xfId="41883"/>
    <cellStyle name="Input 5 2 2 3 4" xfId="13094"/>
    <cellStyle name="Input 5 2 2 3 4 2" xfId="28164"/>
    <cellStyle name="Input 5 2 2 3 4 3" xfId="43185"/>
    <cellStyle name="Input 5 2 2 3 5" xfId="14400"/>
    <cellStyle name="Input 5 2 2 3 5 2" xfId="29470"/>
    <cellStyle name="Input 5 2 2 3 5 3" xfId="44491"/>
    <cellStyle name="Input 5 2 2 3 6" xfId="15665"/>
    <cellStyle name="Input 5 2 2 3 6 2" xfId="30735"/>
    <cellStyle name="Input 5 2 2 3 6 3" xfId="45756"/>
    <cellStyle name="Input 5 2 2 3 7" xfId="16816"/>
    <cellStyle name="Input 5 2 2 3 7 2" xfId="31886"/>
    <cellStyle name="Input 5 2 2 3 7 3" xfId="46901"/>
    <cellStyle name="Input 5 2 2 3 8" xfId="18096"/>
    <cellStyle name="Input 5 2 2 3 8 2" xfId="33166"/>
    <cellStyle name="Input 5 2 2 3 8 3" xfId="48178"/>
    <cellStyle name="Input 5 2 2 3 9" xfId="19271"/>
    <cellStyle name="Input 5 2 2 3 9 2" xfId="34341"/>
    <cellStyle name="Input 5 2 2 3 9 3" xfId="49353"/>
    <cellStyle name="Input 5 2 2 4" xfId="8273"/>
    <cellStyle name="Input 5 2 2 4 10" xfId="20850"/>
    <cellStyle name="Input 5 2 2 4 10 2" xfId="35920"/>
    <cellStyle name="Input 5 2 2 4 10 3" xfId="50932"/>
    <cellStyle name="Input 5 2 2 4 11" xfId="23499"/>
    <cellStyle name="Input 5 2 2 4 12" xfId="38523"/>
    <cellStyle name="Input 5 2 2 4 2" xfId="11178"/>
    <cellStyle name="Input 5 2 2 4 2 2" xfId="26248"/>
    <cellStyle name="Input 5 2 2 4 2 3" xfId="41269"/>
    <cellStyle name="Input 5 2 2 4 3" xfId="12295"/>
    <cellStyle name="Input 5 2 2 4 3 2" xfId="27365"/>
    <cellStyle name="Input 5 2 2 4 3 3" xfId="42386"/>
    <cellStyle name="Input 5 2 2 4 4" xfId="13601"/>
    <cellStyle name="Input 5 2 2 4 4 2" xfId="28671"/>
    <cellStyle name="Input 5 2 2 4 4 3" xfId="43692"/>
    <cellStyle name="Input 5 2 2 4 5" xfId="14976"/>
    <cellStyle name="Input 5 2 2 4 5 2" xfId="30046"/>
    <cellStyle name="Input 5 2 2 4 5 3" xfId="45067"/>
    <cellStyle name="Input 5 2 2 4 6" xfId="16150"/>
    <cellStyle name="Input 5 2 2 4 6 2" xfId="31220"/>
    <cellStyle name="Input 5 2 2 4 6 3" xfId="46241"/>
    <cellStyle name="Input 5 2 2 4 7" xfId="17305"/>
    <cellStyle name="Input 5 2 2 4 7 2" xfId="32375"/>
    <cellStyle name="Input 5 2 2 4 7 3" xfId="47387"/>
    <cellStyle name="Input 5 2 2 4 8" xfId="18610"/>
    <cellStyle name="Input 5 2 2 4 8 2" xfId="33680"/>
    <cellStyle name="Input 5 2 2 4 8 3" xfId="48692"/>
    <cellStyle name="Input 5 2 2 4 9" xfId="19755"/>
    <cellStyle name="Input 5 2 2 4 9 2" xfId="34825"/>
    <cellStyle name="Input 5 2 2 4 9 3" xfId="49837"/>
    <cellStyle name="Input 5 2 2 5" xfId="8573"/>
    <cellStyle name="Input 5 2 2 5 2" xfId="23799"/>
    <cellStyle name="Input 5 2 2 5 3" xfId="38823"/>
    <cellStyle name="Input 5 2 2 6" xfId="12567"/>
    <cellStyle name="Input 5 2 2 6 2" xfId="27637"/>
    <cellStyle name="Input 5 2 2 6 3" xfId="42658"/>
    <cellStyle name="Input 5 2 2 7" xfId="13864"/>
    <cellStyle name="Input 5 2 2 7 2" xfId="28934"/>
    <cellStyle name="Input 5 2 2 7 3" xfId="43955"/>
    <cellStyle name="Input 5 2 2 8" xfId="9787"/>
    <cellStyle name="Input 5 2 2 8 2" xfId="25013"/>
    <cellStyle name="Input 5 2 2 8 3" xfId="40034"/>
    <cellStyle name="Input 5 2 2 9" xfId="17577"/>
    <cellStyle name="Input 5 2 2 9 2" xfId="32647"/>
    <cellStyle name="Input 5 2 2 9 3" xfId="47659"/>
    <cellStyle name="Input 5 2 3" xfId="6733"/>
    <cellStyle name="Input 5 2 3 10" xfId="20339"/>
    <cellStyle name="Input 5 2 3 10 2" xfId="35409"/>
    <cellStyle name="Input 5 2 3 10 3" xfId="50421"/>
    <cellStyle name="Input 5 2 3 11" xfId="7611"/>
    <cellStyle name="Input 5 2 3 11 2" xfId="22964"/>
    <cellStyle name="Input 5 2 3 11 3" xfId="38012"/>
    <cellStyle name="Input 5 2 3 12" xfId="22087"/>
    <cellStyle name="Input 5 2 3 13" xfId="37135"/>
    <cellStyle name="Input 5 2 3 2" xfId="10531"/>
    <cellStyle name="Input 5 2 3 2 2" xfId="25728"/>
    <cellStyle name="Input 5 2 3 2 3" xfId="40749"/>
    <cellStyle name="Input 5 2 3 3" xfId="11763"/>
    <cellStyle name="Input 5 2 3 3 2" xfId="26833"/>
    <cellStyle name="Input 5 2 3 3 3" xfId="41854"/>
    <cellStyle name="Input 5 2 3 4" xfId="13064"/>
    <cellStyle name="Input 5 2 3 4 2" xfId="28134"/>
    <cellStyle name="Input 5 2 3 4 3" xfId="43155"/>
    <cellStyle name="Input 5 2 3 5" xfId="14371"/>
    <cellStyle name="Input 5 2 3 5 2" xfId="29441"/>
    <cellStyle name="Input 5 2 3 5 3" xfId="44462"/>
    <cellStyle name="Input 5 2 3 6" xfId="15635"/>
    <cellStyle name="Input 5 2 3 6 2" xfId="30705"/>
    <cellStyle name="Input 5 2 3 6 3" xfId="45726"/>
    <cellStyle name="Input 5 2 3 7" xfId="16782"/>
    <cellStyle name="Input 5 2 3 7 2" xfId="31852"/>
    <cellStyle name="Input 5 2 3 7 3" xfId="46873"/>
    <cellStyle name="Input 5 2 3 8" xfId="18069"/>
    <cellStyle name="Input 5 2 3 8 2" xfId="33139"/>
    <cellStyle name="Input 5 2 3 8 3" xfId="48151"/>
    <cellStyle name="Input 5 2 3 9" xfId="19244"/>
    <cellStyle name="Input 5 2 3 9 2" xfId="34314"/>
    <cellStyle name="Input 5 2 3 9 3" xfId="49326"/>
    <cellStyle name="Input 5 2 4" xfId="8262"/>
    <cellStyle name="Input 5 2 4 10" xfId="20839"/>
    <cellStyle name="Input 5 2 4 10 2" xfId="35909"/>
    <cellStyle name="Input 5 2 4 10 3" xfId="50921"/>
    <cellStyle name="Input 5 2 4 11" xfId="23488"/>
    <cellStyle name="Input 5 2 4 12" xfId="38512"/>
    <cellStyle name="Input 5 2 4 2" xfId="11167"/>
    <cellStyle name="Input 5 2 4 2 2" xfId="26237"/>
    <cellStyle name="Input 5 2 4 2 3" xfId="41258"/>
    <cellStyle name="Input 5 2 4 3" xfId="12284"/>
    <cellStyle name="Input 5 2 4 3 2" xfId="27354"/>
    <cellStyle name="Input 5 2 4 3 3" xfId="42375"/>
    <cellStyle name="Input 5 2 4 4" xfId="13590"/>
    <cellStyle name="Input 5 2 4 4 2" xfId="28660"/>
    <cellStyle name="Input 5 2 4 4 3" xfId="43681"/>
    <cellStyle name="Input 5 2 4 5" xfId="14965"/>
    <cellStyle name="Input 5 2 4 5 2" xfId="30035"/>
    <cellStyle name="Input 5 2 4 5 3" xfId="45056"/>
    <cellStyle name="Input 5 2 4 6" xfId="16139"/>
    <cellStyle name="Input 5 2 4 6 2" xfId="31209"/>
    <cellStyle name="Input 5 2 4 6 3" xfId="46230"/>
    <cellStyle name="Input 5 2 4 7" xfId="17294"/>
    <cellStyle name="Input 5 2 4 7 2" xfId="32364"/>
    <cellStyle name="Input 5 2 4 7 3" xfId="47376"/>
    <cellStyle name="Input 5 2 4 8" xfId="18599"/>
    <cellStyle name="Input 5 2 4 8 2" xfId="33669"/>
    <cellStyle name="Input 5 2 4 8 3" xfId="48681"/>
    <cellStyle name="Input 5 2 4 9" xfId="19744"/>
    <cellStyle name="Input 5 2 4 9 2" xfId="34814"/>
    <cellStyle name="Input 5 2 4 9 3" xfId="49826"/>
    <cellStyle name="Input 5 2 5" xfId="6309"/>
    <cellStyle name="Input 5 2 5 2" xfId="21663"/>
    <cellStyle name="Input 5 2 5 3" xfId="36711"/>
    <cellStyle name="Input 5 3" xfId="6617"/>
    <cellStyle name="Input 5 3 10" xfId="20223"/>
    <cellStyle name="Input 5 3 10 2" xfId="35293"/>
    <cellStyle name="Input 5 3 10 3" xfId="50305"/>
    <cellStyle name="Input 5 3 11" xfId="7495"/>
    <cellStyle name="Input 5 3 11 2" xfId="22848"/>
    <cellStyle name="Input 5 3 11 3" xfId="37896"/>
    <cellStyle name="Input 5 3 12" xfId="21971"/>
    <cellStyle name="Input 5 3 13" xfId="37019"/>
    <cellStyle name="Input 5 3 2" xfId="10415"/>
    <cellStyle name="Input 5 3 2 2" xfId="25612"/>
    <cellStyle name="Input 5 3 2 3" xfId="40633"/>
    <cellStyle name="Input 5 3 3" xfId="11647"/>
    <cellStyle name="Input 5 3 3 2" xfId="26717"/>
    <cellStyle name="Input 5 3 3 3" xfId="41738"/>
    <cellStyle name="Input 5 3 4" xfId="12948"/>
    <cellStyle name="Input 5 3 4 2" xfId="28018"/>
    <cellStyle name="Input 5 3 4 3" xfId="43039"/>
    <cellStyle name="Input 5 3 5" xfId="14255"/>
    <cellStyle name="Input 5 3 5 2" xfId="29325"/>
    <cellStyle name="Input 5 3 5 3" xfId="44346"/>
    <cellStyle name="Input 5 3 6" xfId="15519"/>
    <cellStyle name="Input 5 3 6 2" xfId="30589"/>
    <cellStyle name="Input 5 3 6 3" xfId="45610"/>
    <cellStyle name="Input 5 3 7" xfId="16666"/>
    <cellStyle name="Input 5 3 7 2" xfId="31736"/>
    <cellStyle name="Input 5 3 7 3" xfId="46757"/>
    <cellStyle name="Input 5 3 8" xfId="17953"/>
    <cellStyle name="Input 5 3 8 2" xfId="33023"/>
    <cellStyle name="Input 5 3 8 3" xfId="48035"/>
    <cellStyle name="Input 5 3 9" xfId="19128"/>
    <cellStyle name="Input 5 3 9 2" xfId="34198"/>
    <cellStyle name="Input 5 3 9 3" xfId="49210"/>
    <cellStyle name="Input 5 4" xfId="8184"/>
    <cellStyle name="Input 5 4 10" xfId="20761"/>
    <cellStyle name="Input 5 4 10 2" xfId="35831"/>
    <cellStyle name="Input 5 4 10 3" xfId="50843"/>
    <cellStyle name="Input 5 4 11" xfId="23410"/>
    <cellStyle name="Input 5 4 12" xfId="38434"/>
    <cellStyle name="Input 5 4 2" xfId="11089"/>
    <cellStyle name="Input 5 4 2 2" xfId="26159"/>
    <cellStyle name="Input 5 4 2 3" xfId="41180"/>
    <cellStyle name="Input 5 4 3" xfId="12206"/>
    <cellStyle name="Input 5 4 3 2" xfId="27276"/>
    <cellStyle name="Input 5 4 3 3" xfId="42297"/>
    <cellStyle name="Input 5 4 4" xfId="13512"/>
    <cellStyle name="Input 5 4 4 2" xfId="28582"/>
    <cellStyle name="Input 5 4 4 3" xfId="43603"/>
    <cellStyle name="Input 5 4 5" xfId="14887"/>
    <cellStyle name="Input 5 4 5 2" xfId="29957"/>
    <cellStyle name="Input 5 4 5 3" xfId="44978"/>
    <cellStyle name="Input 5 4 6" xfId="16061"/>
    <cellStyle name="Input 5 4 6 2" xfId="31131"/>
    <cellStyle name="Input 5 4 6 3" xfId="46152"/>
    <cellStyle name="Input 5 4 7" xfId="17216"/>
    <cellStyle name="Input 5 4 7 2" xfId="32286"/>
    <cellStyle name="Input 5 4 7 3" xfId="47298"/>
    <cellStyle name="Input 5 4 8" xfId="18521"/>
    <cellStyle name="Input 5 4 8 2" xfId="33591"/>
    <cellStyle name="Input 5 4 8 3" xfId="48603"/>
    <cellStyle name="Input 5 4 9" xfId="19666"/>
    <cellStyle name="Input 5 4 9 2" xfId="34736"/>
    <cellStyle name="Input 5 4 9 3" xfId="49748"/>
    <cellStyle name="Input 5 5" xfId="8655"/>
    <cellStyle name="Input 5 5 2" xfId="23881"/>
    <cellStyle name="Input 5 5 3" xfId="38903"/>
    <cellStyle name="Input 5 6" xfId="9880"/>
    <cellStyle name="Input 5 6 2" xfId="25106"/>
    <cellStyle name="Input 5 6 3" xfId="40127"/>
    <cellStyle name="Input 5 7" xfId="8998"/>
    <cellStyle name="Input 5 7 2" xfId="24224"/>
    <cellStyle name="Input 5 7 3" xfId="39246"/>
    <cellStyle name="Input 5 8" xfId="9954"/>
    <cellStyle name="Input 5 8 2" xfId="25180"/>
    <cellStyle name="Input 5 8 3" xfId="40201"/>
    <cellStyle name="Input 5 9" xfId="9226"/>
    <cellStyle name="Input 5 9 2" xfId="24452"/>
    <cellStyle name="Input 5 9 3" xfId="39474"/>
    <cellStyle name="Input 50" xfId="5989"/>
    <cellStyle name="Input 50 10" xfId="7276"/>
    <cellStyle name="Input 50 10 2" xfId="22630"/>
    <cellStyle name="Input 50 10 3" xfId="37678"/>
    <cellStyle name="Input 50 2" xfId="6974"/>
    <cellStyle name="Input 50 2 10" xfId="19600"/>
    <cellStyle name="Input 50 2 10 2" xfId="34670"/>
    <cellStyle name="Input 50 2 10 3" xfId="49682"/>
    <cellStyle name="Input 50 2 11" xfId="20695"/>
    <cellStyle name="Input 50 2 11 2" xfId="35765"/>
    <cellStyle name="Input 50 2 11 3" xfId="50777"/>
    <cellStyle name="Input 50 2 12" xfId="8054"/>
    <cellStyle name="Input 50 2 12 2" xfId="23344"/>
    <cellStyle name="Input 50 2 12 3" xfId="38368"/>
    <cellStyle name="Input 50 2 13" xfId="22328"/>
    <cellStyle name="Input 50 2 14" xfId="37376"/>
    <cellStyle name="Input 50 2 2" xfId="8506"/>
    <cellStyle name="Input 50 2 2 10" xfId="21083"/>
    <cellStyle name="Input 50 2 2 10 2" xfId="36153"/>
    <cellStyle name="Input 50 2 2 10 3" xfId="51165"/>
    <cellStyle name="Input 50 2 2 11" xfId="23732"/>
    <cellStyle name="Input 50 2 2 12" xfId="38756"/>
    <cellStyle name="Input 50 2 2 2" xfId="11411"/>
    <cellStyle name="Input 50 2 2 2 2" xfId="26481"/>
    <cellStyle name="Input 50 2 2 2 3" xfId="41502"/>
    <cellStyle name="Input 50 2 2 3" xfId="12528"/>
    <cellStyle name="Input 50 2 2 3 2" xfId="27598"/>
    <cellStyle name="Input 50 2 2 3 3" xfId="42619"/>
    <cellStyle name="Input 50 2 2 4" xfId="13834"/>
    <cellStyle name="Input 50 2 2 4 2" xfId="28904"/>
    <cellStyle name="Input 50 2 2 4 3" xfId="43925"/>
    <cellStyle name="Input 50 2 2 5" xfId="15209"/>
    <cellStyle name="Input 50 2 2 5 2" xfId="30279"/>
    <cellStyle name="Input 50 2 2 5 3" xfId="45300"/>
    <cellStyle name="Input 50 2 2 6" xfId="16383"/>
    <cellStyle name="Input 50 2 2 6 2" xfId="31453"/>
    <cellStyle name="Input 50 2 2 6 3" xfId="46474"/>
    <cellStyle name="Input 50 2 2 7" xfId="17538"/>
    <cellStyle name="Input 50 2 2 7 2" xfId="32608"/>
    <cellStyle name="Input 50 2 2 7 3" xfId="47620"/>
    <cellStyle name="Input 50 2 2 8" xfId="18843"/>
    <cellStyle name="Input 50 2 2 8 2" xfId="33913"/>
    <cellStyle name="Input 50 2 2 8 3" xfId="48925"/>
    <cellStyle name="Input 50 2 2 9" xfId="19988"/>
    <cellStyle name="Input 50 2 2 9 2" xfId="35058"/>
    <cellStyle name="Input 50 2 2 9 3" xfId="50070"/>
    <cellStyle name="Input 50 2 3" xfId="10959"/>
    <cellStyle name="Input 50 2 3 2" xfId="26093"/>
    <cellStyle name="Input 50 2 3 3" xfId="41114"/>
    <cellStyle name="Input 50 2 4" xfId="12127"/>
    <cellStyle name="Input 50 2 4 2" xfId="27197"/>
    <cellStyle name="Input 50 2 4 3" xfId="42218"/>
    <cellStyle name="Input 50 2 5" xfId="13431"/>
    <cellStyle name="Input 50 2 5 2" xfId="28501"/>
    <cellStyle name="Input 50 2 5 3" xfId="43522"/>
    <cellStyle name="Input 50 2 6" xfId="14775"/>
    <cellStyle name="Input 50 2 6 2" xfId="29845"/>
    <cellStyle name="Input 50 2 6 3" xfId="44866"/>
    <cellStyle name="Input 50 2 7" xfId="15995"/>
    <cellStyle name="Input 50 2 7 2" xfId="31065"/>
    <cellStyle name="Input 50 2 7 3" xfId="46086"/>
    <cellStyle name="Input 50 2 8" xfId="17149"/>
    <cellStyle name="Input 50 2 8 2" xfId="32219"/>
    <cellStyle name="Input 50 2 8 3" xfId="47231"/>
    <cellStyle name="Input 50 2 9" xfId="18438"/>
    <cellStyle name="Input 50 2 9 2" xfId="33508"/>
    <cellStyle name="Input 50 2 9 3" xfId="48520"/>
    <cellStyle name="Input 50 3" xfId="7894"/>
    <cellStyle name="Input 50 3 10" xfId="20580"/>
    <cellStyle name="Input 50 3 10 2" xfId="35650"/>
    <cellStyle name="Input 50 3 10 3" xfId="50662"/>
    <cellStyle name="Input 50 3 11" xfId="23226"/>
    <cellStyle name="Input 50 3 12" xfId="38253"/>
    <cellStyle name="Input 50 3 2" xfId="10802"/>
    <cellStyle name="Input 50 3 2 2" xfId="25978"/>
    <cellStyle name="Input 50 3 2 3" xfId="40999"/>
    <cellStyle name="Input 50 3 3" xfId="12008"/>
    <cellStyle name="Input 50 3 3 2" xfId="27078"/>
    <cellStyle name="Input 50 3 3 3" xfId="42099"/>
    <cellStyle name="Input 50 3 4" xfId="13309"/>
    <cellStyle name="Input 50 3 4 2" xfId="28379"/>
    <cellStyle name="Input 50 3 4 3" xfId="43400"/>
    <cellStyle name="Input 50 3 5" xfId="14630"/>
    <cellStyle name="Input 50 3 5 2" xfId="29700"/>
    <cellStyle name="Input 50 3 5 3" xfId="44721"/>
    <cellStyle name="Input 50 3 6" xfId="15879"/>
    <cellStyle name="Input 50 3 6 2" xfId="30949"/>
    <cellStyle name="Input 50 3 6 3" xfId="45970"/>
    <cellStyle name="Input 50 3 7" xfId="17030"/>
    <cellStyle name="Input 50 3 7 2" xfId="32100"/>
    <cellStyle name="Input 50 3 7 3" xfId="47115"/>
    <cellStyle name="Input 50 3 8" xfId="18314"/>
    <cellStyle name="Input 50 3 8 2" xfId="33384"/>
    <cellStyle name="Input 50 3 8 3" xfId="48396"/>
    <cellStyle name="Input 50 3 9" xfId="19485"/>
    <cellStyle name="Input 50 3 9 2" xfId="34555"/>
    <cellStyle name="Input 50 3 9 3" xfId="49567"/>
    <cellStyle name="Input 50 4" xfId="8423"/>
    <cellStyle name="Input 50 4 10" xfId="21000"/>
    <cellStyle name="Input 50 4 10 2" xfId="36070"/>
    <cellStyle name="Input 50 4 10 3" xfId="51082"/>
    <cellStyle name="Input 50 4 11" xfId="23649"/>
    <cellStyle name="Input 50 4 12" xfId="38673"/>
    <cellStyle name="Input 50 4 2" xfId="11328"/>
    <cellStyle name="Input 50 4 2 2" xfId="26398"/>
    <cellStyle name="Input 50 4 2 3" xfId="41419"/>
    <cellStyle name="Input 50 4 3" xfId="12445"/>
    <cellStyle name="Input 50 4 3 2" xfId="27515"/>
    <cellStyle name="Input 50 4 3 3" xfId="42536"/>
    <cellStyle name="Input 50 4 4" xfId="13751"/>
    <cellStyle name="Input 50 4 4 2" xfId="28821"/>
    <cellStyle name="Input 50 4 4 3" xfId="43842"/>
    <cellStyle name="Input 50 4 5" xfId="15126"/>
    <cellStyle name="Input 50 4 5 2" xfId="30196"/>
    <cellStyle name="Input 50 4 5 3" xfId="45217"/>
    <cellStyle name="Input 50 4 6" xfId="16300"/>
    <cellStyle name="Input 50 4 6 2" xfId="31370"/>
    <cellStyle name="Input 50 4 6 3" xfId="46391"/>
    <cellStyle name="Input 50 4 7" xfId="17455"/>
    <cellStyle name="Input 50 4 7 2" xfId="32525"/>
    <cellStyle name="Input 50 4 7 3" xfId="47537"/>
    <cellStyle name="Input 50 4 8" xfId="18760"/>
    <cellStyle name="Input 50 4 8 2" xfId="33830"/>
    <cellStyle name="Input 50 4 8 3" xfId="48842"/>
    <cellStyle name="Input 50 4 9" xfId="19905"/>
    <cellStyle name="Input 50 4 9 2" xfId="34975"/>
    <cellStyle name="Input 50 4 9 3" xfId="49987"/>
    <cellStyle name="Input 50 5" xfId="8524"/>
    <cellStyle name="Input 50 5 2" xfId="23750"/>
    <cellStyle name="Input 50 5 3" xfId="38774"/>
    <cellStyle name="Input 50 6" xfId="12730"/>
    <cellStyle name="Input 50 6 2" xfId="27800"/>
    <cellStyle name="Input 50 6 3" xfId="42821"/>
    <cellStyle name="Input 50 7" xfId="14033"/>
    <cellStyle name="Input 50 7 2" xfId="29103"/>
    <cellStyle name="Input 50 7 3" xfId="44124"/>
    <cellStyle name="Input 50 8" xfId="16448"/>
    <cellStyle name="Input 50 8 2" xfId="31518"/>
    <cellStyle name="Input 50 8 3" xfId="46539"/>
    <cellStyle name="Input 50 9" xfId="17734"/>
    <cellStyle name="Input 50 9 2" xfId="32804"/>
    <cellStyle name="Input 50 9 3" xfId="47816"/>
    <cellStyle name="Input 51" xfId="6063"/>
    <cellStyle name="Input 51 10" xfId="18315"/>
    <cellStyle name="Input 51 10 2" xfId="33385"/>
    <cellStyle name="Input 51 10 3" xfId="48397"/>
    <cellStyle name="Input 51 11" xfId="19486"/>
    <cellStyle name="Input 51 11 2" xfId="34556"/>
    <cellStyle name="Input 51 11 3" xfId="49568"/>
    <cellStyle name="Input 51 12" xfId="20581"/>
    <cellStyle name="Input 51 12 2" xfId="35651"/>
    <cellStyle name="Input 51 12 3" xfId="50663"/>
    <cellStyle name="Input 51 13" xfId="7902"/>
    <cellStyle name="Input 51 13 2" xfId="23227"/>
    <cellStyle name="Input 51 13 3" xfId="38254"/>
    <cellStyle name="Input 51 14" xfId="21420"/>
    <cellStyle name="Input 51 15" xfId="36465"/>
    <cellStyle name="Input 51 2" xfId="8062"/>
    <cellStyle name="Input 51 2 10" xfId="19601"/>
    <cellStyle name="Input 51 2 10 2" xfId="34671"/>
    <cellStyle name="Input 51 2 10 3" xfId="49683"/>
    <cellStyle name="Input 51 2 11" xfId="20696"/>
    <cellStyle name="Input 51 2 11 2" xfId="35766"/>
    <cellStyle name="Input 51 2 11 3" xfId="50778"/>
    <cellStyle name="Input 51 2 12" xfId="23345"/>
    <cellStyle name="Input 51 2 13" xfId="38369"/>
    <cellStyle name="Input 51 2 2" xfId="8507"/>
    <cellStyle name="Input 51 2 2 10" xfId="21084"/>
    <cellStyle name="Input 51 2 2 10 2" xfId="36154"/>
    <cellStyle name="Input 51 2 2 10 3" xfId="51166"/>
    <cellStyle name="Input 51 2 2 11" xfId="23733"/>
    <cellStyle name="Input 51 2 2 12" xfId="38757"/>
    <cellStyle name="Input 51 2 2 2" xfId="11412"/>
    <cellStyle name="Input 51 2 2 2 2" xfId="26482"/>
    <cellStyle name="Input 51 2 2 2 3" xfId="41503"/>
    <cellStyle name="Input 51 2 2 3" xfId="12529"/>
    <cellStyle name="Input 51 2 2 3 2" xfId="27599"/>
    <cellStyle name="Input 51 2 2 3 3" xfId="42620"/>
    <cellStyle name="Input 51 2 2 4" xfId="13835"/>
    <cellStyle name="Input 51 2 2 4 2" xfId="28905"/>
    <cellStyle name="Input 51 2 2 4 3" xfId="43926"/>
    <cellStyle name="Input 51 2 2 5" xfId="15210"/>
    <cellStyle name="Input 51 2 2 5 2" xfId="30280"/>
    <cellStyle name="Input 51 2 2 5 3" xfId="45301"/>
    <cellStyle name="Input 51 2 2 6" xfId="16384"/>
    <cellStyle name="Input 51 2 2 6 2" xfId="31454"/>
    <cellStyle name="Input 51 2 2 6 3" xfId="46475"/>
    <cellStyle name="Input 51 2 2 7" xfId="17539"/>
    <cellStyle name="Input 51 2 2 7 2" xfId="32609"/>
    <cellStyle name="Input 51 2 2 7 3" xfId="47621"/>
    <cellStyle name="Input 51 2 2 8" xfId="18844"/>
    <cellStyle name="Input 51 2 2 8 2" xfId="33914"/>
    <cellStyle name="Input 51 2 2 8 3" xfId="48926"/>
    <cellStyle name="Input 51 2 2 9" xfId="19989"/>
    <cellStyle name="Input 51 2 2 9 2" xfId="35059"/>
    <cellStyle name="Input 51 2 2 9 3" xfId="50071"/>
    <cellStyle name="Input 51 2 3" xfId="10967"/>
    <cellStyle name="Input 51 2 3 2" xfId="26094"/>
    <cellStyle name="Input 51 2 3 3" xfId="41115"/>
    <cellStyle name="Input 51 2 4" xfId="12130"/>
    <cellStyle name="Input 51 2 4 2" xfId="27200"/>
    <cellStyle name="Input 51 2 4 3" xfId="42221"/>
    <cellStyle name="Input 51 2 5" xfId="13433"/>
    <cellStyle name="Input 51 2 5 2" xfId="28503"/>
    <cellStyle name="Input 51 2 5 3" xfId="43524"/>
    <cellStyle name="Input 51 2 6" xfId="14780"/>
    <cellStyle name="Input 51 2 6 2" xfId="29850"/>
    <cellStyle name="Input 51 2 6 3" xfId="44871"/>
    <cellStyle name="Input 51 2 7" xfId="15996"/>
    <cellStyle name="Input 51 2 7 2" xfId="31066"/>
    <cellStyle name="Input 51 2 7 3" xfId="46087"/>
    <cellStyle name="Input 51 2 8" xfId="17150"/>
    <cellStyle name="Input 51 2 8 2" xfId="32220"/>
    <cellStyle name="Input 51 2 8 3" xfId="47232"/>
    <cellStyle name="Input 51 2 9" xfId="18442"/>
    <cellStyle name="Input 51 2 9 2" xfId="33512"/>
    <cellStyle name="Input 51 2 9 3" xfId="48524"/>
    <cellStyle name="Input 51 3" xfId="8424"/>
    <cellStyle name="Input 51 3 10" xfId="21001"/>
    <cellStyle name="Input 51 3 10 2" xfId="36071"/>
    <cellStyle name="Input 51 3 10 3" xfId="51083"/>
    <cellStyle name="Input 51 3 11" xfId="23650"/>
    <cellStyle name="Input 51 3 12" xfId="38674"/>
    <cellStyle name="Input 51 3 2" xfId="11329"/>
    <cellStyle name="Input 51 3 2 2" xfId="26399"/>
    <cellStyle name="Input 51 3 2 3" xfId="41420"/>
    <cellStyle name="Input 51 3 3" xfId="12446"/>
    <cellStyle name="Input 51 3 3 2" xfId="27516"/>
    <cellStyle name="Input 51 3 3 3" xfId="42537"/>
    <cellStyle name="Input 51 3 4" xfId="13752"/>
    <cellStyle name="Input 51 3 4 2" xfId="28822"/>
    <cellStyle name="Input 51 3 4 3" xfId="43843"/>
    <cellStyle name="Input 51 3 5" xfId="15127"/>
    <cellStyle name="Input 51 3 5 2" xfId="30197"/>
    <cellStyle name="Input 51 3 5 3" xfId="45218"/>
    <cellStyle name="Input 51 3 6" xfId="16301"/>
    <cellStyle name="Input 51 3 6 2" xfId="31371"/>
    <cellStyle name="Input 51 3 6 3" xfId="46392"/>
    <cellStyle name="Input 51 3 7" xfId="17456"/>
    <cellStyle name="Input 51 3 7 2" xfId="32526"/>
    <cellStyle name="Input 51 3 7 3" xfId="47538"/>
    <cellStyle name="Input 51 3 8" xfId="18761"/>
    <cellStyle name="Input 51 3 8 2" xfId="33831"/>
    <cellStyle name="Input 51 3 8 3" xfId="48843"/>
    <cellStyle name="Input 51 3 9" xfId="19906"/>
    <cellStyle name="Input 51 3 9 2" xfId="34976"/>
    <cellStyle name="Input 51 3 9 3" xfId="49988"/>
    <cellStyle name="Input 51 4" xfId="10810"/>
    <cellStyle name="Input 51 4 2" xfId="25979"/>
    <cellStyle name="Input 51 4 3" xfId="41000"/>
    <cellStyle name="Input 51 5" xfId="12009"/>
    <cellStyle name="Input 51 5 2" xfId="27079"/>
    <cellStyle name="Input 51 5 3" xfId="42100"/>
    <cellStyle name="Input 51 6" xfId="13311"/>
    <cellStyle name="Input 51 6 2" xfId="28381"/>
    <cellStyle name="Input 51 6 3" xfId="43402"/>
    <cellStyle name="Input 51 7" xfId="14636"/>
    <cellStyle name="Input 51 7 2" xfId="29706"/>
    <cellStyle name="Input 51 7 3" xfId="44727"/>
    <cellStyle name="Input 51 8" xfId="15880"/>
    <cellStyle name="Input 51 8 2" xfId="30950"/>
    <cellStyle name="Input 51 8 3" xfId="45971"/>
    <cellStyle name="Input 51 9" xfId="17031"/>
    <cellStyle name="Input 51 9 2" xfId="32101"/>
    <cellStyle name="Input 51 9 3" xfId="47116"/>
    <cellStyle name="Input 52" xfId="6468"/>
    <cellStyle name="Input 52 10" xfId="18318"/>
    <cellStyle name="Input 52 10 2" xfId="33388"/>
    <cellStyle name="Input 52 10 3" xfId="48400"/>
    <cellStyle name="Input 52 11" xfId="19487"/>
    <cellStyle name="Input 52 11 2" xfId="34557"/>
    <cellStyle name="Input 52 11 3" xfId="49569"/>
    <cellStyle name="Input 52 12" xfId="20582"/>
    <cellStyle name="Input 52 12 2" xfId="35652"/>
    <cellStyle name="Input 52 12 3" xfId="50664"/>
    <cellStyle name="Input 52 13" xfId="7910"/>
    <cellStyle name="Input 52 13 2" xfId="23228"/>
    <cellStyle name="Input 52 13 3" xfId="38255"/>
    <cellStyle name="Input 52 14" xfId="21822"/>
    <cellStyle name="Input 52 15" xfId="36870"/>
    <cellStyle name="Input 52 2" xfId="8070"/>
    <cellStyle name="Input 52 2 10" xfId="19602"/>
    <cellStyle name="Input 52 2 10 2" xfId="34672"/>
    <cellStyle name="Input 52 2 10 3" xfId="49684"/>
    <cellStyle name="Input 52 2 11" xfId="20697"/>
    <cellStyle name="Input 52 2 11 2" xfId="35767"/>
    <cellStyle name="Input 52 2 11 3" xfId="50779"/>
    <cellStyle name="Input 52 2 12" xfId="23346"/>
    <cellStyle name="Input 52 2 13" xfId="38370"/>
    <cellStyle name="Input 52 2 2" xfId="8508"/>
    <cellStyle name="Input 52 2 2 10" xfId="21085"/>
    <cellStyle name="Input 52 2 2 10 2" xfId="36155"/>
    <cellStyle name="Input 52 2 2 10 3" xfId="51167"/>
    <cellStyle name="Input 52 2 2 11" xfId="23734"/>
    <cellStyle name="Input 52 2 2 12" xfId="38758"/>
    <cellStyle name="Input 52 2 2 2" xfId="11413"/>
    <cellStyle name="Input 52 2 2 2 2" xfId="26483"/>
    <cellStyle name="Input 52 2 2 2 3" xfId="41504"/>
    <cellStyle name="Input 52 2 2 3" xfId="12530"/>
    <cellStyle name="Input 52 2 2 3 2" xfId="27600"/>
    <cellStyle name="Input 52 2 2 3 3" xfId="42621"/>
    <cellStyle name="Input 52 2 2 4" xfId="13836"/>
    <cellStyle name="Input 52 2 2 4 2" xfId="28906"/>
    <cellStyle name="Input 52 2 2 4 3" xfId="43927"/>
    <cellStyle name="Input 52 2 2 5" xfId="15211"/>
    <cellStyle name="Input 52 2 2 5 2" xfId="30281"/>
    <cellStyle name="Input 52 2 2 5 3" xfId="45302"/>
    <cellStyle name="Input 52 2 2 6" xfId="16385"/>
    <cellStyle name="Input 52 2 2 6 2" xfId="31455"/>
    <cellStyle name="Input 52 2 2 6 3" xfId="46476"/>
    <cellStyle name="Input 52 2 2 7" xfId="17540"/>
    <cellStyle name="Input 52 2 2 7 2" xfId="32610"/>
    <cellStyle name="Input 52 2 2 7 3" xfId="47622"/>
    <cellStyle name="Input 52 2 2 8" xfId="18845"/>
    <cellStyle name="Input 52 2 2 8 2" xfId="33915"/>
    <cellStyle name="Input 52 2 2 8 3" xfId="48927"/>
    <cellStyle name="Input 52 2 2 9" xfId="19990"/>
    <cellStyle name="Input 52 2 2 9 2" xfId="35060"/>
    <cellStyle name="Input 52 2 2 9 3" xfId="50072"/>
    <cellStyle name="Input 52 2 3" xfId="10975"/>
    <cellStyle name="Input 52 2 3 2" xfId="26095"/>
    <cellStyle name="Input 52 2 3 3" xfId="41116"/>
    <cellStyle name="Input 52 2 4" xfId="12131"/>
    <cellStyle name="Input 52 2 4 2" xfId="27201"/>
    <cellStyle name="Input 52 2 4 3" xfId="42222"/>
    <cellStyle name="Input 52 2 5" xfId="13435"/>
    <cellStyle name="Input 52 2 5 2" xfId="28505"/>
    <cellStyle name="Input 52 2 5 3" xfId="43526"/>
    <cellStyle name="Input 52 2 6" xfId="14787"/>
    <cellStyle name="Input 52 2 6 2" xfId="29857"/>
    <cellStyle name="Input 52 2 6 3" xfId="44878"/>
    <cellStyle name="Input 52 2 7" xfId="15997"/>
    <cellStyle name="Input 52 2 7 2" xfId="31067"/>
    <cellStyle name="Input 52 2 7 3" xfId="46088"/>
    <cellStyle name="Input 52 2 8" xfId="17152"/>
    <cellStyle name="Input 52 2 8 2" xfId="32222"/>
    <cellStyle name="Input 52 2 8 3" xfId="47234"/>
    <cellStyle name="Input 52 2 9" xfId="18445"/>
    <cellStyle name="Input 52 2 9 2" xfId="33515"/>
    <cellStyle name="Input 52 2 9 3" xfId="48527"/>
    <cellStyle name="Input 52 3" xfId="8425"/>
    <cellStyle name="Input 52 3 10" xfId="21002"/>
    <cellStyle name="Input 52 3 10 2" xfId="36072"/>
    <cellStyle name="Input 52 3 10 3" xfId="51084"/>
    <cellStyle name="Input 52 3 11" xfId="23651"/>
    <cellStyle name="Input 52 3 12" xfId="38675"/>
    <cellStyle name="Input 52 3 2" xfId="11330"/>
    <cellStyle name="Input 52 3 2 2" xfId="26400"/>
    <cellStyle name="Input 52 3 2 3" xfId="41421"/>
    <cellStyle name="Input 52 3 3" xfId="12447"/>
    <cellStyle name="Input 52 3 3 2" xfId="27517"/>
    <cellStyle name="Input 52 3 3 3" xfId="42538"/>
    <cellStyle name="Input 52 3 4" xfId="13753"/>
    <cellStyle name="Input 52 3 4 2" xfId="28823"/>
    <cellStyle name="Input 52 3 4 3" xfId="43844"/>
    <cellStyle name="Input 52 3 5" xfId="15128"/>
    <cellStyle name="Input 52 3 5 2" xfId="30198"/>
    <cellStyle name="Input 52 3 5 3" xfId="45219"/>
    <cellStyle name="Input 52 3 6" xfId="16302"/>
    <cellStyle name="Input 52 3 6 2" xfId="31372"/>
    <cellStyle name="Input 52 3 6 3" xfId="46393"/>
    <cellStyle name="Input 52 3 7" xfId="17457"/>
    <cellStyle name="Input 52 3 7 2" xfId="32527"/>
    <cellStyle name="Input 52 3 7 3" xfId="47539"/>
    <cellStyle name="Input 52 3 8" xfId="18762"/>
    <cellStyle name="Input 52 3 8 2" xfId="33832"/>
    <cellStyle name="Input 52 3 8 3" xfId="48844"/>
    <cellStyle name="Input 52 3 9" xfId="19907"/>
    <cellStyle name="Input 52 3 9 2" xfId="34977"/>
    <cellStyle name="Input 52 3 9 3" xfId="49989"/>
    <cellStyle name="Input 52 4" xfId="10818"/>
    <cellStyle name="Input 52 4 2" xfId="25980"/>
    <cellStyle name="Input 52 4 3" xfId="41001"/>
    <cellStyle name="Input 52 5" xfId="12011"/>
    <cellStyle name="Input 52 5 2" xfId="27081"/>
    <cellStyle name="Input 52 5 3" xfId="42102"/>
    <cellStyle name="Input 52 6" xfId="13314"/>
    <cellStyle name="Input 52 6 2" xfId="28384"/>
    <cellStyle name="Input 52 6 3" xfId="43405"/>
    <cellStyle name="Input 52 7" xfId="14641"/>
    <cellStyle name="Input 52 7 2" xfId="29711"/>
    <cellStyle name="Input 52 7 3" xfId="44732"/>
    <cellStyle name="Input 52 8" xfId="15882"/>
    <cellStyle name="Input 52 8 2" xfId="30952"/>
    <cellStyle name="Input 52 8 3" xfId="45973"/>
    <cellStyle name="Input 52 9" xfId="17032"/>
    <cellStyle name="Input 52 9 2" xfId="32102"/>
    <cellStyle name="Input 52 9 3" xfId="47117"/>
    <cellStyle name="Input 53" xfId="7918"/>
    <cellStyle name="Input 53 10" xfId="19488"/>
    <cellStyle name="Input 53 10 2" xfId="34558"/>
    <cellStyle name="Input 53 10 3" xfId="49570"/>
    <cellStyle name="Input 53 11" xfId="20583"/>
    <cellStyle name="Input 53 11 2" xfId="35653"/>
    <cellStyle name="Input 53 11 3" xfId="50665"/>
    <cellStyle name="Input 53 12" xfId="23229"/>
    <cellStyle name="Input 53 13" xfId="38256"/>
    <cellStyle name="Input 53 2" xfId="8426"/>
    <cellStyle name="Input 53 2 10" xfId="21003"/>
    <cellStyle name="Input 53 2 10 2" xfId="36073"/>
    <cellStyle name="Input 53 2 10 3" xfId="51085"/>
    <cellStyle name="Input 53 2 11" xfId="23652"/>
    <cellStyle name="Input 53 2 12" xfId="38676"/>
    <cellStyle name="Input 53 2 2" xfId="11331"/>
    <cellStyle name="Input 53 2 2 2" xfId="26401"/>
    <cellStyle name="Input 53 2 2 3" xfId="41422"/>
    <cellStyle name="Input 53 2 3" xfId="12448"/>
    <cellStyle name="Input 53 2 3 2" xfId="27518"/>
    <cellStyle name="Input 53 2 3 3" xfId="42539"/>
    <cellStyle name="Input 53 2 4" xfId="13754"/>
    <cellStyle name="Input 53 2 4 2" xfId="28824"/>
    <cellStyle name="Input 53 2 4 3" xfId="43845"/>
    <cellStyle name="Input 53 2 5" xfId="15129"/>
    <cellStyle name="Input 53 2 5 2" xfId="30199"/>
    <cellStyle name="Input 53 2 5 3" xfId="45220"/>
    <cellStyle name="Input 53 2 6" xfId="16303"/>
    <cellStyle name="Input 53 2 6 2" xfId="31373"/>
    <cellStyle name="Input 53 2 6 3" xfId="46394"/>
    <cellStyle name="Input 53 2 7" xfId="17458"/>
    <cellStyle name="Input 53 2 7 2" xfId="32528"/>
    <cellStyle name="Input 53 2 7 3" xfId="47540"/>
    <cellStyle name="Input 53 2 8" xfId="18763"/>
    <cellStyle name="Input 53 2 8 2" xfId="33833"/>
    <cellStyle name="Input 53 2 8 3" xfId="48845"/>
    <cellStyle name="Input 53 2 9" xfId="19908"/>
    <cellStyle name="Input 53 2 9 2" xfId="34978"/>
    <cellStyle name="Input 53 2 9 3" xfId="49990"/>
    <cellStyle name="Input 53 3" xfId="10826"/>
    <cellStyle name="Input 53 3 2" xfId="25981"/>
    <cellStyle name="Input 53 3 3" xfId="41002"/>
    <cellStyle name="Input 53 4" xfId="12012"/>
    <cellStyle name="Input 53 4 2" xfId="27082"/>
    <cellStyle name="Input 53 4 3" xfId="42103"/>
    <cellStyle name="Input 53 5" xfId="13316"/>
    <cellStyle name="Input 53 5 2" xfId="28386"/>
    <cellStyle name="Input 53 5 3" xfId="43407"/>
    <cellStyle name="Input 53 6" xfId="14647"/>
    <cellStyle name="Input 53 6 2" xfId="29717"/>
    <cellStyle name="Input 53 6 3" xfId="44738"/>
    <cellStyle name="Input 53 7" xfId="15883"/>
    <cellStyle name="Input 53 7 2" xfId="30953"/>
    <cellStyle name="Input 53 7 3" xfId="45974"/>
    <cellStyle name="Input 53 8" xfId="17033"/>
    <cellStyle name="Input 53 8 2" xfId="32103"/>
    <cellStyle name="Input 53 8 3" xfId="47118"/>
    <cellStyle name="Input 53 9" xfId="18320"/>
    <cellStyle name="Input 53 9 2" xfId="33390"/>
    <cellStyle name="Input 53 9 3" xfId="48402"/>
    <cellStyle name="Input 54" xfId="8088"/>
    <cellStyle name="Input 54 10" xfId="19612"/>
    <cellStyle name="Input 54 10 2" xfId="34682"/>
    <cellStyle name="Input 54 10 3" xfId="49694"/>
    <cellStyle name="Input 54 11" xfId="20707"/>
    <cellStyle name="Input 54 11 2" xfId="35777"/>
    <cellStyle name="Input 54 11 3" xfId="50789"/>
    <cellStyle name="Input 54 12" xfId="23356"/>
    <cellStyle name="Input 54 13" xfId="38380"/>
    <cellStyle name="Input 54 2" xfId="8518"/>
    <cellStyle name="Input 54 2 10" xfId="21095"/>
    <cellStyle name="Input 54 2 10 2" xfId="36165"/>
    <cellStyle name="Input 54 2 10 3" xfId="51177"/>
    <cellStyle name="Input 54 2 11" xfId="23744"/>
    <cellStyle name="Input 54 2 12" xfId="38768"/>
    <cellStyle name="Input 54 2 2" xfId="11423"/>
    <cellStyle name="Input 54 2 2 2" xfId="26493"/>
    <cellStyle name="Input 54 2 2 3" xfId="41514"/>
    <cellStyle name="Input 54 2 3" xfId="12540"/>
    <cellStyle name="Input 54 2 3 2" xfId="27610"/>
    <cellStyle name="Input 54 2 3 3" xfId="42631"/>
    <cellStyle name="Input 54 2 4" xfId="13846"/>
    <cellStyle name="Input 54 2 4 2" xfId="28916"/>
    <cellStyle name="Input 54 2 4 3" xfId="43937"/>
    <cellStyle name="Input 54 2 5" xfId="15221"/>
    <cellStyle name="Input 54 2 5 2" xfId="30291"/>
    <cellStyle name="Input 54 2 5 3" xfId="45312"/>
    <cellStyle name="Input 54 2 6" xfId="16395"/>
    <cellStyle name="Input 54 2 6 2" xfId="31465"/>
    <cellStyle name="Input 54 2 6 3" xfId="46486"/>
    <cellStyle name="Input 54 2 7" xfId="17550"/>
    <cellStyle name="Input 54 2 7 2" xfId="32620"/>
    <cellStyle name="Input 54 2 7 3" xfId="47632"/>
    <cellStyle name="Input 54 2 8" xfId="18855"/>
    <cellStyle name="Input 54 2 8 2" xfId="33925"/>
    <cellStyle name="Input 54 2 8 3" xfId="48937"/>
    <cellStyle name="Input 54 2 9" xfId="20000"/>
    <cellStyle name="Input 54 2 9 2" xfId="35070"/>
    <cellStyle name="Input 54 2 9 3" xfId="50082"/>
    <cellStyle name="Input 54 3" xfId="10993"/>
    <cellStyle name="Input 54 3 2" xfId="26105"/>
    <cellStyle name="Input 54 3 3" xfId="41126"/>
    <cellStyle name="Input 54 4" xfId="12143"/>
    <cellStyle name="Input 54 4 2" xfId="27213"/>
    <cellStyle name="Input 54 4 3" xfId="42234"/>
    <cellStyle name="Input 54 5" xfId="13446"/>
    <cellStyle name="Input 54 5 2" xfId="28516"/>
    <cellStyle name="Input 54 5 3" xfId="43537"/>
    <cellStyle name="Input 54 6" xfId="14802"/>
    <cellStyle name="Input 54 6 2" xfId="29872"/>
    <cellStyle name="Input 54 6 3" xfId="44893"/>
    <cellStyle name="Input 54 7" xfId="16007"/>
    <cellStyle name="Input 54 7 2" xfId="31077"/>
    <cellStyle name="Input 54 7 3" xfId="46098"/>
    <cellStyle name="Input 54 8" xfId="17162"/>
    <cellStyle name="Input 54 8 2" xfId="32232"/>
    <cellStyle name="Input 54 8 3" xfId="47244"/>
    <cellStyle name="Input 54 9" xfId="18457"/>
    <cellStyle name="Input 54 9 2" xfId="33527"/>
    <cellStyle name="Input 54 9 3" xfId="48539"/>
    <cellStyle name="Input 55" xfId="8080"/>
    <cellStyle name="Input 55 10" xfId="19604"/>
    <cellStyle name="Input 55 10 2" xfId="34674"/>
    <cellStyle name="Input 55 10 3" xfId="49686"/>
    <cellStyle name="Input 55 11" xfId="20699"/>
    <cellStyle name="Input 55 11 2" xfId="35769"/>
    <cellStyle name="Input 55 11 3" xfId="50781"/>
    <cellStyle name="Input 55 12" xfId="23348"/>
    <cellStyle name="Input 55 13" xfId="38372"/>
    <cellStyle name="Input 55 2" xfId="8510"/>
    <cellStyle name="Input 55 2 10" xfId="21087"/>
    <cellStyle name="Input 55 2 10 2" xfId="36157"/>
    <cellStyle name="Input 55 2 10 3" xfId="51169"/>
    <cellStyle name="Input 55 2 11" xfId="23736"/>
    <cellStyle name="Input 55 2 12" xfId="38760"/>
    <cellStyle name="Input 55 2 2" xfId="11415"/>
    <cellStyle name="Input 55 2 2 2" xfId="26485"/>
    <cellStyle name="Input 55 2 2 3" xfId="41506"/>
    <cellStyle name="Input 55 2 3" xfId="12532"/>
    <cellStyle name="Input 55 2 3 2" xfId="27602"/>
    <cellStyle name="Input 55 2 3 3" xfId="42623"/>
    <cellStyle name="Input 55 2 4" xfId="13838"/>
    <cellStyle name="Input 55 2 4 2" xfId="28908"/>
    <cellStyle name="Input 55 2 4 3" xfId="43929"/>
    <cellStyle name="Input 55 2 5" xfId="15213"/>
    <cellStyle name="Input 55 2 5 2" xfId="30283"/>
    <cellStyle name="Input 55 2 5 3" xfId="45304"/>
    <cellStyle name="Input 55 2 6" xfId="16387"/>
    <cellStyle name="Input 55 2 6 2" xfId="31457"/>
    <cellStyle name="Input 55 2 6 3" xfId="46478"/>
    <cellStyle name="Input 55 2 7" xfId="17542"/>
    <cellStyle name="Input 55 2 7 2" xfId="32612"/>
    <cellStyle name="Input 55 2 7 3" xfId="47624"/>
    <cellStyle name="Input 55 2 8" xfId="18847"/>
    <cellStyle name="Input 55 2 8 2" xfId="33917"/>
    <cellStyle name="Input 55 2 8 3" xfId="48929"/>
    <cellStyle name="Input 55 2 9" xfId="19992"/>
    <cellStyle name="Input 55 2 9 2" xfId="35062"/>
    <cellStyle name="Input 55 2 9 3" xfId="50074"/>
    <cellStyle name="Input 55 3" xfId="10985"/>
    <cellStyle name="Input 55 3 2" xfId="26097"/>
    <cellStyle name="Input 55 3 3" xfId="41118"/>
    <cellStyle name="Input 55 4" xfId="12135"/>
    <cellStyle name="Input 55 4 2" xfId="27205"/>
    <cellStyle name="Input 55 4 3" xfId="42226"/>
    <cellStyle name="Input 55 5" xfId="13438"/>
    <cellStyle name="Input 55 5 2" xfId="28508"/>
    <cellStyle name="Input 55 5 3" xfId="43529"/>
    <cellStyle name="Input 55 6" xfId="14794"/>
    <cellStyle name="Input 55 6 2" xfId="29864"/>
    <cellStyle name="Input 55 6 3" xfId="44885"/>
    <cellStyle name="Input 55 7" xfId="15999"/>
    <cellStyle name="Input 55 7 2" xfId="31069"/>
    <cellStyle name="Input 55 7 3" xfId="46090"/>
    <cellStyle name="Input 55 8" xfId="17154"/>
    <cellStyle name="Input 55 8 2" xfId="32224"/>
    <cellStyle name="Input 55 8 3" xfId="47236"/>
    <cellStyle name="Input 55 9" xfId="18449"/>
    <cellStyle name="Input 55 9 2" xfId="33519"/>
    <cellStyle name="Input 55 9 3" xfId="48531"/>
    <cellStyle name="Input 56" xfId="8086"/>
    <cellStyle name="Input 56 10" xfId="19610"/>
    <cellStyle name="Input 56 10 2" xfId="34680"/>
    <cellStyle name="Input 56 10 3" xfId="49692"/>
    <cellStyle name="Input 56 11" xfId="20705"/>
    <cellStyle name="Input 56 11 2" xfId="35775"/>
    <cellStyle name="Input 56 11 3" xfId="50787"/>
    <cellStyle name="Input 56 12" xfId="23354"/>
    <cellStyle name="Input 56 13" xfId="38378"/>
    <cellStyle name="Input 56 2" xfId="8516"/>
    <cellStyle name="Input 56 2 10" xfId="21093"/>
    <cellStyle name="Input 56 2 10 2" xfId="36163"/>
    <cellStyle name="Input 56 2 10 3" xfId="51175"/>
    <cellStyle name="Input 56 2 11" xfId="23742"/>
    <cellStyle name="Input 56 2 12" xfId="38766"/>
    <cellStyle name="Input 56 2 2" xfId="11421"/>
    <cellStyle name="Input 56 2 2 2" xfId="26491"/>
    <cellStyle name="Input 56 2 2 3" xfId="41512"/>
    <cellStyle name="Input 56 2 3" xfId="12538"/>
    <cellStyle name="Input 56 2 3 2" xfId="27608"/>
    <cellStyle name="Input 56 2 3 3" xfId="42629"/>
    <cellStyle name="Input 56 2 4" xfId="13844"/>
    <cellStyle name="Input 56 2 4 2" xfId="28914"/>
    <cellStyle name="Input 56 2 4 3" xfId="43935"/>
    <cellStyle name="Input 56 2 5" xfId="15219"/>
    <cellStyle name="Input 56 2 5 2" xfId="30289"/>
    <cellStyle name="Input 56 2 5 3" xfId="45310"/>
    <cellStyle name="Input 56 2 6" xfId="16393"/>
    <cellStyle name="Input 56 2 6 2" xfId="31463"/>
    <cellStyle name="Input 56 2 6 3" xfId="46484"/>
    <cellStyle name="Input 56 2 7" xfId="17548"/>
    <cellStyle name="Input 56 2 7 2" xfId="32618"/>
    <cellStyle name="Input 56 2 7 3" xfId="47630"/>
    <cellStyle name="Input 56 2 8" xfId="18853"/>
    <cellStyle name="Input 56 2 8 2" xfId="33923"/>
    <cellStyle name="Input 56 2 8 3" xfId="48935"/>
    <cellStyle name="Input 56 2 9" xfId="19998"/>
    <cellStyle name="Input 56 2 9 2" xfId="35068"/>
    <cellStyle name="Input 56 2 9 3" xfId="50080"/>
    <cellStyle name="Input 56 3" xfId="10991"/>
    <cellStyle name="Input 56 3 2" xfId="26103"/>
    <cellStyle name="Input 56 3 3" xfId="41124"/>
    <cellStyle name="Input 56 4" xfId="12141"/>
    <cellStyle name="Input 56 4 2" xfId="27211"/>
    <cellStyle name="Input 56 4 3" xfId="42232"/>
    <cellStyle name="Input 56 5" xfId="13444"/>
    <cellStyle name="Input 56 5 2" xfId="28514"/>
    <cellStyle name="Input 56 5 3" xfId="43535"/>
    <cellStyle name="Input 56 6" xfId="14800"/>
    <cellStyle name="Input 56 6 2" xfId="29870"/>
    <cellStyle name="Input 56 6 3" xfId="44891"/>
    <cellStyle name="Input 56 7" xfId="16005"/>
    <cellStyle name="Input 56 7 2" xfId="31075"/>
    <cellStyle name="Input 56 7 3" xfId="46096"/>
    <cellStyle name="Input 56 8" xfId="17160"/>
    <cellStyle name="Input 56 8 2" xfId="32230"/>
    <cellStyle name="Input 56 8 3" xfId="47242"/>
    <cellStyle name="Input 56 9" xfId="18455"/>
    <cellStyle name="Input 56 9 2" xfId="33525"/>
    <cellStyle name="Input 56 9 3" xfId="48537"/>
    <cellStyle name="Input 57" xfId="8089"/>
    <cellStyle name="Input 57 10" xfId="19613"/>
    <cellStyle name="Input 57 10 2" xfId="34683"/>
    <cellStyle name="Input 57 10 3" xfId="49695"/>
    <cellStyle name="Input 57 11" xfId="20708"/>
    <cellStyle name="Input 57 11 2" xfId="35778"/>
    <cellStyle name="Input 57 11 3" xfId="50790"/>
    <cellStyle name="Input 57 12" xfId="23357"/>
    <cellStyle name="Input 57 13" xfId="38381"/>
    <cellStyle name="Input 57 2" xfId="8519"/>
    <cellStyle name="Input 57 2 10" xfId="21096"/>
    <cellStyle name="Input 57 2 10 2" xfId="36166"/>
    <cellStyle name="Input 57 2 10 3" xfId="51178"/>
    <cellStyle name="Input 57 2 11" xfId="23745"/>
    <cellStyle name="Input 57 2 12" xfId="38769"/>
    <cellStyle name="Input 57 2 2" xfId="11424"/>
    <cellStyle name="Input 57 2 2 2" xfId="26494"/>
    <cellStyle name="Input 57 2 2 3" xfId="41515"/>
    <cellStyle name="Input 57 2 3" xfId="12541"/>
    <cellStyle name="Input 57 2 3 2" xfId="27611"/>
    <cellStyle name="Input 57 2 3 3" xfId="42632"/>
    <cellStyle name="Input 57 2 4" xfId="13847"/>
    <cellStyle name="Input 57 2 4 2" xfId="28917"/>
    <cellStyle name="Input 57 2 4 3" xfId="43938"/>
    <cellStyle name="Input 57 2 5" xfId="15222"/>
    <cellStyle name="Input 57 2 5 2" xfId="30292"/>
    <cellStyle name="Input 57 2 5 3" xfId="45313"/>
    <cellStyle name="Input 57 2 6" xfId="16396"/>
    <cellStyle name="Input 57 2 6 2" xfId="31466"/>
    <cellStyle name="Input 57 2 6 3" xfId="46487"/>
    <cellStyle name="Input 57 2 7" xfId="17551"/>
    <cellStyle name="Input 57 2 7 2" xfId="32621"/>
    <cellStyle name="Input 57 2 7 3" xfId="47633"/>
    <cellStyle name="Input 57 2 8" xfId="18856"/>
    <cellStyle name="Input 57 2 8 2" xfId="33926"/>
    <cellStyle name="Input 57 2 8 3" xfId="48938"/>
    <cellStyle name="Input 57 2 9" xfId="20001"/>
    <cellStyle name="Input 57 2 9 2" xfId="35071"/>
    <cellStyle name="Input 57 2 9 3" xfId="50083"/>
    <cellStyle name="Input 57 3" xfId="10994"/>
    <cellStyle name="Input 57 3 2" xfId="26106"/>
    <cellStyle name="Input 57 3 3" xfId="41127"/>
    <cellStyle name="Input 57 4" xfId="12144"/>
    <cellStyle name="Input 57 4 2" xfId="27214"/>
    <cellStyle name="Input 57 4 3" xfId="42235"/>
    <cellStyle name="Input 57 5" xfId="13447"/>
    <cellStyle name="Input 57 5 2" xfId="28517"/>
    <cellStyle name="Input 57 5 3" xfId="43538"/>
    <cellStyle name="Input 57 6" xfId="14803"/>
    <cellStyle name="Input 57 6 2" xfId="29873"/>
    <cellStyle name="Input 57 6 3" xfId="44894"/>
    <cellStyle name="Input 57 7" xfId="16008"/>
    <cellStyle name="Input 57 7 2" xfId="31078"/>
    <cellStyle name="Input 57 7 3" xfId="46099"/>
    <cellStyle name="Input 57 8" xfId="17163"/>
    <cellStyle name="Input 57 8 2" xfId="32233"/>
    <cellStyle name="Input 57 8 3" xfId="47245"/>
    <cellStyle name="Input 57 9" xfId="18458"/>
    <cellStyle name="Input 57 9 2" xfId="33528"/>
    <cellStyle name="Input 57 9 3" xfId="48540"/>
    <cellStyle name="Input 58" xfId="8079"/>
    <cellStyle name="Input 58 10" xfId="19603"/>
    <cellStyle name="Input 58 10 2" xfId="34673"/>
    <cellStyle name="Input 58 10 3" xfId="49685"/>
    <cellStyle name="Input 58 11" xfId="20698"/>
    <cellStyle name="Input 58 11 2" xfId="35768"/>
    <cellStyle name="Input 58 11 3" xfId="50780"/>
    <cellStyle name="Input 58 12" xfId="23347"/>
    <cellStyle name="Input 58 13" xfId="38371"/>
    <cellStyle name="Input 58 2" xfId="8509"/>
    <cellStyle name="Input 58 2 10" xfId="21086"/>
    <cellStyle name="Input 58 2 10 2" xfId="36156"/>
    <cellStyle name="Input 58 2 10 3" xfId="51168"/>
    <cellStyle name="Input 58 2 11" xfId="23735"/>
    <cellStyle name="Input 58 2 12" xfId="38759"/>
    <cellStyle name="Input 58 2 2" xfId="11414"/>
    <cellStyle name="Input 58 2 2 2" xfId="26484"/>
    <cellStyle name="Input 58 2 2 3" xfId="41505"/>
    <cellStyle name="Input 58 2 3" xfId="12531"/>
    <cellStyle name="Input 58 2 3 2" xfId="27601"/>
    <cellStyle name="Input 58 2 3 3" xfId="42622"/>
    <cellStyle name="Input 58 2 4" xfId="13837"/>
    <cellStyle name="Input 58 2 4 2" xfId="28907"/>
    <cellStyle name="Input 58 2 4 3" xfId="43928"/>
    <cellStyle name="Input 58 2 5" xfId="15212"/>
    <cellStyle name="Input 58 2 5 2" xfId="30282"/>
    <cellStyle name="Input 58 2 5 3" xfId="45303"/>
    <cellStyle name="Input 58 2 6" xfId="16386"/>
    <cellStyle name="Input 58 2 6 2" xfId="31456"/>
    <cellStyle name="Input 58 2 6 3" xfId="46477"/>
    <cellStyle name="Input 58 2 7" xfId="17541"/>
    <cellStyle name="Input 58 2 7 2" xfId="32611"/>
    <cellStyle name="Input 58 2 7 3" xfId="47623"/>
    <cellStyle name="Input 58 2 8" xfId="18846"/>
    <cellStyle name="Input 58 2 8 2" xfId="33916"/>
    <cellStyle name="Input 58 2 8 3" xfId="48928"/>
    <cellStyle name="Input 58 2 9" xfId="19991"/>
    <cellStyle name="Input 58 2 9 2" xfId="35061"/>
    <cellStyle name="Input 58 2 9 3" xfId="50073"/>
    <cellStyle name="Input 58 3" xfId="10984"/>
    <cellStyle name="Input 58 3 2" xfId="26096"/>
    <cellStyle name="Input 58 3 3" xfId="41117"/>
    <cellStyle name="Input 58 4" xfId="12134"/>
    <cellStyle name="Input 58 4 2" xfId="27204"/>
    <cellStyle name="Input 58 4 3" xfId="42225"/>
    <cellStyle name="Input 58 5" xfId="13437"/>
    <cellStyle name="Input 58 5 2" xfId="28507"/>
    <cellStyle name="Input 58 5 3" xfId="43528"/>
    <cellStyle name="Input 58 6" xfId="14793"/>
    <cellStyle name="Input 58 6 2" xfId="29863"/>
    <cellStyle name="Input 58 6 3" xfId="44884"/>
    <cellStyle name="Input 58 7" xfId="15998"/>
    <cellStyle name="Input 58 7 2" xfId="31068"/>
    <cellStyle name="Input 58 7 3" xfId="46089"/>
    <cellStyle name="Input 58 8" xfId="17153"/>
    <cellStyle name="Input 58 8 2" xfId="32223"/>
    <cellStyle name="Input 58 8 3" xfId="47235"/>
    <cellStyle name="Input 58 9" xfId="18448"/>
    <cellStyle name="Input 58 9 2" xfId="33518"/>
    <cellStyle name="Input 58 9 3" xfId="48530"/>
    <cellStyle name="Input 59" xfId="8084"/>
    <cellStyle name="Input 59 10" xfId="19608"/>
    <cellStyle name="Input 59 10 2" xfId="34678"/>
    <cellStyle name="Input 59 10 3" xfId="49690"/>
    <cellStyle name="Input 59 11" xfId="20703"/>
    <cellStyle name="Input 59 11 2" xfId="35773"/>
    <cellStyle name="Input 59 11 3" xfId="50785"/>
    <cellStyle name="Input 59 12" xfId="23352"/>
    <cellStyle name="Input 59 13" xfId="38376"/>
    <cellStyle name="Input 59 2" xfId="8514"/>
    <cellStyle name="Input 59 2 10" xfId="21091"/>
    <cellStyle name="Input 59 2 10 2" xfId="36161"/>
    <cellStyle name="Input 59 2 10 3" xfId="51173"/>
    <cellStyle name="Input 59 2 11" xfId="23740"/>
    <cellStyle name="Input 59 2 12" xfId="38764"/>
    <cellStyle name="Input 59 2 2" xfId="11419"/>
    <cellStyle name="Input 59 2 2 2" xfId="26489"/>
    <cellStyle name="Input 59 2 2 3" xfId="41510"/>
    <cellStyle name="Input 59 2 3" xfId="12536"/>
    <cellStyle name="Input 59 2 3 2" xfId="27606"/>
    <cellStyle name="Input 59 2 3 3" xfId="42627"/>
    <cellStyle name="Input 59 2 4" xfId="13842"/>
    <cellStyle name="Input 59 2 4 2" xfId="28912"/>
    <cellStyle name="Input 59 2 4 3" xfId="43933"/>
    <cellStyle name="Input 59 2 5" xfId="15217"/>
    <cellStyle name="Input 59 2 5 2" xfId="30287"/>
    <cellStyle name="Input 59 2 5 3" xfId="45308"/>
    <cellStyle name="Input 59 2 6" xfId="16391"/>
    <cellStyle name="Input 59 2 6 2" xfId="31461"/>
    <cellStyle name="Input 59 2 6 3" xfId="46482"/>
    <cellStyle name="Input 59 2 7" xfId="17546"/>
    <cellStyle name="Input 59 2 7 2" xfId="32616"/>
    <cellStyle name="Input 59 2 7 3" xfId="47628"/>
    <cellStyle name="Input 59 2 8" xfId="18851"/>
    <cellStyle name="Input 59 2 8 2" xfId="33921"/>
    <cellStyle name="Input 59 2 8 3" xfId="48933"/>
    <cellStyle name="Input 59 2 9" xfId="19996"/>
    <cellStyle name="Input 59 2 9 2" xfId="35066"/>
    <cellStyle name="Input 59 2 9 3" xfId="50078"/>
    <cellStyle name="Input 59 3" xfId="10989"/>
    <cellStyle name="Input 59 3 2" xfId="26101"/>
    <cellStyle name="Input 59 3 3" xfId="41122"/>
    <cellStyle name="Input 59 4" xfId="12139"/>
    <cellStyle name="Input 59 4 2" xfId="27209"/>
    <cellStyle name="Input 59 4 3" xfId="42230"/>
    <cellStyle name="Input 59 5" xfId="13442"/>
    <cellStyle name="Input 59 5 2" xfId="28512"/>
    <cellStyle name="Input 59 5 3" xfId="43533"/>
    <cellStyle name="Input 59 6" xfId="14798"/>
    <cellStyle name="Input 59 6 2" xfId="29868"/>
    <cellStyle name="Input 59 6 3" xfId="44889"/>
    <cellStyle name="Input 59 7" xfId="16003"/>
    <cellStyle name="Input 59 7 2" xfId="31073"/>
    <cellStyle name="Input 59 7 3" xfId="46094"/>
    <cellStyle name="Input 59 8" xfId="17158"/>
    <cellStyle name="Input 59 8 2" xfId="32228"/>
    <cellStyle name="Input 59 8 3" xfId="47240"/>
    <cellStyle name="Input 59 9" xfId="18453"/>
    <cellStyle name="Input 59 9 2" xfId="33523"/>
    <cellStyle name="Input 59 9 3" xfId="48535"/>
    <cellStyle name="Input 6" xfId="5609"/>
    <cellStyle name="Input 6 10" xfId="6121"/>
    <cellStyle name="Input 6 10 2" xfId="21476"/>
    <cellStyle name="Input 6 10 3" xfId="36523"/>
    <cellStyle name="Input 6 2" xfId="5722"/>
    <cellStyle name="Input 6 2 2" xfId="5755"/>
    <cellStyle name="Input 6 2 2 10" xfId="6038"/>
    <cellStyle name="Input 6 2 2 10 2" xfId="21395"/>
    <cellStyle name="Input 6 2 2 10 3" xfId="36440"/>
    <cellStyle name="Input 6 2 2 2" xfId="5848"/>
    <cellStyle name="Input 6 2 2 2 2" xfId="5965"/>
    <cellStyle name="Input 6 2 2 2 2 10" xfId="7264"/>
    <cellStyle name="Input 6 2 2 2 2 10 2" xfId="22618"/>
    <cellStyle name="Input 6 2 2 2 2 10 3" xfId="37666"/>
    <cellStyle name="Input 6 2 2 2 2 2" xfId="6962"/>
    <cellStyle name="Input 6 2 2 2 2 2 10" xfId="19588"/>
    <cellStyle name="Input 6 2 2 2 2 2 10 2" xfId="34658"/>
    <cellStyle name="Input 6 2 2 2 2 2 10 3" xfId="49670"/>
    <cellStyle name="Input 6 2 2 2 2 2 11" xfId="20683"/>
    <cellStyle name="Input 6 2 2 2 2 2 11 2" xfId="35753"/>
    <cellStyle name="Input 6 2 2 2 2 2 11 3" xfId="50765"/>
    <cellStyle name="Input 6 2 2 2 2 2 12" xfId="8030"/>
    <cellStyle name="Input 6 2 2 2 2 2 12 2" xfId="23332"/>
    <cellStyle name="Input 6 2 2 2 2 2 12 3" xfId="38356"/>
    <cellStyle name="Input 6 2 2 2 2 2 13" xfId="22316"/>
    <cellStyle name="Input 6 2 2 2 2 2 14" xfId="37364"/>
    <cellStyle name="Input 6 2 2 2 2 2 2" xfId="8494"/>
    <cellStyle name="Input 6 2 2 2 2 2 2 10" xfId="21071"/>
    <cellStyle name="Input 6 2 2 2 2 2 2 10 2" xfId="36141"/>
    <cellStyle name="Input 6 2 2 2 2 2 2 10 3" xfId="51153"/>
    <cellStyle name="Input 6 2 2 2 2 2 2 11" xfId="23720"/>
    <cellStyle name="Input 6 2 2 2 2 2 2 12" xfId="38744"/>
    <cellStyle name="Input 6 2 2 2 2 2 2 2" xfId="11399"/>
    <cellStyle name="Input 6 2 2 2 2 2 2 2 2" xfId="26469"/>
    <cellStyle name="Input 6 2 2 2 2 2 2 2 3" xfId="41490"/>
    <cellStyle name="Input 6 2 2 2 2 2 2 3" xfId="12516"/>
    <cellStyle name="Input 6 2 2 2 2 2 2 3 2" xfId="27586"/>
    <cellStyle name="Input 6 2 2 2 2 2 2 3 3" xfId="42607"/>
    <cellStyle name="Input 6 2 2 2 2 2 2 4" xfId="13822"/>
    <cellStyle name="Input 6 2 2 2 2 2 2 4 2" xfId="28892"/>
    <cellStyle name="Input 6 2 2 2 2 2 2 4 3" xfId="43913"/>
    <cellStyle name="Input 6 2 2 2 2 2 2 5" xfId="15197"/>
    <cellStyle name="Input 6 2 2 2 2 2 2 5 2" xfId="30267"/>
    <cellStyle name="Input 6 2 2 2 2 2 2 5 3" xfId="45288"/>
    <cellStyle name="Input 6 2 2 2 2 2 2 6" xfId="16371"/>
    <cellStyle name="Input 6 2 2 2 2 2 2 6 2" xfId="31441"/>
    <cellStyle name="Input 6 2 2 2 2 2 2 6 3" xfId="46462"/>
    <cellStyle name="Input 6 2 2 2 2 2 2 7" xfId="17526"/>
    <cellStyle name="Input 6 2 2 2 2 2 2 7 2" xfId="32596"/>
    <cellStyle name="Input 6 2 2 2 2 2 2 7 3" xfId="47608"/>
    <cellStyle name="Input 6 2 2 2 2 2 2 8" xfId="18831"/>
    <cellStyle name="Input 6 2 2 2 2 2 2 8 2" xfId="33901"/>
    <cellStyle name="Input 6 2 2 2 2 2 2 8 3" xfId="48913"/>
    <cellStyle name="Input 6 2 2 2 2 2 2 9" xfId="19976"/>
    <cellStyle name="Input 6 2 2 2 2 2 2 9 2" xfId="35046"/>
    <cellStyle name="Input 6 2 2 2 2 2 2 9 3" xfId="50058"/>
    <cellStyle name="Input 6 2 2 2 2 2 3" xfId="10935"/>
    <cellStyle name="Input 6 2 2 2 2 2 3 2" xfId="26081"/>
    <cellStyle name="Input 6 2 2 2 2 2 3 3" xfId="41102"/>
    <cellStyle name="Input 6 2 2 2 2 2 4" xfId="12112"/>
    <cellStyle name="Input 6 2 2 2 2 2 4 2" xfId="27182"/>
    <cellStyle name="Input 6 2 2 2 2 2 4 3" xfId="42203"/>
    <cellStyle name="Input 6 2 2 2 2 2 5" xfId="13416"/>
    <cellStyle name="Input 6 2 2 2 2 2 5 2" xfId="28486"/>
    <cellStyle name="Input 6 2 2 2 2 2 5 3" xfId="43507"/>
    <cellStyle name="Input 6 2 2 2 2 2 6" xfId="14753"/>
    <cellStyle name="Input 6 2 2 2 2 2 6 2" xfId="29823"/>
    <cellStyle name="Input 6 2 2 2 2 2 6 3" xfId="44844"/>
    <cellStyle name="Input 6 2 2 2 2 2 7" xfId="15983"/>
    <cellStyle name="Input 6 2 2 2 2 2 7 2" xfId="31053"/>
    <cellStyle name="Input 6 2 2 2 2 2 7 3" xfId="46074"/>
    <cellStyle name="Input 6 2 2 2 2 2 8" xfId="17136"/>
    <cellStyle name="Input 6 2 2 2 2 2 8 2" xfId="32206"/>
    <cellStyle name="Input 6 2 2 2 2 2 8 3" xfId="47218"/>
    <cellStyle name="Input 6 2 2 2 2 2 9" xfId="18422"/>
    <cellStyle name="Input 6 2 2 2 2 2 9 2" xfId="33492"/>
    <cellStyle name="Input 6 2 2 2 2 2 9 3" xfId="48504"/>
    <cellStyle name="Input 6 2 2 2 2 3" xfId="7870"/>
    <cellStyle name="Input 6 2 2 2 2 3 10" xfId="20568"/>
    <cellStyle name="Input 6 2 2 2 2 3 10 2" xfId="35638"/>
    <cellStyle name="Input 6 2 2 2 2 3 10 3" xfId="50650"/>
    <cellStyle name="Input 6 2 2 2 2 3 11" xfId="23214"/>
    <cellStyle name="Input 6 2 2 2 2 3 12" xfId="38241"/>
    <cellStyle name="Input 6 2 2 2 2 3 2" xfId="10778"/>
    <cellStyle name="Input 6 2 2 2 2 3 2 2" xfId="25966"/>
    <cellStyle name="Input 6 2 2 2 2 3 2 3" xfId="40987"/>
    <cellStyle name="Input 6 2 2 2 2 3 3" xfId="11995"/>
    <cellStyle name="Input 6 2 2 2 2 3 3 2" xfId="27065"/>
    <cellStyle name="Input 6 2 2 2 2 3 3 3" xfId="42086"/>
    <cellStyle name="Input 6 2 2 2 2 3 4" xfId="13297"/>
    <cellStyle name="Input 6 2 2 2 2 3 4 2" xfId="28367"/>
    <cellStyle name="Input 6 2 2 2 2 3 4 3" xfId="43388"/>
    <cellStyle name="Input 6 2 2 2 2 3 5" xfId="14608"/>
    <cellStyle name="Input 6 2 2 2 2 3 5 2" xfId="29678"/>
    <cellStyle name="Input 6 2 2 2 2 3 5 3" xfId="44699"/>
    <cellStyle name="Input 6 2 2 2 2 3 6" xfId="15867"/>
    <cellStyle name="Input 6 2 2 2 2 3 6 2" xfId="30937"/>
    <cellStyle name="Input 6 2 2 2 2 3 6 3" xfId="45958"/>
    <cellStyle name="Input 6 2 2 2 2 3 7" xfId="17018"/>
    <cellStyle name="Input 6 2 2 2 2 3 7 2" xfId="32088"/>
    <cellStyle name="Input 6 2 2 2 2 3 7 3" xfId="47103"/>
    <cellStyle name="Input 6 2 2 2 2 3 8" xfId="18299"/>
    <cellStyle name="Input 6 2 2 2 2 3 8 2" xfId="33369"/>
    <cellStyle name="Input 6 2 2 2 2 3 8 3" xfId="48381"/>
    <cellStyle name="Input 6 2 2 2 2 3 9" xfId="19473"/>
    <cellStyle name="Input 6 2 2 2 2 3 9 2" xfId="34543"/>
    <cellStyle name="Input 6 2 2 2 2 3 9 3" xfId="49555"/>
    <cellStyle name="Input 6 2 2 2 2 4" xfId="8411"/>
    <cellStyle name="Input 6 2 2 2 2 4 10" xfId="20988"/>
    <cellStyle name="Input 6 2 2 2 2 4 10 2" xfId="36058"/>
    <cellStyle name="Input 6 2 2 2 2 4 10 3" xfId="51070"/>
    <cellStyle name="Input 6 2 2 2 2 4 11" xfId="23637"/>
    <cellStyle name="Input 6 2 2 2 2 4 12" xfId="38661"/>
    <cellStyle name="Input 6 2 2 2 2 4 2" xfId="11316"/>
    <cellStyle name="Input 6 2 2 2 2 4 2 2" xfId="26386"/>
    <cellStyle name="Input 6 2 2 2 2 4 2 3" xfId="41407"/>
    <cellStyle name="Input 6 2 2 2 2 4 3" xfId="12433"/>
    <cellStyle name="Input 6 2 2 2 2 4 3 2" xfId="27503"/>
    <cellStyle name="Input 6 2 2 2 2 4 3 3" xfId="42524"/>
    <cellStyle name="Input 6 2 2 2 2 4 4" xfId="13739"/>
    <cellStyle name="Input 6 2 2 2 2 4 4 2" xfId="28809"/>
    <cellStyle name="Input 6 2 2 2 2 4 4 3" xfId="43830"/>
    <cellStyle name="Input 6 2 2 2 2 4 5" xfId="15114"/>
    <cellStyle name="Input 6 2 2 2 2 4 5 2" xfId="30184"/>
    <cellStyle name="Input 6 2 2 2 2 4 5 3" xfId="45205"/>
    <cellStyle name="Input 6 2 2 2 2 4 6" xfId="16288"/>
    <cellStyle name="Input 6 2 2 2 2 4 6 2" xfId="31358"/>
    <cellStyle name="Input 6 2 2 2 2 4 6 3" xfId="46379"/>
    <cellStyle name="Input 6 2 2 2 2 4 7" xfId="17443"/>
    <cellStyle name="Input 6 2 2 2 2 4 7 2" xfId="32513"/>
    <cellStyle name="Input 6 2 2 2 2 4 7 3" xfId="47525"/>
    <cellStyle name="Input 6 2 2 2 2 4 8" xfId="18748"/>
    <cellStyle name="Input 6 2 2 2 2 4 8 2" xfId="33818"/>
    <cellStyle name="Input 6 2 2 2 2 4 8 3" xfId="48830"/>
    <cellStyle name="Input 6 2 2 2 2 4 9" xfId="19893"/>
    <cellStyle name="Input 6 2 2 2 2 4 9 2" xfId="34963"/>
    <cellStyle name="Input 6 2 2 2 2 4 9 3" xfId="49975"/>
    <cellStyle name="Input 6 2 2 2 2 5" xfId="8797"/>
    <cellStyle name="Input 6 2 2 2 2 5 2" xfId="24023"/>
    <cellStyle name="Input 6 2 2 2 2 5 3" xfId="39045"/>
    <cellStyle name="Input 6 2 2 2 2 6" xfId="12723"/>
    <cellStyle name="Input 6 2 2 2 2 6 2" xfId="27793"/>
    <cellStyle name="Input 6 2 2 2 2 6 3" xfId="42814"/>
    <cellStyle name="Input 6 2 2 2 2 7" xfId="14018"/>
    <cellStyle name="Input 6 2 2 2 2 7 2" xfId="29088"/>
    <cellStyle name="Input 6 2 2 2 2 7 3" xfId="44109"/>
    <cellStyle name="Input 6 2 2 2 2 8" xfId="16442"/>
    <cellStyle name="Input 6 2 2 2 2 8 2" xfId="31512"/>
    <cellStyle name="Input 6 2 2 2 2 8 3" xfId="46533"/>
    <cellStyle name="Input 6 2 2 2 2 9" xfId="17726"/>
    <cellStyle name="Input 6 2 2 2 2 9 2" xfId="32796"/>
    <cellStyle name="Input 6 2 2 2 2 9 3" xfId="47808"/>
    <cellStyle name="Input 6 2 2 2 3" xfId="6853"/>
    <cellStyle name="Input 6 2 2 2 3 10" xfId="20459"/>
    <cellStyle name="Input 6 2 2 2 3 10 2" xfId="35529"/>
    <cellStyle name="Input 6 2 2 2 3 10 3" xfId="50541"/>
    <cellStyle name="Input 6 2 2 2 3 11" xfId="7754"/>
    <cellStyle name="Input 6 2 2 2 3 11 2" xfId="23105"/>
    <cellStyle name="Input 6 2 2 2 3 11 3" xfId="38132"/>
    <cellStyle name="Input 6 2 2 2 3 12" xfId="22207"/>
    <cellStyle name="Input 6 2 2 2 3 13" xfId="37255"/>
    <cellStyle name="Input 6 2 2 2 3 2" xfId="10662"/>
    <cellStyle name="Input 6 2 2 2 3 2 2" xfId="25857"/>
    <cellStyle name="Input 6 2 2 2 3 2 3" xfId="40878"/>
    <cellStyle name="Input 6 2 2 2 3 3" xfId="11885"/>
    <cellStyle name="Input 6 2 2 2 3 3 2" xfId="26955"/>
    <cellStyle name="Input 6 2 2 2 3 3 3" xfId="41976"/>
    <cellStyle name="Input 6 2 2 2 3 4" xfId="13188"/>
    <cellStyle name="Input 6 2 2 2 3 4 2" xfId="28258"/>
    <cellStyle name="Input 6 2 2 2 3 4 3" xfId="43279"/>
    <cellStyle name="Input 6 2 2 2 3 5" xfId="14494"/>
    <cellStyle name="Input 6 2 2 2 3 5 2" xfId="29564"/>
    <cellStyle name="Input 6 2 2 2 3 5 3" xfId="44585"/>
    <cellStyle name="Input 6 2 2 2 3 6" xfId="15758"/>
    <cellStyle name="Input 6 2 2 2 3 6 2" xfId="30828"/>
    <cellStyle name="Input 6 2 2 2 3 6 3" xfId="45849"/>
    <cellStyle name="Input 6 2 2 2 3 7" xfId="16909"/>
    <cellStyle name="Input 6 2 2 2 3 7 2" xfId="31979"/>
    <cellStyle name="Input 6 2 2 2 3 7 3" xfId="46994"/>
    <cellStyle name="Input 6 2 2 2 3 8" xfId="18190"/>
    <cellStyle name="Input 6 2 2 2 3 8 2" xfId="33260"/>
    <cellStyle name="Input 6 2 2 2 3 8 3" xfId="48272"/>
    <cellStyle name="Input 6 2 2 2 3 9" xfId="19364"/>
    <cellStyle name="Input 6 2 2 2 3 9 2" xfId="34434"/>
    <cellStyle name="Input 6 2 2 2 3 9 3" xfId="49446"/>
    <cellStyle name="Input 6 2 2 2 4" xfId="8334"/>
    <cellStyle name="Input 6 2 2 2 4 10" xfId="20911"/>
    <cellStyle name="Input 6 2 2 2 4 10 2" xfId="35981"/>
    <cellStyle name="Input 6 2 2 2 4 10 3" xfId="50993"/>
    <cellStyle name="Input 6 2 2 2 4 11" xfId="23560"/>
    <cellStyle name="Input 6 2 2 2 4 12" xfId="38584"/>
    <cellStyle name="Input 6 2 2 2 4 2" xfId="11239"/>
    <cellStyle name="Input 6 2 2 2 4 2 2" xfId="26309"/>
    <cellStyle name="Input 6 2 2 2 4 2 3" xfId="41330"/>
    <cellStyle name="Input 6 2 2 2 4 3" xfId="12356"/>
    <cellStyle name="Input 6 2 2 2 4 3 2" xfId="27426"/>
    <cellStyle name="Input 6 2 2 2 4 3 3" xfId="42447"/>
    <cellStyle name="Input 6 2 2 2 4 4" xfId="13662"/>
    <cellStyle name="Input 6 2 2 2 4 4 2" xfId="28732"/>
    <cellStyle name="Input 6 2 2 2 4 4 3" xfId="43753"/>
    <cellStyle name="Input 6 2 2 2 4 5" xfId="15037"/>
    <cellStyle name="Input 6 2 2 2 4 5 2" xfId="30107"/>
    <cellStyle name="Input 6 2 2 2 4 5 3" xfId="45128"/>
    <cellStyle name="Input 6 2 2 2 4 6" xfId="16211"/>
    <cellStyle name="Input 6 2 2 2 4 6 2" xfId="31281"/>
    <cellStyle name="Input 6 2 2 2 4 6 3" xfId="46302"/>
    <cellStyle name="Input 6 2 2 2 4 7" xfId="17366"/>
    <cellStyle name="Input 6 2 2 2 4 7 2" xfId="32436"/>
    <cellStyle name="Input 6 2 2 2 4 7 3" xfId="47448"/>
    <cellStyle name="Input 6 2 2 2 4 8" xfId="18671"/>
    <cellStyle name="Input 6 2 2 2 4 8 2" xfId="33741"/>
    <cellStyle name="Input 6 2 2 2 4 8 3" xfId="48753"/>
    <cellStyle name="Input 6 2 2 2 4 9" xfId="19816"/>
    <cellStyle name="Input 6 2 2 2 4 9 2" xfId="34886"/>
    <cellStyle name="Input 6 2 2 2 4 9 3" xfId="49898"/>
    <cellStyle name="Input 6 2 2 2 5" xfId="7155"/>
    <cellStyle name="Input 6 2 2 2 5 2" xfId="22509"/>
    <cellStyle name="Input 6 2 2 2 5 3" xfId="37557"/>
    <cellStyle name="Input 6 2 2 3" xfId="6761"/>
    <cellStyle name="Input 6 2 2 3 10" xfId="20367"/>
    <cellStyle name="Input 6 2 2 3 10 2" xfId="35437"/>
    <cellStyle name="Input 6 2 2 3 10 3" xfId="50449"/>
    <cellStyle name="Input 6 2 2 3 11" xfId="7661"/>
    <cellStyle name="Input 6 2 2 3 11 2" xfId="23013"/>
    <cellStyle name="Input 6 2 2 3 11 3" xfId="38040"/>
    <cellStyle name="Input 6 2 2 3 12" xfId="22115"/>
    <cellStyle name="Input 6 2 2 3 13" xfId="37163"/>
    <cellStyle name="Input 6 2 2 3 2" xfId="10569"/>
    <cellStyle name="Input 6 2 2 3 2 2" xfId="25765"/>
    <cellStyle name="Input 6 2 2 3 2 3" xfId="40786"/>
    <cellStyle name="Input 6 2 2 3 3" xfId="11793"/>
    <cellStyle name="Input 6 2 2 3 3 2" xfId="26863"/>
    <cellStyle name="Input 6 2 2 3 3 3" xfId="41884"/>
    <cellStyle name="Input 6 2 2 3 4" xfId="13095"/>
    <cellStyle name="Input 6 2 2 3 4 2" xfId="28165"/>
    <cellStyle name="Input 6 2 2 3 4 3" xfId="43186"/>
    <cellStyle name="Input 6 2 2 3 5" xfId="14401"/>
    <cellStyle name="Input 6 2 2 3 5 2" xfId="29471"/>
    <cellStyle name="Input 6 2 2 3 5 3" xfId="44492"/>
    <cellStyle name="Input 6 2 2 3 6" xfId="15666"/>
    <cellStyle name="Input 6 2 2 3 6 2" xfId="30736"/>
    <cellStyle name="Input 6 2 2 3 6 3" xfId="45757"/>
    <cellStyle name="Input 6 2 2 3 7" xfId="16817"/>
    <cellStyle name="Input 6 2 2 3 7 2" xfId="31887"/>
    <cellStyle name="Input 6 2 2 3 7 3" xfId="46902"/>
    <cellStyle name="Input 6 2 2 3 8" xfId="18097"/>
    <cellStyle name="Input 6 2 2 3 8 2" xfId="33167"/>
    <cellStyle name="Input 6 2 2 3 8 3" xfId="48179"/>
    <cellStyle name="Input 6 2 2 3 9" xfId="19272"/>
    <cellStyle name="Input 6 2 2 3 9 2" xfId="34342"/>
    <cellStyle name="Input 6 2 2 3 9 3" xfId="49354"/>
    <cellStyle name="Input 6 2 2 4" xfId="8274"/>
    <cellStyle name="Input 6 2 2 4 10" xfId="20851"/>
    <cellStyle name="Input 6 2 2 4 10 2" xfId="35921"/>
    <cellStyle name="Input 6 2 2 4 10 3" xfId="50933"/>
    <cellStyle name="Input 6 2 2 4 11" xfId="23500"/>
    <cellStyle name="Input 6 2 2 4 12" xfId="38524"/>
    <cellStyle name="Input 6 2 2 4 2" xfId="11179"/>
    <cellStyle name="Input 6 2 2 4 2 2" xfId="26249"/>
    <cellStyle name="Input 6 2 2 4 2 3" xfId="41270"/>
    <cellStyle name="Input 6 2 2 4 3" xfId="12296"/>
    <cellStyle name="Input 6 2 2 4 3 2" xfId="27366"/>
    <cellStyle name="Input 6 2 2 4 3 3" xfId="42387"/>
    <cellStyle name="Input 6 2 2 4 4" xfId="13602"/>
    <cellStyle name="Input 6 2 2 4 4 2" xfId="28672"/>
    <cellStyle name="Input 6 2 2 4 4 3" xfId="43693"/>
    <cellStyle name="Input 6 2 2 4 5" xfId="14977"/>
    <cellStyle name="Input 6 2 2 4 5 2" xfId="30047"/>
    <cellStyle name="Input 6 2 2 4 5 3" xfId="45068"/>
    <cellStyle name="Input 6 2 2 4 6" xfId="16151"/>
    <cellStyle name="Input 6 2 2 4 6 2" xfId="31221"/>
    <cellStyle name="Input 6 2 2 4 6 3" xfId="46242"/>
    <cellStyle name="Input 6 2 2 4 7" xfId="17306"/>
    <cellStyle name="Input 6 2 2 4 7 2" xfId="32376"/>
    <cellStyle name="Input 6 2 2 4 7 3" xfId="47388"/>
    <cellStyle name="Input 6 2 2 4 8" xfId="18611"/>
    <cellStyle name="Input 6 2 2 4 8 2" xfId="33681"/>
    <cellStyle name="Input 6 2 2 4 8 3" xfId="48693"/>
    <cellStyle name="Input 6 2 2 4 9" xfId="19756"/>
    <cellStyle name="Input 6 2 2 4 9 2" xfId="34826"/>
    <cellStyle name="Input 6 2 2 4 9 3" xfId="49838"/>
    <cellStyle name="Input 6 2 2 5" xfId="8572"/>
    <cellStyle name="Input 6 2 2 5 2" xfId="23798"/>
    <cellStyle name="Input 6 2 2 5 3" xfId="38822"/>
    <cellStyle name="Input 6 2 2 6" xfId="12568"/>
    <cellStyle name="Input 6 2 2 6 2" xfId="27638"/>
    <cellStyle name="Input 6 2 2 6 3" xfId="42659"/>
    <cellStyle name="Input 6 2 2 7" xfId="13865"/>
    <cellStyle name="Input 6 2 2 7 2" xfId="28935"/>
    <cellStyle name="Input 6 2 2 7 3" xfId="43956"/>
    <cellStyle name="Input 6 2 2 8" xfId="8920"/>
    <cellStyle name="Input 6 2 2 8 2" xfId="24146"/>
    <cellStyle name="Input 6 2 2 8 3" xfId="39168"/>
    <cellStyle name="Input 6 2 2 9" xfId="17578"/>
    <cellStyle name="Input 6 2 2 9 2" xfId="32648"/>
    <cellStyle name="Input 6 2 2 9 3" xfId="47660"/>
    <cellStyle name="Input 6 2 3" xfId="6734"/>
    <cellStyle name="Input 6 2 3 10" xfId="20340"/>
    <cellStyle name="Input 6 2 3 10 2" xfId="35410"/>
    <cellStyle name="Input 6 2 3 10 3" xfId="50422"/>
    <cellStyle name="Input 6 2 3 11" xfId="7612"/>
    <cellStyle name="Input 6 2 3 11 2" xfId="22965"/>
    <cellStyle name="Input 6 2 3 11 3" xfId="38013"/>
    <cellStyle name="Input 6 2 3 12" xfId="22088"/>
    <cellStyle name="Input 6 2 3 13" xfId="37136"/>
    <cellStyle name="Input 6 2 3 2" xfId="10532"/>
    <cellStyle name="Input 6 2 3 2 2" xfId="25729"/>
    <cellStyle name="Input 6 2 3 2 3" xfId="40750"/>
    <cellStyle name="Input 6 2 3 3" xfId="11764"/>
    <cellStyle name="Input 6 2 3 3 2" xfId="26834"/>
    <cellStyle name="Input 6 2 3 3 3" xfId="41855"/>
    <cellStyle name="Input 6 2 3 4" xfId="13065"/>
    <cellStyle name="Input 6 2 3 4 2" xfId="28135"/>
    <cellStyle name="Input 6 2 3 4 3" xfId="43156"/>
    <cellStyle name="Input 6 2 3 5" xfId="14372"/>
    <cellStyle name="Input 6 2 3 5 2" xfId="29442"/>
    <cellStyle name="Input 6 2 3 5 3" xfId="44463"/>
    <cellStyle name="Input 6 2 3 6" xfId="15636"/>
    <cellStyle name="Input 6 2 3 6 2" xfId="30706"/>
    <cellStyle name="Input 6 2 3 6 3" xfId="45727"/>
    <cellStyle name="Input 6 2 3 7" xfId="16783"/>
    <cellStyle name="Input 6 2 3 7 2" xfId="31853"/>
    <cellStyle name="Input 6 2 3 7 3" xfId="46874"/>
    <cellStyle name="Input 6 2 3 8" xfId="18070"/>
    <cellStyle name="Input 6 2 3 8 2" xfId="33140"/>
    <cellStyle name="Input 6 2 3 8 3" xfId="48152"/>
    <cellStyle name="Input 6 2 3 9" xfId="19245"/>
    <cellStyle name="Input 6 2 3 9 2" xfId="34315"/>
    <cellStyle name="Input 6 2 3 9 3" xfId="49327"/>
    <cellStyle name="Input 6 2 4" xfId="8263"/>
    <cellStyle name="Input 6 2 4 10" xfId="20840"/>
    <cellStyle name="Input 6 2 4 10 2" xfId="35910"/>
    <cellStyle name="Input 6 2 4 10 3" xfId="50922"/>
    <cellStyle name="Input 6 2 4 11" xfId="23489"/>
    <cellStyle name="Input 6 2 4 12" xfId="38513"/>
    <cellStyle name="Input 6 2 4 2" xfId="11168"/>
    <cellStyle name="Input 6 2 4 2 2" xfId="26238"/>
    <cellStyle name="Input 6 2 4 2 3" xfId="41259"/>
    <cellStyle name="Input 6 2 4 3" xfId="12285"/>
    <cellStyle name="Input 6 2 4 3 2" xfId="27355"/>
    <cellStyle name="Input 6 2 4 3 3" xfId="42376"/>
    <cellStyle name="Input 6 2 4 4" xfId="13591"/>
    <cellStyle name="Input 6 2 4 4 2" xfId="28661"/>
    <cellStyle name="Input 6 2 4 4 3" xfId="43682"/>
    <cellStyle name="Input 6 2 4 5" xfId="14966"/>
    <cellStyle name="Input 6 2 4 5 2" xfId="30036"/>
    <cellStyle name="Input 6 2 4 5 3" xfId="45057"/>
    <cellStyle name="Input 6 2 4 6" xfId="16140"/>
    <cellStyle name="Input 6 2 4 6 2" xfId="31210"/>
    <cellStyle name="Input 6 2 4 6 3" xfId="46231"/>
    <cellStyle name="Input 6 2 4 7" xfId="17295"/>
    <cellStyle name="Input 6 2 4 7 2" xfId="32365"/>
    <cellStyle name="Input 6 2 4 7 3" xfId="47377"/>
    <cellStyle name="Input 6 2 4 8" xfId="18600"/>
    <cellStyle name="Input 6 2 4 8 2" xfId="33670"/>
    <cellStyle name="Input 6 2 4 8 3" xfId="48682"/>
    <cellStyle name="Input 6 2 4 9" xfId="19745"/>
    <cellStyle name="Input 6 2 4 9 2" xfId="34815"/>
    <cellStyle name="Input 6 2 4 9 3" xfId="49827"/>
    <cellStyle name="Input 6 2 5" xfId="6333"/>
    <cellStyle name="Input 6 2 5 2" xfId="21687"/>
    <cellStyle name="Input 6 2 5 3" xfId="36735"/>
    <cellStyle name="Input 6 3" xfId="6623"/>
    <cellStyle name="Input 6 3 10" xfId="20229"/>
    <cellStyle name="Input 6 3 10 2" xfId="35299"/>
    <cellStyle name="Input 6 3 10 3" xfId="50311"/>
    <cellStyle name="Input 6 3 11" xfId="7501"/>
    <cellStyle name="Input 6 3 11 2" xfId="22854"/>
    <cellStyle name="Input 6 3 11 3" xfId="37902"/>
    <cellStyle name="Input 6 3 12" xfId="21977"/>
    <cellStyle name="Input 6 3 13" xfId="37025"/>
    <cellStyle name="Input 6 3 2" xfId="10421"/>
    <cellStyle name="Input 6 3 2 2" xfId="25618"/>
    <cellStyle name="Input 6 3 2 3" xfId="40639"/>
    <cellStyle name="Input 6 3 3" xfId="11653"/>
    <cellStyle name="Input 6 3 3 2" xfId="26723"/>
    <cellStyle name="Input 6 3 3 3" xfId="41744"/>
    <cellStyle name="Input 6 3 4" xfId="12954"/>
    <cellStyle name="Input 6 3 4 2" xfId="28024"/>
    <cellStyle name="Input 6 3 4 3" xfId="43045"/>
    <cellStyle name="Input 6 3 5" xfId="14261"/>
    <cellStyle name="Input 6 3 5 2" xfId="29331"/>
    <cellStyle name="Input 6 3 5 3" xfId="44352"/>
    <cellStyle name="Input 6 3 6" xfId="15525"/>
    <cellStyle name="Input 6 3 6 2" xfId="30595"/>
    <cellStyle name="Input 6 3 6 3" xfId="45616"/>
    <cellStyle name="Input 6 3 7" xfId="16672"/>
    <cellStyle name="Input 6 3 7 2" xfId="31742"/>
    <cellStyle name="Input 6 3 7 3" xfId="46763"/>
    <cellStyle name="Input 6 3 8" xfId="17959"/>
    <cellStyle name="Input 6 3 8 2" xfId="33029"/>
    <cellStyle name="Input 6 3 8 3" xfId="48041"/>
    <cellStyle name="Input 6 3 9" xfId="19134"/>
    <cellStyle name="Input 6 3 9 2" xfId="34204"/>
    <cellStyle name="Input 6 3 9 3" xfId="49216"/>
    <cellStyle name="Input 6 4" xfId="8187"/>
    <cellStyle name="Input 6 4 10" xfId="20764"/>
    <cellStyle name="Input 6 4 10 2" xfId="35834"/>
    <cellStyle name="Input 6 4 10 3" xfId="50846"/>
    <cellStyle name="Input 6 4 11" xfId="23413"/>
    <cellStyle name="Input 6 4 12" xfId="38437"/>
    <cellStyle name="Input 6 4 2" xfId="11092"/>
    <cellStyle name="Input 6 4 2 2" xfId="26162"/>
    <cellStyle name="Input 6 4 2 3" xfId="41183"/>
    <cellStyle name="Input 6 4 3" xfId="12209"/>
    <cellStyle name="Input 6 4 3 2" xfId="27279"/>
    <cellStyle name="Input 6 4 3 3" xfId="42300"/>
    <cellStyle name="Input 6 4 4" xfId="13515"/>
    <cellStyle name="Input 6 4 4 2" xfId="28585"/>
    <cellStyle name="Input 6 4 4 3" xfId="43606"/>
    <cellStyle name="Input 6 4 5" xfId="14890"/>
    <cellStyle name="Input 6 4 5 2" xfId="29960"/>
    <cellStyle name="Input 6 4 5 3" xfId="44981"/>
    <cellStyle name="Input 6 4 6" xfId="16064"/>
    <cellStyle name="Input 6 4 6 2" xfId="31134"/>
    <cellStyle name="Input 6 4 6 3" xfId="46155"/>
    <cellStyle name="Input 6 4 7" xfId="17219"/>
    <cellStyle name="Input 6 4 7 2" xfId="32289"/>
    <cellStyle name="Input 6 4 7 3" xfId="47301"/>
    <cellStyle name="Input 6 4 8" xfId="18524"/>
    <cellStyle name="Input 6 4 8 2" xfId="33594"/>
    <cellStyle name="Input 6 4 8 3" xfId="48606"/>
    <cellStyle name="Input 6 4 9" xfId="19669"/>
    <cellStyle name="Input 6 4 9 2" xfId="34739"/>
    <cellStyle name="Input 6 4 9 3" xfId="49751"/>
    <cellStyle name="Input 6 5" xfId="8651"/>
    <cellStyle name="Input 6 5 2" xfId="23877"/>
    <cellStyle name="Input 6 5 3" xfId="38899"/>
    <cellStyle name="Input 6 6" xfId="10538"/>
    <cellStyle name="Input 6 6 2" xfId="25735"/>
    <cellStyle name="Input 6 6 3" xfId="40756"/>
    <cellStyle name="Input 6 7" xfId="8980"/>
    <cellStyle name="Input 6 7 2" xfId="24206"/>
    <cellStyle name="Input 6 7 3" xfId="39228"/>
    <cellStyle name="Input 6 8" xfId="14614"/>
    <cellStyle name="Input 6 8 2" xfId="29684"/>
    <cellStyle name="Input 6 8 3" xfId="44705"/>
    <cellStyle name="Input 6 9" xfId="9411"/>
    <cellStyle name="Input 6 9 2" xfId="24637"/>
    <cellStyle name="Input 6 9 3" xfId="39658"/>
    <cellStyle name="Input 60" xfId="8082"/>
    <cellStyle name="Input 60 10" xfId="19606"/>
    <cellStyle name="Input 60 10 2" xfId="34676"/>
    <cellStyle name="Input 60 10 3" xfId="49688"/>
    <cellStyle name="Input 60 11" xfId="20701"/>
    <cellStyle name="Input 60 11 2" xfId="35771"/>
    <cellStyle name="Input 60 11 3" xfId="50783"/>
    <cellStyle name="Input 60 12" xfId="23350"/>
    <cellStyle name="Input 60 13" xfId="38374"/>
    <cellStyle name="Input 60 2" xfId="8512"/>
    <cellStyle name="Input 60 2 10" xfId="21089"/>
    <cellStyle name="Input 60 2 10 2" xfId="36159"/>
    <cellStyle name="Input 60 2 10 3" xfId="51171"/>
    <cellStyle name="Input 60 2 11" xfId="23738"/>
    <cellStyle name="Input 60 2 12" xfId="38762"/>
    <cellStyle name="Input 60 2 2" xfId="11417"/>
    <cellStyle name="Input 60 2 2 2" xfId="26487"/>
    <cellStyle name="Input 60 2 2 3" xfId="41508"/>
    <cellStyle name="Input 60 2 3" xfId="12534"/>
    <cellStyle name="Input 60 2 3 2" xfId="27604"/>
    <cellStyle name="Input 60 2 3 3" xfId="42625"/>
    <cellStyle name="Input 60 2 4" xfId="13840"/>
    <cellStyle name="Input 60 2 4 2" xfId="28910"/>
    <cellStyle name="Input 60 2 4 3" xfId="43931"/>
    <cellStyle name="Input 60 2 5" xfId="15215"/>
    <cellStyle name="Input 60 2 5 2" xfId="30285"/>
    <cellStyle name="Input 60 2 5 3" xfId="45306"/>
    <cellStyle name="Input 60 2 6" xfId="16389"/>
    <cellStyle name="Input 60 2 6 2" xfId="31459"/>
    <cellStyle name="Input 60 2 6 3" xfId="46480"/>
    <cellStyle name="Input 60 2 7" xfId="17544"/>
    <cellStyle name="Input 60 2 7 2" xfId="32614"/>
    <cellStyle name="Input 60 2 7 3" xfId="47626"/>
    <cellStyle name="Input 60 2 8" xfId="18849"/>
    <cellStyle name="Input 60 2 8 2" xfId="33919"/>
    <cellStyle name="Input 60 2 8 3" xfId="48931"/>
    <cellStyle name="Input 60 2 9" xfId="19994"/>
    <cellStyle name="Input 60 2 9 2" xfId="35064"/>
    <cellStyle name="Input 60 2 9 3" xfId="50076"/>
    <cellStyle name="Input 60 3" xfId="10987"/>
    <cellStyle name="Input 60 3 2" xfId="26099"/>
    <cellStyle name="Input 60 3 3" xfId="41120"/>
    <cellStyle name="Input 60 4" xfId="12137"/>
    <cellStyle name="Input 60 4 2" xfId="27207"/>
    <cellStyle name="Input 60 4 3" xfId="42228"/>
    <cellStyle name="Input 60 5" xfId="13440"/>
    <cellStyle name="Input 60 5 2" xfId="28510"/>
    <cellStyle name="Input 60 5 3" xfId="43531"/>
    <cellStyle name="Input 60 6" xfId="14796"/>
    <cellStyle name="Input 60 6 2" xfId="29866"/>
    <cellStyle name="Input 60 6 3" xfId="44887"/>
    <cellStyle name="Input 60 7" xfId="16001"/>
    <cellStyle name="Input 60 7 2" xfId="31071"/>
    <cellStyle name="Input 60 7 3" xfId="46092"/>
    <cellStyle name="Input 60 8" xfId="17156"/>
    <cellStyle name="Input 60 8 2" xfId="32226"/>
    <cellStyle name="Input 60 8 3" xfId="47238"/>
    <cellStyle name="Input 60 9" xfId="18451"/>
    <cellStyle name="Input 60 9 2" xfId="33521"/>
    <cellStyle name="Input 60 9 3" xfId="48533"/>
    <cellStyle name="Input 61" xfId="8083"/>
    <cellStyle name="Input 61 10" xfId="19607"/>
    <cellStyle name="Input 61 10 2" xfId="34677"/>
    <cellStyle name="Input 61 10 3" xfId="49689"/>
    <cellStyle name="Input 61 11" xfId="20702"/>
    <cellStyle name="Input 61 11 2" xfId="35772"/>
    <cellStyle name="Input 61 11 3" xfId="50784"/>
    <cellStyle name="Input 61 12" xfId="23351"/>
    <cellStyle name="Input 61 13" xfId="38375"/>
    <cellStyle name="Input 61 2" xfId="8513"/>
    <cellStyle name="Input 61 2 10" xfId="21090"/>
    <cellStyle name="Input 61 2 10 2" xfId="36160"/>
    <cellStyle name="Input 61 2 10 3" xfId="51172"/>
    <cellStyle name="Input 61 2 11" xfId="23739"/>
    <cellStyle name="Input 61 2 12" xfId="38763"/>
    <cellStyle name="Input 61 2 2" xfId="11418"/>
    <cellStyle name="Input 61 2 2 2" xfId="26488"/>
    <cellStyle name="Input 61 2 2 3" xfId="41509"/>
    <cellStyle name="Input 61 2 3" xfId="12535"/>
    <cellStyle name="Input 61 2 3 2" xfId="27605"/>
    <cellStyle name="Input 61 2 3 3" xfId="42626"/>
    <cellStyle name="Input 61 2 4" xfId="13841"/>
    <cellStyle name="Input 61 2 4 2" xfId="28911"/>
    <cellStyle name="Input 61 2 4 3" xfId="43932"/>
    <cellStyle name="Input 61 2 5" xfId="15216"/>
    <cellStyle name="Input 61 2 5 2" xfId="30286"/>
    <cellStyle name="Input 61 2 5 3" xfId="45307"/>
    <cellStyle name="Input 61 2 6" xfId="16390"/>
    <cellStyle name="Input 61 2 6 2" xfId="31460"/>
    <cellStyle name="Input 61 2 6 3" xfId="46481"/>
    <cellStyle name="Input 61 2 7" xfId="17545"/>
    <cellStyle name="Input 61 2 7 2" xfId="32615"/>
    <cellStyle name="Input 61 2 7 3" xfId="47627"/>
    <cellStyle name="Input 61 2 8" xfId="18850"/>
    <cellStyle name="Input 61 2 8 2" xfId="33920"/>
    <cellStyle name="Input 61 2 8 3" xfId="48932"/>
    <cellStyle name="Input 61 2 9" xfId="19995"/>
    <cellStyle name="Input 61 2 9 2" xfId="35065"/>
    <cellStyle name="Input 61 2 9 3" xfId="50077"/>
    <cellStyle name="Input 61 3" xfId="10988"/>
    <cellStyle name="Input 61 3 2" xfId="26100"/>
    <cellStyle name="Input 61 3 3" xfId="41121"/>
    <cellStyle name="Input 61 4" xfId="12138"/>
    <cellStyle name="Input 61 4 2" xfId="27208"/>
    <cellStyle name="Input 61 4 3" xfId="42229"/>
    <cellStyle name="Input 61 5" xfId="13441"/>
    <cellStyle name="Input 61 5 2" xfId="28511"/>
    <cellStyle name="Input 61 5 3" xfId="43532"/>
    <cellStyle name="Input 61 6" xfId="14797"/>
    <cellStyle name="Input 61 6 2" xfId="29867"/>
    <cellStyle name="Input 61 6 3" xfId="44888"/>
    <cellStyle name="Input 61 7" xfId="16002"/>
    <cellStyle name="Input 61 7 2" xfId="31072"/>
    <cellStyle name="Input 61 7 3" xfId="46093"/>
    <cellStyle name="Input 61 8" xfId="17157"/>
    <cellStyle name="Input 61 8 2" xfId="32227"/>
    <cellStyle name="Input 61 8 3" xfId="47239"/>
    <cellStyle name="Input 61 9" xfId="18452"/>
    <cellStyle name="Input 61 9 2" xfId="33522"/>
    <cellStyle name="Input 61 9 3" xfId="48534"/>
    <cellStyle name="Input 62" xfId="8087"/>
    <cellStyle name="Input 62 10" xfId="19611"/>
    <cellStyle name="Input 62 10 2" xfId="34681"/>
    <cellStyle name="Input 62 10 3" xfId="49693"/>
    <cellStyle name="Input 62 11" xfId="20706"/>
    <cellStyle name="Input 62 11 2" xfId="35776"/>
    <cellStyle name="Input 62 11 3" xfId="50788"/>
    <cellStyle name="Input 62 12" xfId="23355"/>
    <cellStyle name="Input 62 13" xfId="38379"/>
    <cellStyle name="Input 62 2" xfId="8517"/>
    <cellStyle name="Input 62 2 10" xfId="21094"/>
    <cellStyle name="Input 62 2 10 2" xfId="36164"/>
    <cellStyle name="Input 62 2 10 3" xfId="51176"/>
    <cellStyle name="Input 62 2 11" xfId="23743"/>
    <cellStyle name="Input 62 2 12" xfId="38767"/>
    <cellStyle name="Input 62 2 2" xfId="11422"/>
    <cellStyle name="Input 62 2 2 2" xfId="26492"/>
    <cellStyle name="Input 62 2 2 3" xfId="41513"/>
    <cellStyle name="Input 62 2 3" xfId="12539"/>
    <cellStyle name="Input 62 2 3 2" xfId="27609"/>
    <cellStyle name="Input 62 2 3 3" xfId="42630"/>
    <cellStyle name="Input 62 2 4" xfId="13845"/>
    <cellStyle name="Input 62 2 4 2" xfId="28915"/>
    <cellStyle name="Input 62 2 4 3" xfId="43936"/>
    <cellStyle name="Input 62 2 5" xfId="15220"/>
    <cellStyle name="Input 62 2 5 2" xfId="30290"/>
    <cellStyle name="Input 62 2 5 3" xfId="45311"/>
    <cellStyle name="Input 62 2 6" xfId="16394"/>
    <cellStyle name="Input 62 2 6 2" xfId="31464"/>
    <cellStyle name="Input 62 2 6 3" xfId="46485"/>
    <cellStyle name="Input 62 2 7" xfId="17549"/>
    <cellStyle name="Input 62 2 7 2" xfId="32619"/>
    <cellStyle name="Input 62 2 7 3" xfId="47631"/>
    <cellStyle name="Input 62 2 8" xfId="18854"/>
    <cellStyle name="Input 62 2 8 2" xfId="33924"/>
    <cellStyle name="Input 62 2 8 3" xfId="48936"/>
    <cellStyle name="Input 62 2 9" xfId="19999"/>
    <cellStyle name="Input 62 2 9 2" xfId="35069"/>
    <cellStyle name="Input 62 2 9 3" xfId="50081"/>
    <cellStyle name="Input 62 3" xfId="10992"/>
    <cellStyle name="Input 62 3 2" xfId="26104"/>
    <cellStyle name="Input 62 3 3" xfId="41125"/>
    <cellStyle name="Input 62 4" xfId="12142"/>
    <cellStyle name="Input 62 4 2" xfId="27212"/>
    <cellStyle name="Input 62 4 3" xfId="42233"/>
    <cellStyle name="Input 62 5" xfId="13445"/>
    <cellStyle name="Input 62 5 2" xfId="28515"/>
    <cellStyle name="Input 62 5 3" xfId="43536"/>
    <cellStyle name="Input 62 6" xfId="14801"/>
    <cellStyle name="Input 62 6 2" xfId="29871"/>
    <cellStyle name="Input 62 6 3" xfId="44892"/>
    <cellStyle name="Input 62 7" xfId="16006"/>
    <cellStyle name="Input 62 7 2" xfId="31076"/>
    <cellStyle name="Input 62 7 3" xfId="46097"/>
    <cellStyle name="Input 62 8" xfId="17161"/>
    <cellStyle name="Input 62 8 2" xfId="32231"/>
    <cellStyle name="Input 62 8 3" xfId="47243"/>
    <cellStyle name="Input 62 9" xfId="18456"/>
    <cellStyle name="Input 62 9 2" xfId="33526"/>
    <cellStyle name="Input 62 9 3" xfId="48538"/>
    <cellStyle name="Input 63" xfId="8081"/>
    <cellStyle name="Input 63 10" xfId="19605"/>
    <cellStyle name="Input 63 10 2" xfId="34675"/>
    <cellStyle name="Input 63 10 3" xfId="49687"/>
    <cellStyle name="Input 63 11" xfId="20700"/>
    <cellStyle name="Input 63 11 2" xfId="35770"/>
    <cellStyle name="Input 63 11 3" xfId="50782"/>
    <cellStyle name="Input 63 12" xfId="23349"/>
    <cellStyle name="Input 63 13" xfId="38373"/>
    <cellStyle name="Input 63 2" xfId="8511"/>
    <cellStyle name="Input 63 2 10" xfId="21088"/>
    <cellStyle name="Input 63 2 10 2" xfId="36158"/>
    <cellStyle name="Input 63 2 10 3" xfId="51170"/>
    <cellStyle name="Input 63 2 11" xfId="23737"/>
    <cellStyle name="Input 63 2 12" xfId="38761"/>
    <cellStyle name="Input 63 2 2" xfId="11416"/>
    <cellStyle name="Input 63 2 2 2" xfId="26486"/>
    <cellStyle name="Input 63 2 2 3" xfId="41507"/>
    <cellStyle name="Input 63 2 3" xfId="12533"/>
    <cellStyle name="Input 63 2 3 2" xfId="27603"/>
    <cellStyle name="Input 63 2 3 3" xfId="42624"/>
    <cellStyle name="Input 63 2 4" xfId="13839"/>
    <cellStyle name="Input 63 2 4 2" xfId="28909"/>
    <cellStyle name="Input 63 2 4 3" xfId="43930"/>
    <cellStyle name="Input 63 2 5" xfId="15214"/>
    <cellStyle name="Input 63 2 5 2" xfId="30284"/>
    <cellStyle name="Input 63 2 5 3" xfId="45305"/>
    <cellStyle name="Input 63 2 6" xfId="16388"/>
    <cellStyle name="Input 63 2 6 2" xfId="31458"/>
    <cellStyle name="Input 63 2 6 3" xfId="46479"/>
    <cellStyle name="Input 63 2 7" xfId="17543"/>
    <cellStyle name="Input 63 2 7 2" xfId="32613"/>
    <cellStyle name="Input 63 2 7 3" xfId="47625"/>
    <cellStyle name="Input 63 2 8" xfId="18848"/>
    <cellStyle name="Input 63 2 8 2" xfId="33918"/>
    <cellStyle name="Input 63 2 8 3" xfId="48930"/>
    <cellStyle name="Input 63 2 9" xfId="19993"/>
    <cellStyle name="Input 63 2 9 2" xfId="35063"/>
    <cellStyle name="Input 63 2 9 3" xfId="50075"/>
    <cellStyle name="Input 63 3" xfId="10986"/>
    <cellStyle name="Input 63 3 2" xfId="26098"/>
    <cellStyle name="Input 63 3 3" xfId="41119"/>
    <cellStyle name="Input 63 4" xfId="12136"/>
    <cellStyle name="Input 63 4 2" xfId="27206"/>
    <cellStyle name="Input 63 4 3" xfId="42227"/>
    <cellStyle name="Input 63 5" xfId="13439"/>
    <cellStyle name="Input 63 5 2" xfId="28509"/>
    <cellStyle name="Input 63 5 3" xfId="43530"/>
    <cellStyle name="Input 63 6" xfId="14795"/>
    <cellStyle name="Input 63 6 2" xfId="29865"/>
    <cellStyle name="Input 63 6 3" xfId="44886"/>
    <cellStyle name="Input 63 7" xfId="16000"/>
    <cellStyle name="Input 63 7 2" xfId="31070"/>
    <cellStyle name="Input 63 7 3" xfId="46091"/>
    <cellStyle name="Input 63 8" xfId="17155"/>
    <cellStyle name="Input 63 8 2" xfId="32225"/>
    <cellStyle name="Input 63 8 3" xfId="47237"/>
    <cellStyle name="Input 63 9" xfId="18450"/>
    <cellStyle name="Input 63 9 2" xfId="33520"/>
    <cellStyle name="Input 63 9 3" xfId="48532"/>
    <cellStyle name="Input 64" xfId="8085"/>
    <cellStyle name="Input 64 10" xfId="19609"/>
    <cellStyle name="Input 64 10 2" xfId="34679"/>
    <cellStyle name="Input 64 10 3" xfId="49691"/>
    <cellStyle name="Input 64 11" xfId="20704"/>
    <cellStyle name="Input 64 11 2" xfId="35774"/>
    <cellStyle name="Input 64 11 3" xfId="50786"/>
    <cellStyle name="Input 64 12" xfId="23353"/>
    <cellStyle name="Input 64 13" xfId="38377"/>
    <cellStyle name="Input 64 2" xfId="8515"/>
    <cellStyle name="Input 64 2 10" xfId="21092"/>
    <cellStyle name="Input 64 2 10 2" xfId="36162"/>
    <cellStyle name="Input 64 2 10 3" xfId="51174"/>
    <cellStyle name="Input 64 2 11" xfId="23741"/>
    <cellStyle name="Input 64 2 12" xfId="38765"/>
    <cellStyle name="Input 64 2 2" xfId="11420"/>
    <cellStyle name="Input 64 2 2 2" xfId="26490"/>
    <cellStyle name="Input 64 2 2 3" xfId="41511"/>
    <cellStyle name="Input 64 2 3" xfId="12537"/>
    <cellStyle name="Input 64 2 3 2" xfId="27607"/>
    <cellStyle name="Input 64 2 3 3" xfId="42628"/>
    <cellStyle name="Input 64 2 4" xfId="13843"/>
    <cellStyle name="Input 64 2 4 2" xfId="28913"/>
    <cellStyle name="Input 64 2 4 3" xfId="43934"/>
    <cellStyle name="Input 64 2 5" xfId="15218"/>
    <cellStyle name="Input 64 2 5 2" xfId="30288"/>
    <cellStyle name="Input 64 2 5 3" xfId="45309"/>
    <cellStyle name="Input 64 2 6" xfId="16392"/>
    <cellStyle name="Input 64 2 6 2" xfId="31462"/>
    <cellStyle name="Input 64 2 6 3" xfId="46483"/>
    <cellStyle name="Input 64 2 7" xfId="17547"/>
    <cellStyle name="Input 64 2 7 2" xfId="32617"/>
    <cellStyle name="Input 64 2 7 3" xfId="47629"/>
    <cellStyle name="Input 64 2 8" xfId="18852"/>
    <cellStyle name="Input 64 2 8 2" xfId="33922"/>
    <cellStyle name="Input 64 2 8 3" xfId="48934"/>
    <cellStyle name="Input 64 2 9" xfId="19997"/>
    <cellStyle name="Input 64 2 9 2" xfId="35067"/>
    <cellStyle name="Input 64 2 9 3" xfId="50079"/>
    <cellStyle name="Input 64 3" xfId="10990"/>
    <cellStyle name="Input 64 3 2" xfId="26102"/>
    <cellStyle name="Input 64 3 3" xfId="41123"/>
    <cellStyle name="Input 64 4" xfId="12140"/>
    <cellStyle name="Input 64 4 2" xfId="27210"/>
    <cellStyle name="Input 64 4 3" xfId="42231"/>
    <cellStyle name="Input 64 5" xfId="13443"/>
    <cellStyle name="Input 64 5 2" xfId="28513"/>
    <cellStyle name="Input 64 5 3" xfId="43534"/>
    <cellStyle name="Input 64 6" xfId="14799"/>
    <cellStyle name="Input 64 6 2" xfId="29869"/>
    <cellStyle name="Input 64 6 3" xfId="44890"/>
    <cellStyle name="Input 64 7" xfId="16004"/>
    <cellStyle name="Input 64 7 2" xfId="31074"/>
    <cellStyle name="Input 64 7 3" xfId="46095"/>
    <cellStyle name="Input 64 8" xfId="17159"/>
    <cellStyle name="Input 64 8 2" xfId="32229"/>
    <cellStyle name="Input 64 8 3" xfId="47241"/>
    <cellStyle name="Input 64 9" xfId="18454"/>
    <cellStyle name="Input 64 9 2" xfId="33524"/>
    <cellStyle name="Input 64 9 3" xfId="48536"/>
    <cellStyle name="Input 65" xfId="8090"/>
    <cellStyle name="Input 65 10" xfId="19614"/>
    <cellStyle name="Input 65 10 2" xfId="34684"/>
    <cellStyle name="Input 65 10 3" xfId="49696"/>
    <cellStyle name="Input 65 11" xfId="20709"/>
    <cellStyle name="Input 65 11 2" xfId="35779"/>
    <cellStyle name="Input 65 11 3" xfId="50791"/>
    <cellStyle name="Input 65 12" xfId="23358"/>
    <cellStyle name="Input 65 13" xfId="38382"/>
    <cellStyle name="Input 65 2" xfId="8520"/>
    <cellStyle name="Input 65 2 10" xfId="21097"/>
    <cellStyle name="Input 65 2 10 2" xfId="36167"/>
    <cellStyle name="Input 65 2 10 3" xfId="51179"/>
    <cellStyle name="Input 65 2 11" xfId="23746"/>
    <cellStyle name="Input 65 2 12" xfId="38770"/>
    <cellStyle name="Input 65 2 2" xfId="11425"/>
    <cellStyle name="Input 65 2 2 2" xfId="26495"/>
    <cellStyle name="Input 65 2 2 3" xfId="41516"/>
    <cellStyle name="Input 65 2 3" xfId="12542"/>
    <cellStyle name="Input 65 2 3 2" xfId="27612"/>
    <cellStyle name="Input 65 2 3 3" xfId="42633"/>
    <cellStyle name="Input 65 2 4" xfId="13848"/>
    <cellStyle name="Input 65 2 4 2" xfId="28918"/>
    <cellStyle name="Input 65 2 4 3" xfId="43939"/>
    <cellStyle name="Input 65 2 5" xfId="15223"/>
    <cellStyle name="Input 65 2 5 2" xfId="30293"/>
    <cellStyle name="Input 65 2 5 3" xfId="45314"/>
    <cellStyle name="Input 65 2 6" xfId="16397"/>
    <cellStyle name="Input 65 2 6 2" xfId="31467"/>
    <cellStyle name="Input 65 2 6 3" xfId="46488"/>
    <cellStyle name="Input 65 2 7" xfId="17552"/>
    <cellStyle name="Input 65 2 7 2" xfId="32622"/>
    <cellStyle name="Input 65 2 7 3" xfId="47634"/>
    <cellStyle name="Input 65 2 8" xfId="18857"/>
    <cellStyle name="Input 65 2 8 2" xfId="33927"/>
    <cellStyle name="Input 65 2 8 3" xfId="48939"/>
    <cellStyle name="Input 65 2 9" xfId="20002"/>
    <cellStyle name="Input 65 2 9 2" xfId="35072"/>
    <cellStyle name="Input 65 2 9 3" xfId="50084"/>
    <cellStyle name="Input 65 3" xfId="10995"/>
    <cellStyle name="Input 65 3 2" xfId="26107"/>
    <cellStyle name="Input 65 3 3" xfId="41128"/>
    <cellStyle name="Input 65 4" xfId="12145"/>
    <cellStyle name="Input 65 4 2" xfId="27215"/>
    <cellStyle name="Input 65 4 3" xfId="42236"/>
    <cellStyle name="Input 65 5" xfId="13448"/>
    <cellStyle name="Input 65 5 2" xfId="28518"/>
    <cellStyle name="Input 65 5 3" xfId="43539"/>
    <cellStyle name="Input 65 6" xfId="14804"/>
    <cellStyle name="Input 65 6 2" xfId="29874"/>
    <cellStyle name="Input 65 6 3" xfId="44895"/>
    <cellStyle name="Input 65 7" xfId="16009"/>
    <cellStyle name="Input 65 7 2" xfId="31079"/>
    <cellStyle name="Input 65 7 3" xfId="46100"/>
    <cellStyle name="Input 65 8" xfId="17164"/>
    <cellStyle name="Input 65 8 2" xfId="32234"/>
    <cellStyle name="Input 65 8 3" xfId="47246"/>
    <cellStyle name="Input 65 9" xfId="18459"/>
    <cellStyle name="Input 65 9 2" xfId="33529"/>
    <cellStyle name="Input 65 9 3" xfId="48541"/>
    <cellStyle name="Input 66" xfId="8091"/>
    <cellStyle name="Input 66 10" xfId="19615"/>
    <cellStyle name="Input 66 10 2" xfId="34685"/>
    <cellStyle name="Input 66 10 3" xfId="49697"/>
    <cellStyle name="Input 66 11" xfId="20710"/>
    <cellStyle name="Input 66 11 2" xfId="35780"/>
    <cellStyle name="Input 66 11 3" xfId="50792"/>
    <cellStyle name="Input 66 12" xfId="23359"/>
    <cellStyle name="Input 66 13" xfId="38383"/>
    <cellStyle name="Input 66 2" xfId="8521"/>
    <cellStyle name="Input 66 2 10" xfId="21098"/>
    <cellStyle name="Input 66 2 10 2" xfId="36168"/>
    <cellStyle name="Input 66 2 10 3" xfId="51180"/>
    <cellStyle name="Input 66 2 11" xfId="23747"/>
    <cellStyle name="Input 66 2 12" xfId="38771"/>
    <cellStyle name="Input 66 2 2" xfId="11426"/>
    <cellStyle name="Input 66 2 2 2" xfId="26496"/>
    <cellStyle name="Input 66 2 2 3" xfId="41517"/>
    <cellStyle name="Input 66 2 3" xfId="12543"/>
    <cellStyle name="Input 66 2 3 2" xfId="27613"/>
    <cellStyle name="Input 66 2 3 3" xfId="42634"/>
    <cellStyle name="Input 66 2 4" xfId="13849"/>
    <cellStyle name="Input 66 2 4 2" xfId="28919"/>
    <cellStyle name="Input 66 2 4 3" xfId="43940"/>
    <cellStyle name="Input 66 2 5" xfId="15224"/>
    <cellStyle name="Input 66 2 5 2" xfId="30294"/>
    <cellStyle name="Input 66 2 5 3" xfId="45315"/>
    <cellStyle name="Input 66 2 6" xfId="16398"/>
    <cellStyle name="Input 66 2 6 2" xfId="31468"/>
    <cellStyle name="Input 66 2 6 3" xfId="46489"/>
    <cellStyle name="Input 66 2 7" xfId="17553"/>
    <cellStyle name="Input 66 2 7 2" xfId="32623"/>
    <cellStyle name="Input 66 2 7 3" xfId="47635"/>
    <cellStyle name="Input 66 2 8" xfId="18858"/>
    <cellStyle name="Input 66 2 8 2" xfId="33928"/>
    <cellStyle name="Input 66 2 8 3" xfId="48940"/>
    <cellStyle name="Input 66 2 9" xfId="20003"/>
    <cellStyle name="Input 66 2 9 2" xfId="35073"/>
    <cellStyle name="Input 66 2 9 3" xfId="50085"/>
    <cellStyle name="Input 66 3" xfId="10996"/>
    <cellStyle name="Input 66 3 2" xfId="26108"/>
    <cellStyle name="Input 66 3 3" xfId="41129"/>
    <cellStyle name="Input 66 4" xfId="12146"/>
    <cellStyle name="Input 66 4 2" xfId="27216"/>
    <cellStyle name="Input 66 4 3" xfId="42237"/>
    <cellStyle name="Input 66 5" xfId="13449"/>
    <cellStyle name="Input 66 5 2" xfId="28519"/>
    <cellStyle name="Input 66 5 3" xfId="43540"/>
    <cellStyle name="Input 66 6" xfId="14805"/>
    <cellStyle name="Input 66 6 2" xfId="29875"/>
    <cellStyle name="Input 66 6 3" xfId="44896"/>
    <cellStyle name="Input 66 7" xfId="16010"/>
    <cellStyle name="Input 66 7 2" xfId="31080"/>
    <cellStyle name="Input 66 7 3" xfId="46101"/>
    <cellStyle name="Input 66 8" xfId="17165"/>
    <cellStyle name="Input 66 8 2" xfId="32235"/>
    <cellStyle name="Input 66 8 3" xfId="47247"/>
    <cellStyle name="Input 66 9" xfId="18460"/>
    <cellStyle name="Input 66 9 2" xfId="33530"/>
    <cellStyle name="Input 66 9 3" xfId="48542"/>
    <cellStyle name="Input 67" xfId="8092"/>
    <cellStyle name="Input 67 10" xfId="19616"/>
    <cellStyle name="Input 67 10 2" xfId="34686"/>
    <cellStyle name="Input 67 10 3" xfId="49698"/>
    <cellStyle name="Input 67 11" xfId="20711"/>
    <cellStyle name="Input 67 11 2" xfId="35781"/>
    <cellStyle name="Input 67 11 3" xfId="50793"/>
    <cellStyle name="Input 67 12" xfId="23360"/>
    <cellStyle name="Input 67 13" xfId="38384"/>
    <cellStyle name="Input 67 2" xfId="8522"/>
    <cellStyle name="Input 67 2 10" xfId="21099"/>
    <cellStyle name="Input 67 2 10 2" xfId="36169"/>
    <cellStyle name="Input 67 2 10 3" xfId="51181"/>
    <cellStyle name="Input 67 2 11" xfId="23748"/>
    <cellStyle name="Input 67 2 12" xfId="38772"/>
    <cellStyle name="Input 67 2 2" xfId="11427"/>
    <cellStyle name="Input 67 2 2 2" xfId="26497"/>
    <cellStyle name="Input 67 2 2 3" xfId="41518"/>
    <cellStyle name="Input 67 2 3" xfId="12544"/>
    <cellStyle name="Input 67 2 3 2" xfId="27614"/>
    <cellStyle name="Input 67 2 3 3" xfId="42635"/>
    <cellStyle name="Input 67 2 4" xfId="13850"/>
    <cellStyle name="Input 67 2 4 2" xfId="28920"/>
    <cellStyle name="Input 67 2 4 3" xfId="43941"/>
    <cellStyle name="Input 67 2 5" xfId="15225"/>
    <cellStyle name="Input 67 2 5 2" xfId="30295"/>
    <cellStyle name="Input 67 2 5 3" xfId="45316"/>
    <cellStyle name="Input 67 2 6" xfId="16399"/>
    <cellStyle name="Input 67 2 6 2" xfId="31469"/>
    <cellStyle name="Input 67 2 6 3" xfId="46490"/>
    <cellStyle name="Input 67 2 7" xfId="17554"/>
    <cellStyle name="Input 67 2 7 2" xfId="32624"/>
    <cellStyle name="Input 67 2 7 3" xfId="47636"/>
    <cellStyle name="Input 67 2 8" xfId="18859"/>
    <cellStyle name="Input 67 2 8 2" xfId="33929"/>
    <cellStyle name="Input 67 2 8 3" xfId="48941"/>
    <cellStyle name="Input 67 2 9" xfId="20004"/>
    <cellStyle name="Input 67 2 9 2" xfId="35074"/>
    <cellStyle name="Input 67 2 9 3" xfId="50086"/>
    <cellStyle name="Input 67 3" xfId="10997"/>
    <cellStyle name="Input 67 3 2" xfId="26109"/>
    <cellStyle name="Input 67 3 3" xfId="41130"/>
    <cellStyle name="Input 67 4" xfId="12147"/>
    <cellStyle name="Input 67 4 2" xfId="27217"/>
    <cellStyle name="Input 67 4 3" xfId="42238"/>
    <cellStyle name="Input 67 5" xfId="13450"/>
    <cellStyle name="Input 67 5 2" xfId="28520"/>
    <cellStyle name="Input 67 5 3" xfId="43541"/>
    <cellStyle name="Input 67 6" xfId="14806"/>
    <cellStyle name="Input 67 6 2" xfId="29876"/>
    <cellStyle name="Input 67 6 3" xfId="44897"/>
    <cellStyle name="Input 67 7" xfId="16011"/>
    <cellStyle name="Input 67 7 2" xfId="31081"/>
    <cellStyle name="Input 67 7 3" xfId="46102"/>
    <cellStyle name="Input 67 8" xfId="17166"/>
    <cellStyle name="Input 67 8 2" xfId="32236"/>
    <cellStyle name="Input 67 8 3" xfId="47248"/>
    <cellStyle name="Input 67 9" xfId="18461"/>
    <cellStyle name="Input 67 9 2" xfId="33531"/>
    <cellStyle name="Input 67 9 3" xfId="48543"/>
    <cellStyle name="Input 68" xfId="8093"/>
    <cellStyle name="Input 68 10" xfId="19617"/>
    <cellStyle name="Input 68 10 2" xfId="34687"/>
    <cellStyle name="Input 68 10 3" xfId="49699"/>
    <cellStyle name="Input 68 11" xfId="20712"/>
    <cellStyle name="Input 68 11 2" xfId="35782"/>
    <cellStyle name="Input 68 11 3" xfId="50794"/>
    <cellStyle name="Input 68 12" xfId="23361"/>
    <cellStyle name="Input 68 13" xfId="38385"/>
    <cellStyle name="Input 68 2" xfId="8523"/>
    <cellStyle name="Input 68 2 10" xfId="21100"/>
    <cellStyle name="Input 68 2 10 2" xfId="36170"/>
    <cellStyle name="Input 68 2 10 3" xfId="51182"/>
    <cellStyle name="Input 68 2 11" xfId="23749"/>
    <cellStyle name="Input 68 2 12" xfId="38773"/>
    <cellStyle name="Input 68 2 2" xfId="11428"/>
    <cellStyle name="Input 68 2 2 2" xfId="26498"/>
    <cellStyle name="Input 68 2 2 3" xfId="41519"/>
    <cellStyle name="Input 68 2 3" xfId="12545"/>
    <cellStyle name="Input 68 2 3 2" xfId="27615"/>
    <cellStyle name="Input 68 2 3 3" xfId="42636"/>
    <cellStyle name="Input 68 2 4" xfId="13851"/>
    <cellStyle name="Input 68 2 4 2" xfId="28921"/>
    <cellStyle name="Input 68 2 4 3" xfId="43942"/>
    <cellStyle name="Input 68 2 5" xfId="15226"/>
    <cellStyle name="Input 68 2 5 2" xfId="30296"/>
    <cellStyle name="Input 68 2 5 3" xfId="45317"/>
    <cellStyle name="Input 68 2 6" xfId="16400"/>
    <cellStyle name="Input 68 2 6 2" xfId="31470"/>
    <cellStyle name="Input 68 2 6 3" xfId="46491"/>
    <cellStyle name="Input 68 2 7" xfId="17555"/>
    <cellStyle name="Input 68 2 7 2" xfId="32625"/>
    <cellStyle name="Input 68 2 7 3" xfId="47637"/>
    <cellStyle name="Input 68 2 8" xfId="18860"/>
    <cellStyle name="Input 68 2 8 2" xfId="33930"/>
    <cellStyle name="Input 68 2 8 3" xfId="48942"/>
    <cellStyle name="Input 68 2 9" xfId="20005"/>
    <cellStyle name="Input 68 2 9 2" xfId="35075"/>
    <cellStyle name="Input 68 2 9 3" xfId="50087"/>
    <cellStyle name="Input 68 3" xfId="10998"/>
    <cellStyle name="Input 68 3 2" xfId="26110"/>
    <cellStyle name="Input 68 3 3" xfId="41131"/>
    <cellStyle name="Input 68 4" xfId="12148"/>
    <cellStyle name="Input 68 4 2" xfId="27218"/>
    <cellStyle name="Input 68 4 3" xfId="42239"/>
    <cellStyle name="Input 68 5" xfId="13451"/>
    <cellStyle name="Input 68 5 2" xfId="28521"/>
    <cellStyle name="Input 68 5 3" xfId="43542"/>
    <cellStyle name="Input 68 6" xfId="14807"/>
    <cellStyle name="Input 68 6 2" xfId="29877"/>
    <cellStyle name="Input 68 6 3" xfId="44898"/>
    <cellStyle name="Input 68 7" xfId="16012"/>
    <cellStyle name="Input 68 7 2" xfId="31082"/>
    <cellStyle name="Input 68 7 3" xfId="46103"/>
    <cellStyle name="Input 68 8" xfId="17167"/>
    <cellStyle name="Input 68 8 2" xfId="32237"/>
    <cellStyle name="Input 68 8 3" xfId="47249"/>
    <cellStyle name="Input 68 9" xfId="18462"/>
    <cellStyle name="Input 68 9 2" xfId="33532"/>
    <cellStyle name="Input 68 9 3" xfId="48544"/>
    <cellStyle name="Input 69" xfId="7368"/>
    <cellStyle name="Input 69 10" xfId="20096"/>
    <cellStyle name="Input 69 10 2" xfId="35166"/>
    <cellStyle name="Input 69 10 3" xfId="50178"/>
    <cellStyle name="Input 69 11" xfId="22721"/>
    <cellStyle name="Input 69 12" xfId="37769"/>
    <cellStyle name="Input 69 2" xfId="10288"/>
    <cellStyle name="Input 69 2 2" xfId="25485"/>
    <cellStyle name="Input 69 2 3" xfId="40506"/>
    <cellStyle name="Input 69 3" xfId="11520"/>
    <cellStyle name="Input 69 3 2" xfId="26590"/>
    <cellStyle name="Input 69 3 3" xfId="41611"/>
    <cellStyle name="Input 69 4" xfId="12821"/>
    <cellStyle name="Input 69 4 2" xfId="27891"/>
    <cellStyle name="Input 69 4 3" xfId="42912"/>
    <cellStyle name="Input 69 5" xfId="14128"/>
    <cellStyle name="Input 69 5 2" xfId="29198"/>
    <cellStyle name="Input 69 5 3" xfId="44219"/>
    <cellStyle name="Input 69 6" xfId="15392"/>
    <cellStyle name="Input 69 6 2" xfId="30462"/>
    <cellStyle name="Input 69 6 3" xfId="45483"/>
    <cellStyle name="Input 69 7" xfId="16539"/>
    <cellStyle name="Input 69 7 2" xfId="31609"/>
    <cellStyle name="Input 69 7 3" xfId="46630"/>
    <cellStyle name="Input 69 8" xfId="17826"/>
    <cellStyle name="Input 69 8 2" xfId="32896"/>
    <cellStyle name="Input 69 8 3" xfId="47908"/>
    <cellStyle name="Input 69 9" xfId="19001"/>
    <cellStyle name="Input 69 9 2" xfId="34071"/>
    <cellStyle name="Input 69 9 3" xfId="49083"/>
    <cellStyle name="Input 7" xfId="5584"/>
    <cellStyle name="Input 7 10" xfId="6503"/>
    <cellStyle name="Input 7 10 2" xfId="21857"/>
    <cellStyle name="Input 7 10 3" xfId="36905"/>
    <cellStyle name="Input 7 2" xfId="5717"/>
    <cellStyle name="Input 7 2 2" xfId="5750"/>
    <cellStyle name="Input 7 2 2 10" xfId="6331"/>
    <cellStyle name="Input 7 2 2 10 2" xfId="21685"/>
    <cellStyle name="Input 7 2 2 10 3" xfId="36733"/>
    <cellStyle name="Input 7 2 2 2" xfId="5843"/>
    <cellStyle name="Input 7 2 2 2 2" xfId="5960"/>
    <cellStyle name="Input 7 2 2 2 2 10" xfId="7259"/>
    <cellStyle name="Input 7 2 2 2 2 10 2" xfId="22613"/>
    <cellStyle name="Input 7 2 2 2 2 10 3" xfId="37661"/>
    <cellStyle name="Input 7 2 2 2 2 2" xfId="6957"/>
    <cellStyle name="Input 7 2 2 2 2 2 10" xfId="19583"/>
    <cellStyle name="Input 7 2 2 2 2 2 10 2" xfId="34653"/>
    <cellStyle name="Input 7 2 2 2 2 2 10 3" xfId="49665"/>
    <cellStyle name="Input 7 2 2 2 2 2 11" xfId="20678"/>
    <cellStyle name="Input 7 2 2 2 2 2 11 2" xfId="35748"/>
    <cellStyle name="Input 7 2 2 2 2 2 11 3" xfId="50760"/>
    <cellStyle name="Input 7 2 2 2 2 2 12" xfId="8025"/>
    <cellStyle name="Input 7 2 2 2 2 2 12 2" xfId="23327"/>
    <cellStyle name="Input 7 2 2 2 2 2 12 3" xfId="38351"/>
    <cellStyle name="Input 7 2 2 2 2 2 13" xfId="22311"/>
    <cellStyle name="Input 7 2 2 2 2 2 14" xfId="37359"/>
    <cellStyle name="Input 7 2 2 2 2 2 2" xfId="8489"/>
    <cellStyle name="Input 7 2 2 2 2 2 2 10" xfId="21066"/>
    <cellStyle name="Input 7 2 2 2 2 2 2 10 2" xfId="36136"/>
    <cellStyle name="Input 7 2 2 2 2 2 2 10 3" xfId="51148"/>
    <cellStyle name="Input 7 2 2 2 2 2 2 11" xfId="23715"/>
    <cellStyle name="Input 7 2 2 2 2 2 2 12" xfId="38739"/>
    <cellStyle name="Input 7 2 2 2 2 2 2 2" xfId="11394"/>
    <cellStyle name="Input 7 2 2 2 2 2 2 2 2" xfId="26464"/>
    <cellStyle name="Input 7 2 2 2 2 2 2 2 3" xfId="41485"/>
    <cellStyle name="Input 7 2 2 2 2 2 2 3" xfId="12511"/>
    <cellStyle name="Input 7 2 2 2 2 2 2 3 2" xfId="27581"/>
    <cellStyle name="Input 7 2 2 2 2 2 2 3 3" xfId="42602"/>
    <cellStyle name="Input 7 2 2 2 2 2 2 4" xfId="13817"/>
    <cellStyle name="Input 7 2 2 2 2 2 2 4 2" xfId="28887"/>
    <cellStyle name="Input 7 2 2 2 2 2 2 4 3" xfId="43908"/>
    <cellStyle name="Input 7 2 2 2 2 2 2 5" xfId="15192"/>
    <cellStyle name="Input 7 2 2 2 2 2 2 5 2" xfId="30262"/>
    <cellStyle name="Input 7 2 2 2 2 2 2 5 3" xfId="45283"/>
    <cellStyle name="Input 7 2 2 2 2 2 2 6" xfId="16366"/>
    <cellStyle name="Input 7 2 2 2 2 2 2 6 2" xfId="31436"/>
    <cellStyle name="Input 7 2 2 2 2 2 2 6 3" xfId="46457"/>
    <cellStyle name="Input 7 2 2 2 2 2 2 7" xfId="17521"/>
    <cellStyle name="Input 7 2 2 2 2 2 2 7 2" xfId="32591"/>
    <cellStyle name="Input 7 2 2 2 2 2 2 7 3" xfId="47603"/>
    <cellStyle name="Input 7 2 2 2 2 2 2 8" xfId="18826"/>
    <cellStyle name="Input 7 2 2 2 2 2 2 8 2" xfId="33896"/>
    <cellStyle name="Input 7 2 2 2 2 2 2 8 3" xfId="48908"/>
    <cellStyle name="Input 7 2 2 2 2 2 2 9" xfId="19971"/>
    <cellStyle name="Input 7 2 2 2 2 2 2 9 2" xfId="35041"/>
    <cellStyle name="Input 7 2 2 2 2 2 2 9 3" xfId="50053"/>
    <cellStyle name="Input 7 2 2 2 2 2 3" xfId="10930"/>
    <cellStyle name="Input 7 2 2 2 2 2 3 2" xfId="26076"/>
    <cellStyle name="Input 7 2 2 2 2 2 3 3" xfId="41097"/>
    <cellStyle name="Input 7 2 2 2 2 2 4" xfId="12107"/>
    <cellStyle name="Input 7 2 2 2 2 2 4 2" xfId="27177"/>
    <cellStyle name="Input 7 2 2 2 2 2 4 3" xfId="42198"/>
    <cellStyle name="Input 7 2 2 2 2 2 5" xfId="13411"/>
    <cellStyle name="Input 7 2 2 2 2 2 5 2" xfId="28481"/>
    <cellStyle name="Input 7 2 2 2 2 2 5 3" xfId="43502"/>
    <cellStyle name="Input 7 2 2 2 2 2 6" xfId="14748"/>
    <cellStyle name="Input 7 2 2 2 2 2 6 2" xfId="29818"/>
    <cellStyle name="Input 7 2 2 2 2 2 6 3" xfId="44839"/>
    <cellStyle name="Input 7 2 2 2 2 2 7" xfId="15978"/>
    <cellStyle name="Input 7 2 2 2 2 2 7 2" xfId="31048"/>
    <cellStyle name="Input 7 2 2 2 2 2 7 3" xfId="46069"/>
    <cellStyle name="Input 7 2 2 2 2 2 8" xfId="17131"/>
    <cellStyle name="Input 7 2 2 2 2 2 8 2" xfId="32201"/>
    <cellStyle name="Input 7 2 2 2 2 2 8 3" xfId="47213"/>
    <cellStyle name="Input 7 2 2 2 2 2 9" xfId="18417"/>
    <cellStyle name="Input 7 2 2 2 2 2 9 2" xfId="33487"/>
    <cellStyle name="Input 7 2 2 2 2 2 9 3" xfId="48499"/>
    <cellStyle name="Input 7 2 2 2 2 3" xfId="7865"/>
    <cellStyle name="Input 7 2 2 2 2 3 10" xfId="20563"/>
    <cellStyle name="Input 7 2 2 2 2 3 10 2" xfId="35633"/>
    <cellStyle name="Input 7 2 2 2 2 3 10 3" xfId="50645"/>
    <cellStyle name="Input 7 2 2 2 2 3 11" xfId="23209"/>
    <cellStyle name="Input 7 2 2 2 2 3 12" xfId="38236"/>
    <cellStyle name="Input 7 2 2 2 2 3 2" xfId="10773"/>
    <cellStyle name="Input 7 2 2 2 2 3 2 2" xfId="25961"/>
    <cellStyle name="Input 7 2 2 2 2 3 2 3" xfId="40982"/>
    <cellStyle name="Input 7 2 2 2 2 3 3" xfId="11990"/>
    <cellStyle name="Input 7 2 2 2 2 3 3 2" xfId="27060"/>
    <cellStyle name="Input 7 2 2 2 2 3 3 3" xfId="42081"/>
    <cellStyle name="Input 7 2 2 2 2 3 4" xfId="13292"/>
    <cellStyle name="Input 7 2 2 2 2 3 4 2" xfId="28362"/>
    <cellStyle name="Input 7 2 2 2 2 3 4 3" xfId="43383"/>
    <cellStyle name="Input 7 2 2 2 2 3 5" xfId="14603"/>
    <cellStyle name="Input 7 2 2 2 2 3 5 2" xfId="29673"/>
    <cellStyle name="Input 7 2 2 2 2 3 5 3" xfId="44694"/>
    <cellStyle name="Input 7 2 2 2 2 3 6" xfId="15862"/>
    <cellStyle name="Input 7 2 2 2 2 3 6 2" xfId="30932"/>
    <cellStyle name="Input 7 2 2 2 2 3 6 3" xfId="45953"/>
    <cellStyle name="Input 7 2 2 2 2 3 7" xfId="17013"/>
    <cellStyle name="Input 7 2 2 2 2 3 7 2" xfId="32083"/>
    <cellStyle name="Input 7 2 2 2 2 3 7 3" xfId="47098"/>
    <cellStyle name="Input 7 2 2 2 2 3 8" xfId="18294"/>
    <cellStyle name="Input 7 2 2 2 2 3 8 2" xfId="33364"/>
    <cellStyle name="Input 7 2 2 2 2 3 8 3" xfId="48376"/>
    <cellStyle name="Input 7 2 2 2 2 3 9" xfId="19468"/>
    <cellStyle name="Input 7 2 2 2 2 3 9 2" xfId="34538"/>
    <cellStyle name="Input 7 2 2 2 2 3 9 3" xfId="49550"/>
    <cellStyle name="Input 7 2 2 2 2 4" xfId="8406"/>
    <cellStyle name="Input 7 2 2 2 2 4 10" xfId="20983"/>
    <cellStyle name="Input 7 2 2 2 2 4 10 2" xfId="36053"/>
    <cellStyle name="Input 7 2 2 2 2 4 10 3" xfId="51065"/>
    <cellStyle name="Input 7 2 2 2 2 4 11" xfId="23632"/>
    <cellStyle name="Input 7 2 2 2 2 4 12" xfId="38656"/>
    <cellStyle name="Input 7 2 2 2 2 4 2" xfId="11311"/>
    <cellStyle name="Input 7 2 2 2 2 4 2 2" xfId="26381"/>
    <cellStyle name="Input 7 2 2 2 2 4 2 3" xfId="41402"/>
    <cellStyle name="Input 7 2 2 2 2 4 3" xfId="12428"/>
    <cellStyle name="Input 7 2 2 2 2 4 3 2" xfId="27498"/>
    <cellStyle name="Input 7 2 2 2 2 4 3 3" xfId="42519"/>
    <cellStyle name="Input 7 2 2 2 2 4 4" xfId="13734"/>
    <cellStyle name="Input 7 2 2 2 2 4 4 2" xfId="28804"/>
    <cellStyle name="Input 7 2 2 2 2 4 4 3" xfId="43825"/>
    <cellStyle name="Input 7 2 2 2 2 4 5" xfId="15109"/>
    <cellStyle name="Input 7 2 2 2 2 4 5 2" xfId="30179"/>
    <cellStyle name="Input 7 2 2 2 2 4 5 3" xfId="45200"/>
    <cellStyle name="Input 7 2 2 2 2 4 6" xfId="16283"/>
    <cellStyle name="Input 7 2 2 2 2 4 6 2" xfId="31353"/>
    <cellStyle name="Input 7 2 2 2 2 4 6 3" xfId="46374"/>
    <cellStyle name="Input 7 2 2 2 2 4 7" xfId="17438"/>
    <cellStyle name="Input 7 2 2 2 2 4 7 2" xfId="32508"/>
    <cellStyle name="Input 7 2 2 2 2 4 7 3" xfId="47520"/>
    <cellStyle name="Input 7 2 2 2 2 4 8" xfId="18743"/>
    <cellStyle name="Input 7 2 2 2 2 4 8 2" xfId="33813"/>
    <cellStyle name="Input 7 2 2 2 2 4 8 3" xfId="48825"/>
    <cellStyle name="Input 7 2 2 2 2 4 9" xfId="19888"/>
    <cellStyle name="Input 7 2 2 2 2 4 9 2" xfId="34958"/>
    <cellStyle name="Input 7 2 2 2 2 4 9 3" xfId="49970"/>
    <cellStyle name="Input 7 2 2 2 2 5" xfId="8802"/>
    <cellStyle name="Input 7 2 2 2 2 5 2" xfId="24028"/>
    <cellStyle name="Input 7 2 2 2 2 5 3" xfId="39050"/>
    <cellStyle name="Input 7 2 2 2 2 6" xfId="12718"/>
    <cellStyle name="Input 7 2 2 2 2 6 2" xfId="27788"/>
    <cellStyle name="Input 7 2 2 2 2 6 3" xfId="42809"/>
    <cellStyle name="Input 7 2 2 2 2 7" xfId="14013"/>
    <cellStyle name="Input 7 2 2 2 2 7 2" xfId="29083"/>
    <cellStyle name="Input 7 2 2 2 2 7 3" xfId="44104"/>
    <cellStyle name="Input 7 2 2 2 2 8" xfId="16437"/>
    <cellStyle name="Input 7 2 2 2 2 8 2" xfId="31507"/>
    <cellStyle name="Input 7 2 2 2 2 8 3" xfId="46528"/>
    <cellStyle name="Input 7 2 2 2 2 9" xfId="17721"/>
    <cellStyle name="Input 7 2 2 2 2 9 2" xfId="32791"/>
    <cellStyle name="Input 7 2 2 2 2 9 3" xfId="47803"/>
    <cellStyle name="Input 7 2 2 2 3" xfId="6848"/>
    <cellStyle name="Input 7 2 2 2 3 10" xfId="20454"/>
    <cellStyle name="Input 7 2 2 2 3 10 2" xfId="35524"/>
    <cellStyle name="Input 7 2 2 2 3 10 3" xfId="50536"/>
    <cellStyle name="Input 7 2 2 2 3 11" xfId="7749"/>
    <cellStyle name="Input 7 2 2 2 3 11 2" xfId="23100"/>
    <cellStyle name="Input 7 2 2 2 3 11 3" xfId="38127"/>
    <cellStyle name="Input 7 2 2 2 3 12" xfId="22202"/>
    <cellStyle name="Input 7 2 2 2 3 13" xfId="37250"/>
    <cellStyle name="Input 7 2 2 2 3 2" xfId="10657"/>
    <cellStyle name="Input 7 2 2 2 3 2 2" xfId="25852"/>
    <cellStyle name="Input 7 2 2 2 3 2 3" xfId="40873"/>
    <cellStyle name="Input 7 2 2 2 3 3" xfId="11880"/>
    <cellStyle name="Input 7 2 2 2 3 3 2" xfId="26950"/>
    <cellStyle name="Input 7 2 2 2 3 3 3" xfId="41971"/>
    <cellStyle name="Input 7 2 2 2 3 4" xfId="13183"/>
    <cellStyle name="Input 7 2 2 2 3 4 2" xfId="28253"/>
    <cellStyle name="Input 7 2 2 2 3 4 3" xfId="43274"/>
    <cellStyle name="Input 7 2 2 2 3 5" xfId="14489"/>
    <cellStyle name="Input 7 2 2 2 3 5 2" xfId="29559"/>
    <cellStyle name="Input 7 2 2 2 3 5 3" xfId="44580"/>
    <cellStyle name="Input 7 2 2 2 3 6" xfId="15753"/>
    <cellStyle name="Input 7 2 2 2 3 6 2" xfId="30823"/>
    <cellStyle name="Input 7 2 2 2 3 6 3" xfId="45844"/>
    <cellStyle name="Input 7 2 2 2 3 7" xfId="16904"/>
    <cellStyle name="Input 7 2 2 2 3 7 2" xfId="31974"/>
    <cellStyle name="Input 7 2 2 2 3 7 3" xfId="46989"/>
    <cellStyle name="Input 7 2 2 2 3 8" xfId="18185"/>
    <cellStyle name="Input 7 2 2 2 3 8 2" xfId="33255"/>
    <cellStyle name="Input 7 2 2 2 3 8 3" xfId="48267"/>
    <cellStyle name="Input 7 2 2 2 3 9" xfId="19359"/>
    <cellStyle name="Input 7 2 2 2 3 9 2" xfId="34429"/>
    <cellStyle name="Input 7 2 2 2 3 9 3" xfId="49441"/>
    <cellStyle name="Input 7 2 2 2 4" xfId="8329"/>
    <cellStyle name="Input 7 2 2 2 4 10" xfId="20906"/>
    <cellStyle name="Input 7 2 2 2 4 10 2" xfId="35976"/>
    <cellStyle name="Input 7 2 2 2 4 10 3" xfId="50988"/>
    <cellStyle name="Input 7 2 2 2 4 11" xfId="23555"/>
    <cellStyle name="Input 7 2 2 2 4 12" xfId="38579"/>
    <cellStyle name="Input 7 2 2 2 4 2" xfId="11234"/>
    <cellStyle name="Input 7 2 2 2 4 2 2" xfId="26304"/>
    <cellStyle name="Input 7 2 2 2 4 2 3" xfId="41325"/>
    <cellStyle name="Input 7 2 2 2 4 3" xfId="12351"/>
    <cellStyle name="Input 7 2 2 2 4 3 2" xfId="27421"/>
    <cellStyle name="Input 7 2 2 2 4 3 3" xfId="42442"/>
    <cellStyle name="Input 7 2 2 2 4 4" xfId="13657"/>
    <cellStyle name="Input 7 2 2 2 4 4 2" xfId="28727"/>
    <cellStyle name="Input 7 2 2 2 4 4 3" xfId="43748"/>
    <cellStyle name="Input 7 2 2 2 4 5" xfId="15032"/>
    <cellStyle name="Input 7 2 2 2 4 5 2" xfId="30102"/>
    <cellStyle name="Input 7 2 2 2 4 5 3" xfId="45123"/>
    <cellStyle name="Input 7 2 2 2 4 6" xfId="16206"/>
    <cellStyle name="Input 7 2 2 2 4 6 2" xfId="31276"/>
    <cellStyle name="Input 7 2 2 2 4 6 3" xfId="46297"/>
    <cellStyle name="Input 7 2 2 2 4 7" xfId="17361"/>
    <cellStyle name="Input 7 2 2 2 4 7 2" xfId="32431"/>
    <cellStyle name="Input 7 2 2 2 4 7 3" xfId="47443"/>
    <cellStyle name="Input 7 2 2 2 4 8" xfId="18666"/>
    <cellStyle name="Input 7 2 2 2 4 8 2" xfId="33736"/>
    <cellStyle name="Input 7 2 2 2 4 8 3" xfId="48748"/>
    <cellStyle name="Input 7 2 2 2 4 9" xfId="19811"/>
    <cellStyle name="Input 7 2 2 2 4 9 2" xfId="34881"/>
    <cellStyle name="Input 7 2 2 2 4 9 3" xfId="49893"/>
    <cellStyle name="Input 7 2 2 2 5" xfId="7150"/>
    <cellStyle name="Input 7 2 2 2 5 2" xfId="22504"/>
    <cellStyle name="Input 7 2 2 2 5 3" xfId="37552"/>
    <cellStyle name="Input 7 2 2 3" xfId="6756"/>
    <cellStyle name="Input 7 2 2 3 10" xfId="20362"/>
    <cellStyle name="Input 7 2 2 3 10 2" xfId="35432"/>
    <cellStyle name="Input 7 2 2 3 10 3" xfId="50444"/>
    <cellStyle name="Input 7 2 2 3 11" xfId="7656"/>
    <cellStyle name="Input 7 2 2 3 11 2" xfId="23008"/>
    <cellStyle name="Input 7 2 2 3 11 3" xfId="38035"/>
    <cellStyle name="Input 7 2 2 3 12" xfId="22110"/>
    <cellStyle name="Input 7 2 2 3 13" xfId="37158"/>
    <cellStyle name="Input 7 2 2 3 2" xfId="10564"/>
    <cellStyle name="Input 7 2 2 3 2 2" xfId="25760"/>
    <cellStyle name="Input 7 2 2 3 2 3" xfId="40781"/>
    <cellStyle name="Input 7 2 2 3 3" xfId="11788"/>
    <cellStyle name="Input 7 2 2 3 3 2" xfId="26858"/>
    <cellStyle name="Input 7 2 2 3 3 3" xfId="41879"/>
    <cellStyle name="Input 7 2 2 3 4" xfId="13090"/>
    <cellStyle name="Input 7 2 2 3 4 2" xfId="28160"/>
    <cellStyle name="Input 7 2 2 3 4 3" xfId="43181"/>
    <cellStyle name="Input 7 2 2 3 5" xfId="14396"/>
    <cellStyle name="Input 7 2 2 3 5 2" xfId="29466"/>
    <cellStyle name="Input 7 2 2 3 5 3" xfId="44487"/>
    <cellStyle name="Input 7 2 2 3 6" xfId="15661"/>
    <cellStyle name="Input 7 2 2 3 6 2" xfId="30731"/>
    <cellStyle name="Input 7 2 2 3 6 3" xfId="45752"/>
    <cellStyle name="Input 7 2 2 3 7" xfId="16812"/>
    <cellStyle name="Input 7 2 2 3 7 2" xfId="31882"/>
    <cellStyle name="Input 7 2 2 3 7 3" xfId="46897"/>
    <cellStyle name="Input 7 2 2 3 8" xfId="18092"/>
    <cellStyle name="Input 7 2 2 3 8 2" xfId="33162"/>
    <cellStyle name="Input 7 2 2 3 8 3" xfId="48174"/>
    <cellStyle name="Input 7 2 2 3 9" xfId="19267"/>
    <cellStyle name="Input 7 2 2 3 9 2" xfId="34337"/>
    <cellStyle name="Input 7 2 2 3 9 3" xfId="49349"/>
    <cellStyle name="Input 7 2 2 4" xfId="8269"/>
    <cellStyle name="Input 7 2 2 4 10" xfId="20846"/>
    <cellStyle name="Input 7 2 2 4 10 2" xfId="35916"/>
    <cellStyle name="Input 7 2 2 4 10 3" xfId="50928"/>
    <cellStyle name="Input 7 2 2 4 11" xfId="23495"/>
    <cellStyle name="Input 7 2 2 4 12" xfId="38519"/>
    <cellStyle name="Input 7 2 2 4 2" xfId="11174"/>
    <cellStyle name="Input 7 2 2 4 2 2" xfId="26244"/>
    <cellStyle name="Input 7 2 2 4 2 3" xfId="41265"/>
    <cellStyle name="Input 7 2 2 4 3" xfId="12291"/>
    <cellStyle name="Input 7 2 2 4 3 2" xfId="27361"/>
    <cellStyle name="Input 7 2 2 4 3 3" xfId="42382"/>
    <cellStyle name="Input 7 2 2 4 4" xfId="13597"/>
    <cellStyle name="Input 7 2 2 4 4 2" xfId="28667"/>
    <cellStyle name="Input 7 2 2 4 4 3" xfId="43688"/>
    <cellStyle name="Input 7 2 2 4 5" xfId="14972"/>
    <cellStyle name="Input 7 2 2 4 5 2" xfId="30042"/>
    <cellStyle name="Input 7 2 2 4 5 3" xfId="45063"/>
    <cellStyle name="Input 7 2 2 4 6" xfId="16146"/>
    <cellStyle name="Input 7 2 2 4 6 2" xfId="31216"/>
    <cellStyle name="Input 7 2 2 4 6 3" xfId="46237"/>
    <cellStyle name="Input 7 2 2 4 7" xfId="17301"/>
    <cellStyle name="Input 7 2 2 4 7 2" xfId="32371"/>
    <cellStyle name="Input 7 2 2 4 7 3" xfId="47383"/>
    <cellStyle name="Input 7 2 2 4 8" xfId="18606"/>
    <cellStyle name="Input 7 2 2 4 8 2" xfId="33676"/>
    <cellStyle name="Input 7 2 2 4 8 3" xfId="48688"/>
    <cellStyle name="Input 7 2 2 4 9" xfId="19751"/>
    <cellStyle name="Input 7 2 2 4 9 2" xfId="34821"/>
    <cellStyle name="Input 7 2 2 4 9 3" xfId="49833"/>
    <cellStyle name="Input 7 2 2 5" xfId="8577"/>
    <cellStyle name="Input 7 2 2 5 2" xfId="23803"/>
    <cellStyle name="Input 7 2 2 5 3" xfId="38827"/>
    <cellStyle name="Input 7 2 2 6" xfId="12563"/>
    <cellStyle name="Input 7 2 2 6 2" xfId="27633"/>
    <cellStyle name="Input 7 2 2 6 3" xfId="42654"/>
    <cellStyle name="Input 7 2 2 7" xfId="13860"/>
    <cellStyle name="Input 7 2 2 7 2" xfId="28930"/>
    <cellStyle name="Input 7 2 2 7 3" xfId="43951"/>
    <cellStyle name="Input 7 2 2 8" xfId="9062"/>
    <cellStyle name="Input 7 2 2 8 2" xfId="24288"/>
    <cellStyle name="Input 7 2 2 8 3" xfId="39310"/>
    <cellStyle name="Input 7 2 2 9" xfId="17573"/>
    <cellStyle name="Input 7 2 2 9 2" xfId="32643"/>
    <cellStyle name="Input 7 2 2 9 3" xfId="47655"/>
    <cellStyle name="Input 7 2 3" xfId="6729"/>
    <cellStyle name="Input 7 2 3 10" xfId="20335"/>
    <cellStyle name="Input 7 2 3 10 2" xfId="35405"/>
    <cellStyle name="Input 7 2 3 10 3" xfId="50417"/>
    <cellStyle name="Input 7 2 3 11" xfId="7607"/>
    <cellStyle name="Input 7 2 3 11 2" xfId="22960"/>
    <cellStyle name="Input 7 2 3 11 3" xfId="38008"/>
    <cellStyle name="Input 7 2 3 12" xfId="22083"/>
    <cellStyle name="Input 7 2 3 13" xfId="37131"/>
    <cellStyle name="Input 7 2 3 2" xfId="10527"/>
    <cellStyle name="Input 7 2 3 2 2" xfId="25724"/>
    <cellStyle name="Input 7 2 3 2 3" xfId="40745"/>
    <cellStyle name="Input 7 2 3 3" xfId="11759"/>
    <cellStyle name="Input 7 2 3 3 2" xfId="26829"/>
    <cellStyle name="Input 7 2 3 3 3" xfId="41850"/>
    <cellStyle name="Input 7 2 3 4" xfId="13060"/>
    <cellStyle name="Input 7 2 3 4 2" xfId="28130"/>
    <cellStyle name="Input 7 2 3 4 3" xfId="43151"/>
    <cellStyle name="Input 7 2 3 5" xfId="14367"/>
    <cellStyle name="Input 7 2 3 5 2" xfId="29437"/>
    <cellStyle name="Input 7 2 3 5 3" xfId="44458"/>
    <cellStyle name="Input 7 2 3 6" xfId="15631"/>
    <cellStyle name="Input 7 2 3 6 2" xfId="30701"/>
    <cellStyle name="Input 7 2 3 6 3" xfId="45722"/>
    <cellStyle name="Input 7 2 3 7" xfId="16778"/>
    <cellStyle name="Input 7 2 3 7 2" xfId="31848"/>
    <cellStyle name="Input 7 2 3 7 3" xfId="46869"/>
    <cellStyle name="Input 7 2 3 8" xfId="18065"/>
    <cellStyle name="Input 7 2 3 8 2" xfId="33135"/>
    <cellStyle name="Input 7 2 3 8 3" xfId="48147"/>
    <cellStyle name="Input 7 2 3 9" xfId="19240"/>
    <cellStyle name="Input 7 2 3 9 2" xfId="34310"/>
    <cellStyle name="Input 7 2 3 9 3" xfId="49322"/>
    <cellStyle name="Input 7 2 4" xfId="8258"/>
    <cellStyle name="Input 7 2 4 10" xfId="20835"/>
    <cellStyle name="Input 7 2 4 10 2" xfId="35905"/>
    <cellStyle name="Input 7 2 4 10 3" xfId="50917"/>
    <cellStyle name="Input 7 2 4 11" xfId="23484"/>
    <cellStyle name="Input 7 2 4 12" xfId="38508"/>
    <cellStyle name="Input 7 2 4 2" xfId="11163"/>
    <cellStyle name="Input 7 2 4 2 2" xfId="26233"/>
    <cellStyle name="Input 7 2 4 2 3" xfId="41254"/>
    <cellStyle name="Input 7 2 4 3" xfId="12280"/>
    <cellStyle name="Input 7 2 4 3 2" xfId="27350"/>
    <cellStyle name="Input 7 2 4 3 3" xfId="42371"/>
    <cellStyle name="Input 7 2 4 4" xfId="13586"/>
    <cellStyle name="Input 7 2 4 4 2" xfId="28656"/>
    <cellStyle name="Input 7 2 4 4 3" xfId="43677"/>
    <cellStyle name="Input 7 2 4 5" xfId="14961"/>
    <cellStyle name="Input 7 2 4 5 2" xfId="30031"/>
    <cellStyle name="Input 7 2 4 5 3" xfId="45052"/>
    <cellStyle name="Input 7 2 4 6" xfId="16135"/>
    <cellStyle name="Input 7 2 4 6 2" xfId="31205"/>
    <cellStyle name="Input 7 2 4 6 3" xfId="46226"/>
    <cellStyle name="Input 7 2 4 7" xfId="17290"/>
    <cellStyle name="Input 7 2 4 7 2" xfId="32360"/>
    <cellStyle name="Input 7 2 4 7 3" xfId="47372"/>
    <cellStyle name="Input 7 2 4 8" xfId="18595"/>
    <cellStyle name="Input 7 2 4 8 2" xfId="33665"/>
    <cellStyle name="Input 7 2 4 8 3" xfId="48677"/>
    <cellStyle name="Input 7 2 4 9" xfId="19740"/>
    <cellStyle name="Input 7 2 4 9 2" xfId="34810"/>
    <cellStyle name="Input 7 2 4 9 3" xfId="49822"/>
    <cellStyle name="Input 7 2 5" xfId="6388"/>
    <cellStyle name="Input 7 2 5 2" xfId="21742"/>
    <cellStyle name="Input 7 2 5 3" xfId="36790"/>
    <cellStyle name="Input 7 3" xfId="6598"/>
    <cellStyle name="Input 7 3 10" xfId="20204"/>
    <cellStyle name="Input 7 3 10 2" xfId="35274"/>
    <cellStyle name="Input 7 3 10 3" xfId="50286"/>
    <cellStyle name="Input 7 3 11" xfId="7476"/>
    <cellStyle name="Input 7 3 11 2" xfId="22829"/>
    <cellStyle name="Input 7 3 11 3" xfId="37877"/>
    <cellStyle name="Input 7 3 12" xfId="21952"/>
    <cellStyle name="Input 7 3 13" xfId="37000"/>
    <cellStyle name="Input 7 3 2" xfId="10396"/>
    <cellStyle name="Input 7 3 2 2" xfId="25593"/>
    <cellStyle name="Input 7 3 2 3" xfId="40614"/>
    <cellStyle name="Input 7 3 3" xfId="11628"/>
    <cellStyle name="Input 7 3 3 2" xfId="26698"/>
    <cellStyle name="Input 7 3 3 3" xfId="41719"/>
    <cellStyle name="Input 7 3 4" xfId="12929"/>
    <cellStyle name="Input 7 3 4 2" xfId="27999"/>
    <cellStyle name="Input 7 3 4 3" xfId="43020"/>
    <cellStyle name="Input 7 3 5" xfId="14236"/>
    <cellStyle name="Input 7 3 5 2" xfId="29306"/>
    <cellStyle name="Input 7 3 5 3" xfId="44327"/>
    <cellStyle name="Input 7 3 6" xfId="15500"/>
    <cellStyle name="Input 7 3 6 2" xfId="30570"/>
    <cellStyle name="Input 7 3 6 3" xfId="45591"/>
    <cellStyle name="Input 7 3 7" xfId="16647"/>
    <cellStyle name="Input 7 3 7 2" xfId="31717"/>
    <cellStyle name="Input 7 3 7 3" xfId="46738"/>
    <cellStyle name="Input 7 3 8" xfId="17934"/>
    <cellStyle name="Input 7 3 8 2" xfId="33004"/>
    <cellStyle name="Input 7 3 8 3" xfId="48016"/>
    <cellStyle name="Input 7 3 9" xfId="19109"/>
    <cellStyle name="Input 7 3 9 2" xfId="34179"/>
    <cellStyle name="Input 7 3 9 3" xfId="49191"/>
    <cellStyle name="Input 7 4" xfId="8170"/>
    <cellStyle name="Input 7 4 10" xfId="20747"/>
    <cellStyle name="Input 7 4 10 2" xfId="35817"/>
    <cellStyle name="Input 7 4 10 3" xfId="50829"/>
    <cellStyle name="Input 7 4 11" xfId="23396"/>
    <cellStyle name="Input 7 4 12" xfId="38420"/>
    <cellStyle name="Input 7 4 2" xfId="11075"/>
    <cellStyle name="Input 7 4 2 2" xfId="26145"/>
    <cellStyle name="Input 7 4 2 3" xfId="41166"/>
    <cellStyle name="Input 7 4 3" xfId="12192"/>
    <cellStyle name="Input 7 4 3 2" xfId="27262"/>
    <cellStyle name="Input 7 4 3 3" xfId="42283"/>
    <cellStyle name="Input 7 4 4" xfId="13498"/>
    <cellStyle name="Input 7 4 4 2" xfId="28568"/>
    <cellStyle name="Input 7 4 4 3" xfId="43589"/>
    <cellStyle name="Input 7 4 5" xfId="14873"/>
    <cellStyle name="Input 7 4 5 2" xfId="29943"/>
    <cellStyle name="Input 7 4 5 3" xfId="44964"/>
    <cellStyle name="Input 7 4 6" xfId="16047"/>
    <cellStyle name="Input 7 4 6 2" xfId="31117"/>
    <cellStyle name="Input 7 4 6 3" xfId="46138"/>
    <cellStyle name="Input 7 4 7" xfId="17202"/>
    <cellStyle name="Input 7 4 7 2" xfId="32272"/>
    <cellStyle name="Input 7 4 7 3" xfId="47284"/>
    <cellStyle name="Input 7 4 8" xfId="18507"/>
    <cellStyle name="Input 7 4 8 2" xfId="33577"/>
    <cellStyle name="Input 7 4 8 3" xfId="48589"/>
    <cellStyle name="Input 7 4 9" xfId="19652"/>
    <cellStyle name="Input 7 4 9 2" xfId="34722"/>
    <cellStyle name="Input 7 4 9 3" xfId="49734"/>
    <cellStyle name="Input 7 5" xfId="8707"/>
    <cellStyle name="Input 7 5 2" xfId="23933"/>
    <cellStyle name="Input 7 5 3" xfId="38955"/>
    <cellStyle name="Input 7 6" xfId="9403"/>
    <cellStyle name="Input 7 6 2" xfId="24629"/>
    <cellStyle name="Input 7 6 3" xfId="39650"/>
    <cellStyle name="Input 7 7" xfId="10014"/>
    <cellStyle name="Input 7 7 2" xfId="25240"/>
    <cellStyle name="Input 7 7 3" xfId="40261"/>
    <cellStyle name="Input 7 8" xfId="10055"/>
    <cellStyle name="Input 7 8 2" xfId="25281"/>
    <cellStyle name="Input 7 8 3" xfId="40302"/>
    <cellStyle name="Input 7 9" xfId="9326"/>
    <cellStyle name="Input 7 9 2" xfId="24552"/>
    <cellStyle name="Input 7 9 3" xfId="39574"/>
    <cellStyle name="Input 70" xfId="7279"/>
    <cellStyle name="Input 70 10" xfId="20007"/>
    <cellStyle name="Input 70 10 2" xfId="35077"/>
    <cellStyle name="Input 70 10 3" xfId="50089"/>
    <cellStyle name="Input 70 11" xfId="22632"/>
    <cellStyle name="Input 70 12" xfId="37680"/>
    <cellStyle name="Input 70 2" xfId="10199"/>
    <cellStyle name="Input 70 2 2" xfId="25396"/>
    <cellStyle name="Input 70 2 3" xfId="40417"/>
    <cellStyle name="Input 70 3" xfId="11431"/>
    <cellStyle name="Input 70 3 2" xfId="26501"/>
    <cellStyle name="Input 70 3 3" xfId="41522"/>
    <cellStyle name="Input 70 4" xfId="12732"/>
    <cellStyle name="Input 70 4 2" xfId="27802"/>
    <cellStyle name="Input 70 4 3" xfId="42823"/>
    <cellStyle name="Input 70 5" xfId="14039"/>
    <cellStyle name="Input 70 5 2" xfId="29109"/>
    <cellStyle name="Input 70 5 3" xfId="44130"/>
    <cellStyle name="Input 70 6" xfId="15303"/>
    <cellStyle name="Input 70 6 2" xfId="30373"/>
    <cellStyle name="Input 70 6 3" xfId="45394"/>
    <cellStyle name="Input 70 7" xfId="16450"/>
    <cellStyle name="Input 70 7 2" xfId="31520"/>
    <cellStyle name="Input 70 7 3" xfId="46541"/>
    <cellStyle name="Input 70 8" xfId="17737"/>
    <cellStyle name="Input 70 8 2" xfId="32807"/>
    <cellStyle name="Input 70 8 3" xfId="47819"/>
    <cellStyle name="Input 70 9" xfId="18912"/>
    <cellStyle name="Input 70 9 2" xfId="33982"/>
    <cellStyle name="Input 70 9 3" xfId="48994"/>
    <cellStyle name="Input 71" xfId="7365"/>
    <cellStyle name="Input 71 10" xfId="20093"/>
    <cellStyle name="Input 71 10 2" xfId="35163"/>
    <cellStyle name="Input 71 10 3" xfId="50175"/>
    <cellStyle name="Input 71 11" xfId="22718"/>
    <cellStyle name="Input 71 12" xfId="37766"/>
    <cellStyle name="Input 71 2" xfId="10285"/>
    <cellStyle name="Input 71 2 2" xfId="25482"/>
    <cellStyle name="Input 71 2 3" xfId="40503"/>
    <cellStyle name="Input 71 3" xfId="11517"/>
    <cellStyle name="Input 71 3 2" xfId="26587"/>
    <cellStyle name="Input 71 3 3" xfId="41608"/>
    <cellStyle name="Input 71 4" xfId="12818"/>
    <cellStyle name="Input 71 4 2" xfId="27888"/>
    <cellStyle name="Input 71 4 3" xfId="42909"/>
    <cellStyle name="Input 71 5" xfId="14125"/>
    <cellStyle name="Input 71 5 2" xfId="29195"/>
    <cellStyle name="Input 71 5 3" xfId="44216"/>
    <cellStyle name="Input 71 6" xfId="15389"/>
    <cellStyle name="Input 71 6 2" xfId="30459"/>
    <cellStyle name="Input 71 6 3" xfId="45480"/>
    <cellStyle name="Input 71 7" xfId="16536"/>
    <cellStyle name="Input 71 7 2" xfId="31606"/>
    <cellStyle name="Input 71 7 3" xfId="46627"/>
    <cellStyle name="Input 71 8" xfId="17823"/>
    <cellStyle name="Input 71 8 2" xfId="32893"/>
    <cellStyle name="Input 71 8 3" xfId="47905"/>
    <cellStyle name="Input 71 9" xfId="18998"/>
    <cellStyle name="Input 71 9 2" xfId="34068"/>
    <cellStyle name="Input 71 9 3" xfId="49080"/>
    <cellStyle name="Input 72" xfId="9025"/>
    <cellStyle name="Input 72 2" xfId="24251"/>
    <cellStyle name="Input 72 3" xfId="39273"/>
    <cellStyle name="Input 73" xfId="9442"/>
    <cellStyle name="Input 73 2" xfId="24668"/>
    <cellStyle name="Input 73 3" xfId="39689"/>
    <cellStyle name="Input 74" xfId="9755"/>
    <cellStyle name="Input 74 2" xfId="24981"/>
    <cellStyle name="Input 74 3" xfId="40002"/>
    <cellStyle name="Input 75" xfId="9018"/>
    <cellStyle name="Input 75 2" xfId="24244"/>
    <cellStyle name="Input 75 3" xfId="39266"/>
    <cellStyle name="Input 76" xfId="9042"/>
    <cellStyle name="Input 76 2" xfId="24268"/>
    <cellStyle name="Input 76 3" xfId="39290"/>
    <cellStyle name="Input 77" xfId="9914"/>
    <cellStyle name="Input 77 2" xfId="25140"/>
    <cellStyle name="Input 77 3" xfId="40161"/>
    <cellStyle name="Input 78" xfId="12123"/>
    <cellStyle name="Input 78 2" xfId="27193"/>
    <cellStyle name="Input 78 3" xfId="42214"/>
    <cellStyle name="Input 79" xfId="9728"/>
    <cellStyle name="Input 79 2" xfId="24954"/>
    <cellStyle name="Input 79 3" xfId="39975"/>
    <cellStyle name="Input 8" xfId="5590"/>
    <cellStyle name="Input 8 10" xfId="6499"/>
    <cellStyle name="Input 8 10 2" xfId="21853"/>
    <cellStyle name="Input 8 10 3" xfId="36901"/>
    <cellStyle name="Input 8 2" xfId="5719"/>
    <cellStyle name="Input 8 2 2" xfId="5752"/>
    <cellStyle name="Input 8 2 2 10" xfId="6327"/>
    <cellStyle name="Input 8 2 2 10 2" xfId="21681"/>
    <cellStyle name="Input 8 2 2 10 3" xfId="36729"/>
    <cellStyle name="Input 8 2 2 2" xfId="5845"/>
    <cellStyle name="Input 8 2 2 2 2" xfId="5962"/>
    <cellStyle name="Input 8 2 2 2 2 10" xfId="7261"/>
    <cellStyle name="Input 8 2 2 2 2 10 2" xfId="22615"/>
    <cellStyle name="Input 8 2 2 2 2 10 3" xfId="37663"/>
    <cellStyle name="Input 8 2 2 2 2 2" xfId="6959"/>
    <cellStyle name="Input 8 2 2 2 2 2 10" xfId="19585"/>
    <cellStyle name="Input 8 2 2 2 2 2 10 2" xfId="34655"/>
    <cellStyle name="Input 8 2 2 2 2 2 10 3" xfId="49667"/>
    <cellStyle name="Input 8 2 2 2 2 2 11" xfId="20680"/>
    <cellStyle name="Input 8 2 2 2 2 2 11 2" xfId="35750"/>
    <cellStyle name="Input 8 2 2 2 2 2 11 3" xfId="50762"/>
    <cellStyle name="Input 8 2 2 2 2 2 12" xfId="8027"/>
    <cellStyle name="Input 8 2 2 2 2 2 12 2" xfId="23329"/>
    <cellStyle name="Input 8 2 2 2 2 2 12 3" xfId="38353"/>
    <cellStyle name="Input 8 2 2 2 2 2 13" xfId="22313"/>
    <cellStyle name="Input 8 2 2 2 2 2 14" xfId="37361"/>
    <cellStyle name="Input 8 2 2 2 2 2 2" xfId="8491"/>
    <cellStyle name="Input 8 2 2 2 2 2 2 10" xfId="21068"/>
    <cellStyle name="Input 8 2 2 2 2 2 2 10 2" xfId="36138"/>
    <cellStyle name="Input 8 2 2 2 2 2 2 10 3" xfId="51150"/>
    <cellStyle name="Input 8 2 2 2 2 2 2 11" xfId="23717"/>
    <cellStyle name="Input 8 2 2 2 2 2 2 12" xfId="38741"/>
    <cellStyle name="Input 8 2 2 2 2 2 2 2" xfId="11396"/>
    <cellStyle name="Input 8 2 2 2 2 2 2 2 2" xfId="26466"/>
    <cellStyle name="Input 8 2 2 2 2 2 2 2 3" xfId="41487"/>
    <cellStyle name="Input 8 2 2 2 2 2 2 3" xfId="12513"/>
    <cellStyle name="Input 8 2 2 2 2 2 2 3 2" xfId="27583"/>
    <cellStyle name="Input 8 2 2 2 2 2 2 3 3" xfId="42604"/>
    <cellStyle name="Input 8 2 2 2 2 2 2 4" xfId="13819"/>
    <cellStyle name="Input 8 2 2 2 2 2 2 4 2" xfId="28889"/>
    <cellStyle name="Input 8 2 2 2 2 2 2 4 3" xfId="43910"/>
    <cellStyle name="Input 8 2 2 2 2 2 2 5" xfId="15194"/>
    <cellStyle name="Input 8 2 2 2 2 2 2 5 2" xfId="30264"/>
    <cellStyle name="Input 8 2 2 2 2 2 2 5 3" xfId="45285"/>
    <cellStyle name="Input 8 2 2 2 2 2 2 6" xfId="16368"/>
    <cellStyle name="Input 8 2 2 2 2 2 2 6 2" xfId="31438"/>
    <cellStyle name="Input 8 2 2 2 2 2 2 6 3" xfId="46459"/>
    <cellStyle name="Input 8 2 2 2 2 2 2 7" xfId="17523"/>
    <cellStyle name="Input 8 2 2 2 2 2 2 7 2" xfId="32593"/>
    <cellStyle name="Input 8 2 2 2 2 2 2 7 3" xfId="47605"/>
    <cellStyle name="Input 8 2 2 2 2 2 2 8" xfId="18828"/>
    <cellStyle name="Input 8 2 2 2 2 2 2 8 2" xfId="33898"/>
    <cellStyle name="Input 8 2 2 2 2 2 2 8 3" xfId="48910"/>
    <cellStyle name="Input 8 2 2 2 2 2 2 9" xfId="19973"/>
    <cellStyle name="Input 8 2 2 2 2 2 2 9 2" xfId="35043"/>
    <cellStyle name="Input 8 2 2 2 2 2 2 9 3" xfId="50055"/>
    <cellStyle name="Input 8 2 2 2 2 2 3" xfId="10932"/>
    <cellStyle name="Input 8 2 2 2 2 2 3 2" xfId="26078"/>
    <cellStyle name="Input 8 2 2 2 2 2 3 3" xfId="41099"/>
    <cellStyle name="Input 8 2 2 2 2 2 4" xfId="12109"/>
    <cellStyle name="Input 8 2 2 2 2 2 4 2" xfId="27179"/>
    <cellStyle name="Input 8 2 2 2 2 2 4 3" xfId="42200"/>
    <cellStyle name="Input 8 2 2 2 2 2 5" xfId="13413"/>
    <cellStyle name="Input 8 2 2 2 2 2 5 2" xfId="28483"/>
    <cellStyle name="Input 8 2 2 2 2 2 5 3" xfId="43504"/>
    <cellStyle name="Input 8 2 2 2 2 2 6" xfId="14750"/>
    <cellStyle name="Input 8 2 2 2 2 2 6 2" xfId="29820"/>
    <cellStyle name="Input 8 2 2 2 2 2 6 3" xfId="44841"/>
    <cellStyle name="Input 8 2 2 2 2 2 7" xfId="15980"/>
    <cellStyle name="Input 8 2 2 2 2 2 7 2" xfId="31050"/>
    <cellStyle name="Input 8 2 2 2 2 2 7 3" xfId="46071"/>
    <cellStyle name="Input 8 2 2 2 2 2 8" xfId="17133"/>
    <cellStyle name="Input 8 2 2 2 2 2 8 2" xfId="32203"/>
    <cellStyle name="Input 8 2 2 2 2 2 8 3" xfId="47215"/>
    <cellStyle name="Input 8 2 2 2 2 2 9" xfId="18419"/>
    <cellStyle name="Input 8 2 2 2 2 2 9 2" xfId="33489"/>
    <cellStyle name="Input 8 2 2 2 2 2 9 3" xfId="48501"/>
    <cellStyle name="Input 8 2 2 2 2 3" xfId="7867"/>
    <cellStyle name="Input 8 2 2 2 2 3 10" xfId="20565"/>
    <cellStyle name="Input 8 2 2 2 2 3 10 2" xfId="35635"/>
    <cellStyle name="Input 8 2 2 2 2 3 10 3" xfId="50647"/>
    <cellStyle name="Input 8 2 2 2 2 3 11" xfId="23211"/>
    <cellStyle name="Input 8 2 2 2 2 3 12" xfId="38238"/>
    <cellStyle name="Input 8 2 2 2 2 3 2" xfId="10775"/>
    <cellStyle name="Input 8 2 2 2 2 3 2 2" xfId="25963"/>
    <cellStyle name="Input 8 2 2 2 2 3 2 3" xfId="40984"/>
    <cellStyle name="Input 8 2 2 2 2 3 3" xfId="11992"/>
    <cellStyle name="Input 8 2 2 2 2 3 3 2" xfId="27062"/>
    <cellStyle name="Input 8 2 2 2 2 3 3 3" xfId="42083"/>
    <cellStyle name="Input 8 2 2 2 2 3 4" xfId="13294"/>
    <cellStyle name="Input 8 2 2 2 2 3 4 2" xfId="28364"/>
    <cellStyle name="Input 8 2 2 2 2 3 4 3" xfId="43385"/>
    <cellStyle name="Input 8 2 2 2 2 3 5" xfId="14605"/>
    <cellStyle name="Input 8 2 2 2 2 3 5 2" xfId="29675"/>
    <cellStyle name="Input 8 2 2 2 2 3 5 3" xfId="44696"/>
    <cellStyle name="Input 8 2 2 2 2 3 6" xfId="15864"/>
    <cellStyle name="Input 8 2 2 2 2 3 6 2" xfId="30934"/>
    <cellStyle name="Input 8 2 2 2 2 3 6 3" xfId="45955"/>
    <cellStyle name="Input 8 2 2 2 2 3 7" xfId="17015"/>
    <cellStyle name="Input 8 2 2 2 2 3 7 2" xfId="32085"/>
    <cellStyle name="Input 8 2 2 2 2 3 7 3" xfId="47100"/>
    <cellStyle name="Input 8 2 2 2 2 3 8" xfId="18296"/>
    <cellStyle name="Input 8 2 2 2 2 3 8 2" xfId="33366"/>
    <cellStyle name="Input 8 2 2 2 2 3 8 3" xfId="48378"/>
    <cellStyle name="Input 8 2 2 2 2 3 9" xfId="19470"/>
    <cellStyle name="Input 8 2 2 2 2 3 9 2" xfId="34540"/>
    <cellStyle name="Input 8 2 2 2 2 3 9 3" xfId="49552"/>
    <cellStyle name="Input 8 2 2 2 2 4" xfId="8408"/>
    <cellStyle name="Input 8 2 2 2 2 4 10" xfId="20985"/>
    <cellStyle name="Input 8 2 2 2 2 4 10 2" xfId="36055"/>
    <cellStyle name="Input 8 2 2 2 2 4 10 3" xfId="51067"/>
    <cellStyle name="Input 8 2 2 2 2 4 11" xfId="23634"/>
    <cellStyle name="Input 8 2 2 2 2 4 12" xfId="38658"/>
    <cellStyle name="Input 8 2 2 2 2 4 2" xfId="11313"/>
    <cellStyle name="Input 8 2 2 2 2 4 2 2" xfId="26383"/>
    <cellStyle name="Input 8 2 2 2 2 4 2 3" xfId="41404"/>
    <cellStyle name="Input 8 2 2 2 2 4 3" xfId="12430"/>
    <cellStyle name="Input 8 2 2 2 2 4 3 2" xfId="27500"/>
    <cellStyle name="Input 8 2 2 2 2 4 3 3" xfId="42521"/>
    <cellStyle name="Input 8 2 2 2 2 4 4" xfId="13736"/>
    <cellStyle name="Input 8 2 2 2 2 4 4 2" xfId="28806"/>
    <cellStyle name="Input 8 2 2 2 2 4 4 3" xfId="43827"/>
    <cellStyle name="Input 8 2 2 2 2 4 5" xfId="15111"/>
    <cellStyle name="Input 8 2 2 2 2 4 5 2" xfId="30181"/>
    <cellStyle name="Input 8 2 2 2 2 4 5 3" xfId="45202"/>
    <cellStyle name="Input 8 2 2 2 2 4 6" xfId="16285"/>
    <cellStyle name="Input 8 2 2 2 2 4 6 2" xfId="31355"/>
    <cellStyle name="Input 8 2 2 2 2 4 6 3" xfId="46376"/>
    <cellStyle name="Input 8 2 2 2 2 4 7" xfId="17440"/>
    <cellStyle name="Input 8 2 2 2 2 4 7 2" xfId="32510"/>
    <cellStyle name="Input 8 2 2 2 2 4 7 3" xfId="47522"/>
    <cellStyle name="Input 8 2 2 2 2 4 8" xfId="18745"/>
    <cellStyle name="Input 8 2 2 2 2 4 8 2" xfId="33815"/>
    <cellStyle name="Input 8 2 2 2 2 4 8 3" xfId="48827"/>
    <cellStyle name="Input 8 2 2 2 2 4 9" xfId="19890"/>
    <cellStyle name="Input 8 2 2 2 2 4 9 2" xfId="34960"/>
    <cellStyle name="Input 8 2 2 2 2 4 9 3" xfId="49972"/>
    <cellStyle name="Input 8 2 2 2 2 5" xfId="8800"/>
    <cellStyle name="Input 8 2 2 2 2 5 2" xfId="24026"/>
    <cellStyle name="Input 8 2 2 2 2 5 3" xfId="39048"/>
    <cellStyle name="Input 8 2 2 2 2 6" xfId="12720"/>
    <cellStyle name="Input 8 2 2 2 2 6 2" xfId="27790"/>
    <cellStyle name="Input 8 2 2 2 2 6 3" xfId="42811"/>
    <cellStyle name="Input 8 2 2 2 2 7" xfId="14015"/>
    <cellStyle name="Input 8 2 2 2 2 7 2" xfId="29085"/>
    <cellStyle name="Input 8 2 2 2 2 7 3" xfId="44106"/>
    <cellStyle name="Input 8 2 2 2 2 8" xfId="16439"/>
    <cellStyle name="Input 8 2 2 2 2 8 2" xfId="31509"/>
    <cellStyle name="Input 8 2 2 2 2 8 3" xfId="46530"/>
    <cellStyle name="Input 8 2 2 2 2 9" xfId="17723"/>
    <cellStyle name="Input 8 2 2 2 2 9 2" xfId="32793"/>
    <cellStyle name="Input 8 2 2 2 2 9 3" xfId="47805"/>
    <cellStyle name="Input 8 2 2 2 3" xfId="6850"/>
    <cellStyle name="Input 8 2 2 2 3 10" xfId="20456"/>
    <cellStyle name="Input 8 2 2 2 3 10 2" xfId="35526"/>
    <cellStyle name="Input 8 2 2 2 3 10 3" xfId="50538"/>
    <cellStyle name="Input 8 2 2 2 3 11" xfId="7751"/>
    <cellStyle name="Input 8 2 2 2 3 11 2" xfId="23102"/>
    <cellStyle name="Input 8 2 2 2 3 11 3" xfId="38129"/>
    <cellStyle name="Input 8 2 2 2 3 12" xfId="22204"/>
    <cellStyle name="Input 8 2 2 2 3 13" xfId="37252"/>
    <cellStyle name="Input 8 2 2 2 3 2" xfId="10659"/>
    <cellStyle name="Input 8 2 2 2 3 2 2" xfId="25854"/>
    <cellStyle name="Input 8 2 2 2 3 2 3" xfId="40875"/>
    <cellStyle name="Input 8 2 2 2 3 3" xfId="11882"/>
    <cellStyle name="Input 8 2 2 2 3 3 2" xfId="26952"/>
    <cellStyle name="Input 8 2 2 2 3 3 3" xfId="41973"/>
    <cellStyle name="Input 8 2 2 2 3 4" xfId="13185"/>
    <cellStyle name="Input 8 2 2 2 3 4 2" xfId="28255"/>
    <cellStyle name="Input 8 2 2 2 3 4 3" xfId="43276"/>
    <cellStyle name="Input 8 2 2 2 3 5" xfId="14491"/>
    <cellStyle name="Input 8 2 2 2 3 5 2" xfId="29561"/>
    <cellStyle name="Input 8 2 2 2 3 5 3" xfId="44582"/>
    <cellStyle name="Input 8 2 2 2 3 6" xfId="15755"/>
    <cellStyle name="Input 8 2 2 2 3 6 2" xfId="30825"/>
    <cellStyle name="Input 8 2 2 2 3 6 3" xfId="45846"/>
    <cellStyle name="Input 8 2 2 2 3 7" xfId="16906"/>
    <cellStyle name="Input 8 2 2 2 3 7 2" xfId="31976"/>
    <cellStyle name="Input 8 2 2 2 3 7 3" xfId="46991"/>
    <cellStyle name="Input 8 2 2 2 3 8" xfId="18187"/>
    <cellStyle name="Input 8 2 2 2 3 8 2" xfId="33257"/>
    <cellStyle name="Input 8 2 2 2 3 8 3" xfId="48269"/>
    <cellStyle name="Input 8 2 2 2 3 9" xfId="19361"/>
    <cellStyle name="Input 8 2 2 2 3 9 2" xfId="34431"/>
    <cellStyle name="Input 8 2 2 2 3 9 3" xfId="49443"/>
    <cellStyle name="Input 8 2 2 2 4" xfId="8331"/>
    <cellStyle name="Input 8 2 2 2 4 10" xfId="20908"/>
    <cellStyle name="Input 8 2 2 2 4 10 2" xfId="35978"/>
    <cellStyle name="Input 8 2 2 2 4 10 3" xfId="50990"/>
    <cellStyle name="Input 8 2 2 2 4 11" xfId="23557"/>
    <cellStyle name="Input 8 2 2 2 4 12" xfId="38581"/>
    <cellStyle name="Input 8 2 2 2 4 2" xfId="11236"/>
    <cellStyle name="Input 8 2 2 2 4 2 2" xfId="26306"/>
    <cellStyle name="Input 8 2 2 2 4 2 3" xfId="41327"/>
    <cellStyle name="Input 8 2 2 2 4 3" xfId="12353"/>
    <cellStyle name="Input 8 2 2 2 4 3 2" xfId="27423"/>
    <cellStyle name="Input 8 2 2 2 4 3 3" xfId="42444"/>
    <cellStyle name="Input 8 2 2 2 4 4" xfId="13659"/>
    <cellStyle name="Input 8 2 2 2 4 4 2" xfId="28729"/>
    <cellStyle name="Input 8 2 2 2 4 4 3" xfId="43750"/>
    <cellStyle name="Input 8 2 2 2 4 5" xfId="15034"/>
    <cellStyle name="Input 8 2 2 2 4 5 2" xfId="30104"/>
    <cellStyle name="Input 8 2 2 2 4 5 3" xfId="45125"/>
    <cellStyle name="Input 8 2 2 2 4 6" xfId="16208"/>
    <cellStyle name="Input 8 2 2 2 4 6 2" xfId="31278"/>
    <cellStyle name="Input 8 2 2 2 4 6 3" xfId="46299"/>
    <cellStyle name="Input 8 2 2 2 4 7" xfId="17363"/>
    <cellStyle name="Input 8 2 2 2 4 7 2" xfId="32433"/>
    <cellStyle name="Input 8 2 2 2 4 7 3" xfId="47445"/>
    <cellStyle name="Input 8 2 2 2 4 8" xfId="18668"/>
    <cellStyle name="Input 8 2 2 2 4 8 2" xfId="33738"/>
    <cellStyle name="Input 8 2 2 2 4 8 3" xfId="48750"/>
    <cellStyle name="Input 8 2 2 2 4 9" xfId="19813"/>
    <cellStyle name="Input 8 2 2 2 4 9 2" xfId="34883"/>
    <cellStyle name="Input 8 2 2 2 4 9 3" xfId="49895"/>
    <cellStyle name="Input 8 2 2 2 5" xfId="7152"/>
    <cellStyle name="Input 8 2 2 2 5 2" xfId="22506"/>
    <cellStyle name="Input 8 2 2 2 5 3" xfId="37554"/>
    <cellStyle name="Input 8 2 2 3" xfId="6758"/>
    <cellStyle name="Input 8 2 2 3 10" xfId="20364"/>
    <cellStyle name="Input 8 2 2 3 10 2" xfId="35434"/>
    <cellStyle name="Input 8 2 2 3 10 3" xfId="50446"/>
    <cellStyle name="Input 8 2 2 3 11" xfId="7658"/>
    <cellStyle name="Input 8 2 2 3 11 2" xfId="23010"/>
    <cellStyle name="Input 8 2 2 3 11 3" xfId="38037"/>
    <cellStyle name="Input 8 2 2 3 12" xfId="22112"/>
    <cellStyle name="Input 8 2 2 3 13" xfId="37160"/>
    <cellStyle name="Input 8 2 2 3 2" xfId="10566"/>
    <cellStyle name="Input 8 2 2 3 2 2" xfId="25762"/>
    <cellStyle name="Input 8 2 2 3 2 3" xfId="40783"/>
    <cellStyle name="Input 8 2 2 3 3" xfId="11790"/>
    <cellStyle name="Input 8 2 2 3 3 2" xfId="26860"/>
    <cellStyle name="Input 8 2 2 3 3 3" xfId="41881"/>
    <cellStyle name="Input 8 2 2 3 4" xfId="13092"/>
    <cellStyle name="Input 8 2 2 3 4 2" xfId="28162"/>
    <cellStyle name="Input 8 2 2 3 4 3" xfId="43183"/>
    <cellStyle name="Input 8 2 2 3 5" xfId="14398"/>
    <cellStyle name="Input 8 2 2 3 5 2" xfId="29468"/>
    <cellStyle name="Input 8 2 2 3 5 3" xfId="44489"/>
    <cellStyle name="Input 8 2 2 3 6" xfId="15663"/>
    <cellStyle name="Input 8 2 2 3 6 2" xfId="30733"/>
    <cellStyle name="Input 8 2 2 3 6 3" xfId="45754"/>
    <cellStyle name="Input 8 2 2 3 7" xfId="16814"/>
    <cellStyle name="Input 8 2 2 3 7 2" xfId="31884"/>
    <cellStyle name="Input 8 2 2 3 7 3" xfId="46899"/>
    <cellStyle name="Input 8 2 2 3 8" xfId="18094"/>
    <cellStyle name="Input 8 2 2 3 8 2" xfId="33164"/>
    <cellStyle name="Input 8 2 2 3 8 3" xfId="48176"/>
    <cellStyle name="Input 8 2 2 3 9" xfId="19269"/>
    <cellStyle name="Input 8 2 2 3 9 2" xfId="34339"/>
    <cellStyle name="Input 8 2 2 3 9 3" xfId="49351"/>
    <cellStyle name="Input 8 2 2 4" xfId="8271"/>
    <cellStyle name="Input 8 2 2 4 10" xfId="20848"/>
    <cellStyle name="Input 8 2 2 4 10 2" xfId="35918"/>
    <cellStyle name="Input 8 2 2 4 10 3" xfId="50930"/>
    <cellStyle name="Input 8 2 2 4 11" xfId="23497"/>
    <cellStyle name="Input 8 2 2 4 12" xfId="38521"/>
    <cellStyle name="Input 8 2 2 4 2" xfId="11176"/>
    <cellStyle name="Input 8 2 2 4 2 2" xfId="26246"/>
    <cellStyle name="Input 8 2 2 4 2 3" xfId="41267"/>
    <cellStyle name="Input 8 2 2 4 3" xfId="12293"/>
    <cellStyle name="Input 8 2 2 4 3 2" xfId="27363"/>
    <cellStyle name="Input 8 2 2 4 3 3" xfId="42384"/>
    <cellStyle name="Input 8 2 2 4 4" xfId="13599"/>
    <cellStyle name="Input 8 2 2 4 4 2" xfId="28669"/>
    <cellStyle name="Input 8 2 2 4 4 3" xfId="43690"/>
    <cellStyle name="Input 8 2 2 4 5" xfId="14974"/>
    <cellStyle name="Input 8 2 2 4 5 2" xfId="30044"/>
    <cellStyle name="Input 8 2 2 4 5 3" xfId="45065"/>
    <cellStyle name="Input 8 2 2 4 6" xfId="16148"/>
    <cellStyle name="Input 8 2 2 4 6 2" xfId="31218"/>
    <cellStyle name="Input 8 2 2 4 6 3" xfId="46239"/>
    <cellStyle name="Input 8 2 2 4 7" xfId="17303"/>
    <cellStyle name="Input 8 2 2 4 7 2" xfId="32373"/>
    <cellStyle name="Input 8 2 2 4 7 3" xfId="47385"/>
    <cellStyle name="Input 8 2 2 4 8" xfId="18608"/>
    <cellStyle name="Input 8 2 2 4 8 2" xfId="33678"/>
    <cellStyle name="Input 8 2 2 4 8 3" xfId="48690"/>
    <cellStyle name="Input 8 2 2 4 9" xfId="19753"/>
    <cellStyle name="Input 8 2 2 4 9 2" xfId="34823"/>
    <cellStyle name="Input 8 2 2 4 9 3" xfId="49835"/>
    <cellStyle name="Input 8 2 2 5" xfId="8575"/>
    <cellStyle name="Input 8 2 2 5 2" xfId="23801"/>
    <cellStyle name="Input 8 2 2 5 3" xfId="38825"/>
    <cellStyle name="Input 8 2 2 6" xfId="12565"/>
    <cellStyle name="Input 8 2 2 6 2" xfId="27635"/>
    <cellStyle name="Input 8 2 2 6 3" xfId="42656"/>
    <cellStyle name="Input 8 2 2 7" xfId="13862"/>
    <cellStyle name="Input 8 2 2 7 2" xfId="28932"/>
    <cellStyle name="Input 8 2 2 7 3" xfId="43953"/>
    <cellStyle name="Input 8 2 2 8" xfId="9396"/>
    <cellStyle name="Input 8 2 2 8 2" xfId="24622"/>
    <cellStyle name="Input 8 2 2 8 3" xfId="39643"/>
    <cellStyle name="Input 8 2 2 9" xfId="17575"/>
    <cellStyle name="Input 8 2 2 9 2" xfId="32645"/>
    <cellStyle name="Input 8 2 2 9 3" xfId="47657"/>
    <cellStyle name="Input 8 2 3" xfId="6731"/>
    <cellStyle name="Input 8 2 3 10" xfId="20337"/>
    <cellStyle name="Input 8 2 3 10 2" xfId="35407"/>
    <cellStyle name="Input 8 2 3 10 3" xfId="50419"/>
    <cellStyle name="Input 8 2 3 11" xfId="7609"/>
    <cellStyle name="Input 8 2 3 11 2" xfId="22962"/>
    <cellStyle name="Input 8 2 3 11 3" xfId="38010"/>
    <cellStyle name="Input 8 2 3 12" xfId="22085"/>
    <cellStyle name="Input 8 2 3 13" xfId="37133"/>
    <cellStyle name="Input 8 2 3 2" xfId="10529"/>
    <cellStyle name="Input 8 2 3 2 2" xfId="25726"/>
    <cellStyle name="Input 8 2 3 2 3" xfId="40747"/>
    <cellStyle name="Input 8 2 3 3" xfId="11761"/>
    <cellStyle name="Input 8 2 3 3 2" xfId="26831"/>
    <cellStyle name="Input 8 2 3 3 3" xfId="41852"/>
    <cellStyle name="Input 8 2 3 4" xfId="13062"/>
    <cellStyle name="Input 8 2 3 4 2" xfId="28132"/>
    <cellStyle name="Input 8 2 3 4 3" xfId="43153"/>
    <cellStyle name="Input 8 2 3 5" xfId="14369"/>
    <cellStyle name="Input 8 2 3 5 2" xfId="29439"/>
    <cellStyle name="Input 8 2 3 5 3" xfId="44460"/>
    <cellStyle name="Input 8 2 3 6" xfId="15633"/>
    <cellStyle name="Input 8 2 3 6 2" xfId="30703"/>
    <cellStyle name="Input 8 2 3 6 3" xfId="45724"/>
    <cellStyle name="Input 8 2 3 7" xfId="16780"/>
    <cellStyle name="Input 8 2 3 7 2" xfId="31850"/>
    <cellStyle name="Input 8 2 3 7 3" xfId="46871"/>
    <cellStyle name="Input 8 2 3 8" xfId="18067"/>
    <cellStyle name="Input 8 2 3 8 2" xfId="33137"/>
    <cellStyle name="Input 8 2 3 8 3" xfId="48149"/>
    <cellStyle name="Input 8 2 3 9" xfId="19242"/>
    <cellStyle name="Input 8 2 3 9 2" xfId="34312"/>
    <cellStyle name="Input 8 2 3 9 3" xfId="49324"/>
    <cellStyle name="Input 8 2 4" xfId="8260"/>
    <cellStyle name="Input 8 2 4 10" xfId="20837"/>
    <cellStyle name="Input 8 2 4 10 2" xfId="35907"/>
    <cellStyle name="Input 8 2 4 10 3" xfId="50919"/>
    <cellStyle name="Input 8 2 4 11" xfId="23486"/>
    <cellStyle name="Input 8 2 4 12" xfId="38510"/>
    <cellStyle name="Input 8 2 4 2" xfId="11165"/>
    <cellStyle name="Input 8 2 4 2 2" xfId="26235"/>
    <cellStyle name="Input 8 2 4 2 3" xfId="41256"/>
    <cellStyle name="Input 8 2 4 3" xfId="12282"/>
    <cellStyle name="Input 8 2 4 3 2" xfId="27352"/>
    <cellStyle name="Input 8 2 4 3 3" xfId="42373"/>
    <cellStyle name="Input 8 2 4 4" xfId="13588"/>
    <cellStyle name="Input 8 2 4 4 2" xfId="28658"/>
    <cellStyle name="Input 8 2 4 4 3" xfId="43679"/>
    <cellStyle name="Input 8 2 4 5" xfId="14963"/>
    <cellStyle name="Input 8 2 4 5 2" xfId="30033"/>
    <cellStyle name="Input 8 2 4 5 3" xfId="45054"/>
    <cellStyle name="Input 8 2 4 6" xfId="16137"/>
    <cellStyle name="Input 8 2 4 6 2" xfId="31207"/>
    <cellStyle name="Input 8 2 4 6 3" xfId="46228"/>
    <cellStyle name="Input 8 2 4 7" xfId="17292"/>
    <cellStyle name="Input 8 2 4 7 2" xfId="32362"/>
    <cellStyle name="Input 8 2 4 7 3" xfId="47374"/>
    <cellStyle name="Input 8 2 4 8" xfId="18597"/>
    <cellStyle name="Input 8 2 4 8 2" xfId="33667"/>
    <cellStyle name="Input 8 2 4 8 3" xfId="48679"/>
    <cellStyle name="Input 8 2 4 9" xfId="19742"/>
    <cellStyle name="Input 8 2 4 9 2" xfId="34812"/>
    <cellStyle name="Input 8 2 4 9 3" xfId="49824"/>
    <cellStyle name="Input 8 2 5" xfId="6417"/>
    <cellStyle name="Input 8 2 5 2" xfId="21771"/>
    <cellStyle name="Input 8 2 5 3" xfId="36819"/>
    <cellStyle name="Input 8 3" xfId="6604"/>
    <cellStyle name="Input 8 3 10" xfId="20210"/>
    <cellStyle name="Input 8 3 10 2" xfId="35280"/>
    <cellStyle name="Input 8 3 10 3" xfId="50292"/>
    <cellStyle name="Input 8 3 11" xfId="7482"/>
    <cellStyle name="Input 8 3 11 2" xfId="22835"/>
    <cellStyle name="Input 8 3 11 3" xfId="37883"/>
    <cellStyle name="Input 8 3 12" xfId="21958"/>
    <cellStyle name="Input 8 3 13" xfId="37006"/>
    <cellStyle name="Input 8 3 2" xfId="10402"/>
    <cellStyle name="Input 8 3 2 2" xfId="25599"/>
    <cellStyle name="Input 8 3 2 3" xfId="40620"/>
    <cellStyle name="Input 8 3 3" xfId="11634"/>
    <cellStyle name="Input 8 3 3 2" xfId="26704"/>
    <cellStyle name="Input 8 3 3 3" xfId="41725"/>
    <cellStyle name="Input 8 3 4" xfId="12935"/>
    <cellStyle name="Input 8 3 4 2" xfId="28005"/>
    <cellStyle name="Input 8 3 4 3" xfId="43026"/>
    <cellStyle name="Input 8 3 5" xfId="14242"/>
    <cellStyle name="Input 8 3 5 2" xfId="29312"/>
    <cellStyle name="Input 8 3 5 3" xfId="44333"/>
    <cellStyle name="Input 8 3 6" xfId="15506"/>
    <cellStyle name="Input 8 3 6 2" xfId="30576"/>
    <cellStyle name="Input 8 3 6 3" xfId="45597"/>
    <cellStyle name="Input 8 3 7" xfId="16653"/>
    <cellStyle name="Input 8 3 7 2" xfId="31723"/>
    <cellStyle name="Input 8 3 7 3" xfId="46744"/>
    <cellStyle name="Input 8 3 8" xfId="17940"/>
    <cellStyle name="Input 8 3 8 2" xfId="33010"/>
    <cellStyle name="Input 8 3 8 3" xfId="48022"/>
    <cellStyle name="Input 8 3 9" xfId="19115"/>
    <cellStyle name="Input 8 3 9 2" xfId="34185"/>
    <cellStyle name="Input 8 3 9 3" xfId="49197"/>
    <cellStyle name="Input 8 4" xfId="8173"/>
    <cellStyle name="Input 8 4 10" xfId="20750"/>
    <cellStyle name="Input 8 4 10 2" xfId="35820"/>
    <cellStyle name="Input 8 4 10 3" xfId="50832"/>
    <cellStyle name="Input 8 4 11" xfId="23399"/>
    <cellStyle name="Input 8 4 12" xfId="38423"/>
    <cellStyle name="Input 8 4 2" xfId="11078"/>
    <cellStyle name="Input 8 4 2 2" xfId="26148"/>
    <cellStyle name="Input 8 4 2 3" xfId="41169"/>
    <cellStyle name="Input 8 4 3" xfId="12195"/>
    <cellStyle name="Input 8 4 3 2" xfId="27265"/>
    <cellStyle name="Input 8 4 3 3" xfId="42286"/>
    <cellStyle name="Input 8 4 4" xfId="13501"/>
    <cellStyle name="Input 8 4 4 2" xfId="28571"/>
    <cellStyle name="Input 8 4 4 3" xfId="43592"/>
    <cellStyle name="Input 8 4 5" xfId="14876"/>
    <cellStyle name="Input 8 4 5 2" xfId="29946"/>
    <cellStyle name="Input 8 4 5 3" xfId="44967"/>
    <cellStyle name="Input 8 4 6" xfId="16050"/>
    <cellStyle name="Input 8 4 6 2" xfId="31120"/>
    <cellStyle name="Input 8 4 6 3" xfId="46141"/>
    <cellStyle name="Input 8 4 7" xfId="17205"/>
    <cellStyle name="Input 8 4 7 2" xfId="32275"/>
    <cellStyle name="Input 8 4 7 3" xfId="47287"/>
    <cellStyle name="Input 8 4 8" xfId="18510"/>
    <cellStyle name="Input 8 4 8 2" xfId="33580"/>
    <cellStyle name="Input 8 4 8 3" xfId="48592"/>
    <cellStyle name="Input 8 4 9" xfId="19655"/>
    <cellStyle name="Input 8 4 9 2" xfId="34725"/>
    <cellStyle name="Input 8 4 9 3" xfId="49737"/>
    <cellStyle name="Input 8 5" xfId="8702"/>
    <cellStyle name="Input 8 5 2" xfId="23928"/>
    <cellStyle name="Input 8 5 3" xfId="38950"/>
    <cellStyle name="Input 8 6" xfId="9857"/>
    <cellStyle name="Input 8 6 2" xfId="25083"/>
    <cellStyle name="Input 8 6 3" xfId="40104"/>
    <cellStyle name="Input 8 7" xfId="9239"/>
    <cellStyle name="Input 8 7 2" xfId="24465"/>
    <cellStyle name="Input 8 7 3" xfId="39487"/>
    <cellStyle name="Input 8 8" xfId="8925"/>
    <cellStyle name="Input 8 8 2" xfId="24151"/>
    <cellStyle name="Input 8 8 3" xfId="39173"/>
    <cellStyle name="Input 8 9" xfId="9124"/>
    <cellStyle name="Input 8 9 2" xfId="24350"/>
    <cellStyle name="Input 8 9 3" xfId="39372"/>
    <cellStyle name="Input 80" xfId="9586"/>
    <cellStyle name="Input 80 2" xfId="24812"/>
    <cellStyle name="Input 80 3" xfId="39833"/>
    <cellStyle name="Input 81" xfId="6409"/>
    <cellStyle name="Input 81 2" xfId="21763"/>
    <cellStyle name="Input 81 3" xfId="36811"/>
    <cellStyle name="Input 82" xfId="21114"/>
    <cellStyle name="Input 83" xfId="36180"/>
    <cellStyle name="Input 9" xfId="5631"/>
    <cellStyle name="Input 9 10" xfId="6153"/>
    <cellStyle name="Input 9 10 2" xfId="21507"/>
    <cellStyle name="Input 9 10 3" xfId="36555"/>
    <cellStyle name="Input 9 2" xfId="5723"/>
    <cellStyle name="Input 9 2 2" xfId="5756"/>
    <cellStyle name="Input 9 2 2 10" xfId="6039"/>
    <cellStyle name="Input 9 2 2 10 2" xfId="21396"/>
    <cellStyle name="Input 9 2 2 10 3" xfId="36441"/>
    <cellStyle name="Input 9 2 2 2" xfId="5849"/>
    <cellStyle name="Input 9 2 2 2 2" xfId="5966"/>
    <cellStyle name="Input 9 2 2 2 2 10" xfId="7265"/>
    <cellStyle name="Input 9 2 2 2 2 10 2" xfId="22619"/>
    <cellStyle name="Input 9 2 2 2 2 10 3" xfId="37667"/>
    <cellStyle name="Input 9 2 2 2 2 2" xfId="6963"/>
    <cellStyle name="Input 9 2 2 2 2 2 10" xfId="19589"/>
    <cellStyle name="Input 9 2 2 2 2 2 10 2" xfId="34659"/>
    <cellStyle name="Input 9 2 2 2 2 2 10 3" xfId="49671"/>
    <cellStyle name="Input 9 2 2 2 2 2 11" xfId="20684"/>
    <cellStyle name="Input 9 2 2 2 2 2 11 2" xfId="35754"/>
    <cellStyle name="Input 9 2 2 2 2 2 11 3" xfId="50766"/>
    <cellStyle name="Input 9 2 2 2 2 2 12" xfId="8031"/>
    <cellStyle name="Input 9 2 2 2 2 2 12 2" xfId="23333"/>
    <cellStyle name="Input 9 2 2 2 2 2 12 3" xfId="38357"/>
    <cellStyle name="Input 9 2 2 2 2 2 13" xfId="22317"/>
    <cellStyle name="Input 9 2 2 2 2 2 14" xfId="37365"/>
    <cellStyle name="Input 9 2 2 2 2 2 2" xfId="8495"/>
    <cellStyle name="Input 9 2 2 2 2 2 2 10" xfId="21072"/>
    <cellStyle name="Input 9 2 2 2 2 2 2 10 2" xfId="36142"/>
    <cellStyle name="Input 9 2 2 2 2 2 2 10 3" xfId="51154"/>
    <cellStyle name="Input 9 2 2 2 2 2 2 11" xfId="23721"/>
    <cellStyle name="Input 9 2 2 2 2 2 2 12" xfId="38745"/>
    <cellStyle name="Input 9 2 2 2 2 2 2 2" xfId="11400"/>
    <cellStyle name="Input 9 2 2 2 2 2 2 2 2" xfId="26470"/>
    <cellStyle name="Input 9 2 2 2 2 2 2 2 3" xfId="41491"/>
    <cellStyle name="Input 9 2 2 2 2 2 2 3" xfId="12517"/>
    <cellStyle name="Input 9 2 2 2 2 2 2 3 2" xfId="27587"/>
    <cellStyle name="Input 9 2 2 2 2 2 2 3 3" xfId="42608"/>
    <cellStyle name="Input 9 2 2 2 2 2 2 4" xfId="13823"/>
    <cellStyle name="Input 9 2 2 2 2 2 2 4 2" xfId="28893"/>
    <cellStyle name="Input 9 2 2 2 2 2 2 4 3" xfId="43914"/>
    <cellStyle name="Input 9 2 2 2 2 2 2 5" xfId="15198"/>
    <cellStyle name="Input 9 2 2 2 2 2 2 5 2" xfId="30268"/>
    <cellStyle name="Input 9 2 2 2 2 2 2 5 3" xfId="45289"/>
    <cellStyle name="Input 9 2 2 2 2 2 2 6" xfId="16372"/>
    <cellStyle name="Input 9 2 2 2 2 2 2 6 2" xfId="31442"/>
    <cellStyle name="Input 9 2 2 2 2 2 2 6 3" xfId="46463"/>
    <cellStyle name="Input 9 2 2 2 2 2 2 7" xfId="17527"/>
    <cellStyle name="Input 9 2 2 2 2 2 2 7 2" xfId="32597"/>
    <cellStyle name="Input 9 2 2 2 2 2 2 7 3" xfId="47609"/>
    <cellStyle name="Input 9 2 2 2 2 2 2 8" xfId="18832"/>
    <cellStyle name="Input 9 2 2 2 2 2 2 8 2" xfId="33902"/>
    <cellStyle name="Input 9 2 2 2 2 2 2 8 3" xfId="48914"/>
    <cellStyle name="Input 9 2 2 2 2 2 2 9" xfId="19977"/>
    <cellStyle name="Input 9 2 2 2 2 2 2 9 2" xfId="35047"/>
    <cellStyle name="Input 9 2 2 2 2 2 2 9 3" xfId="50059"/>
    <cellStyle name="Input 9 2 2 2 2 2 3" xfId="10936"/>
    <cellStyle name="Input 9 2 2 2 2 2 3 2" xfId="26082"/>
    <cellStyle name="Input 9 2 2 2 2 2 3 3" xfId="41103"/>
    <cellStyle name="Input 9 2 2 2 2 2 4" xfId="12113"/>
    <cellStyle name="Input 9 2 2 2 2 2 4 2" xfId="27183"/>
    <cellStyle name="Input 9 2 2 2 2 2 4 3" xfId="42204"/>
    <cellStyle name="Input 9 2 2 2 2 2 5" xfId="13417"/>
    <cellStyle name="Input 9 2 2 2 2 2 5 2" xfId="28487"/>
    <cellStyle name="Input 9 2 2 2 2 2 5 3" xfId="43508"/>
    <cellStyle name="Input 9 2 2 2 2 2 6" xfId="14754"/>
    <cellStyle name="Input 9 2 2 2 2 2 6 2" xfId="29824"/>
    <cellStyle name="Input 9 2 2 2 2 2 6 3" xfId="44845"/>
    <cellStyle name="Input 9 2 2 2 2 2 7" xfId="15984"/>
    <cellStyle name="Input 9 2 2 2 2 2 7 2" xfId="31054"/>
    <cellStyle name="Input 9 2 2 2 2 2 7 3" xfId="46075"/>
    <cellStyle name="Input 9 2 2 2 2 2 8" xfId="17137"/>
    <cellStyle name="Input 9 2 2 2 2 2 8 2" xfId="32207"/>
    <cellStyle name="Input 9 2 2 2 2 2 8 3" xfId="47219"/>
    <cellStyle name="Input 9 2 2 2 2 2 9" xfId="18423"/>
    <cellStyle name="Input 9 2 2 2 2 2 9 2" xfId="33493"/>
    <cellStyle name="Input 9 2 2 2 2 2 9 3" xfId="48505"/>
    <cellStyle name="Input 9 2 2 2 2 3" xfId="7871"/>
    <cellStyle name="Input 9 2 2 2 2 3 10" xfId="20569"/>
    <cellStyle name="Input 9 2 2 2 2 3 10 2" xfId="35639"/>
    <cellStyle name="Input 9 2 2 2 2 3 10 3" xfId="50651"/>
    <cellStyle name="Input 9 2 2 2 2 3 11" xfId="23215"/>
    <cellStyle name="Input 9 2 2 2 2 3 12" xfId="38242"/>
    <cellStyle name="Input 9 2 2 2 2 3 2" xfId="10779"/>
    <cellStyle name="Input 9 2 2 2 2 3 2 2" xfId="25967"/>
    <cellStyle name="Input 9 2 2 2 2 3 2 3" xfId="40988"/>
    <cellStyle name="Input 9 2 2 2 2 3 3" xfId="11996"/>
    <cellStyle name="Input 9 2 2 2 2 3 3 2" xfId="27066"/>
    <cellStyle name="Input 9 2 2 2 2 3 3 3" xfId="42087"/>
    <cellStyle name="Input 9 2 2 2 2 3 4" xfId="13298"/>
    <cellStyle name="Input 9 2 2 2 2 3 4 2" xfId="28368"/>
    <cellStyle name="Input 9 2 2 2 2 3 4 3" xfId="43389"/>
    <cellStyle name="Input 9 2 2 2 2 3 5" xfId="14609"/>
    <cellStyle name="Input 9 2 2 2 2 3 5 2" xfId="29679"/>
    <cellStyle name="Input 9 2 2 2 2 3 5 3" xfId="44700"/>
    <cellStyle name="Input 9 2 2 2 2 3 6" xfId="15868"/>
    <cellStyle name="Input 9 2 2 2 2 3 6 2" xfId="30938"/>
    <cellStyle name="Input 9 2 2 2 2 3 6 3" xfId="45959"/>
    <cellStyle name="Input 9 2 2 2 2 3 7" xfId="17019"/>
    <cellStyle name="Input 9 2 2 2 2 3 7 2" xfId="32089"/>
    <cellStyle name="Input 9 2 2 2 2 3 7 3" xfId="47104"/>
    <cellStyle name="Input 9 2 2 2 2 3 8" xfId="18300"/>
    <cellStyle name="Input 9 2 2 2 2 3 8 2" xfId="33370"/>
    <cellStyle name="Input 9 2 2 2 2 3 8 3" xfId="48382"/>
    <cellStyle name="Input 9 2 2 2 2 3 9" xfId="19474"/>
    <cellStyle name="Input 9 2 2 2 2 3 9 2" xfId="34544"/>
    <cellStyle name="Input 9 2 2 2 2 3 9 3" xfId="49556"/>
    <cellStyle name="Input 9 2 2 2 2 4" xfId="8412"/>
    <cellStyle name="Input 9 2 2 2 2 4 10" xfId="20989"/>
    <cellStyle name="Input 9 2 2 2 2 4 10 2" xfId="36059"/>
    <cellStyle name="Input 9 2 2 2 2 4 10 3" xfId="51071"/>
    <cellStyle name="Input 9 2 2 2 2 4 11" xfId="23638"/>
    <cellStyle name="Input 9 2 2 2 2 4 12" xfId="38662"/>
    <cellStyle name="Input 9 2 2 2 2 4 2" xfId="11317"/>
    <cellStyle name="Input 9 2 2 2 2 4 2 2" xfId="26387"/>
    <cellStyle name="Input 9 2 2 2 2 4 2 3" xfId="41408"/>
    <cellStyle name="Input 9 2 2 2 2 4 3" xfId="12434"/>
    <cellStyle name="Input 9 2 2 2 2 4 3 2" xfId="27504"/>
    <cellStyle name="Input 9 2 2 2 2 4 3 3" xfId="42525"/>
    <cellStyle name="Input 9 2 2 2 2 4 4" xfId="13740"/>
    <cellStyle name="Input 9 2 2 2 2 4 4 2" xfId="28810"/>
    <cellStyle name="Input 9 2 2 2 2 4 4 3" xfId="43831"/>
    <cellStyle name="Input 9 2 2 2 2 4 5" xfId="15115"/>
    <cellStyle name="Input 9 2 2 2 2 4 5 2" xfId="30185"/>
    <cellStyle name="Input 9 2 2 2 2 4 5 3" xfId="45206"/>
    <cellStyle name="Input 9 2 2 2 2 4 6" xfId="16289"/>
    <cellStyle name="Input 9 2 2 2 2 4 6 2" xfId="31359"/>
    <cellStyle name="Input 9 2 2 2 2 4 6 3" xfId="46380"/>
    <cellStyle name="Input 9 2 2 2 2 4 7" xfId="17444"/>
    <cellStyle name="Input 9 2 2 2 2 4 7 2" xfId="32514"/>
    <cellStyle name="Input 9 2 2 2 2 4 7 3" xfId="47526"/>
    <cellStyle name="Input 9 2 2 2 2 4 8" xfId="18749"/>
    <cellStyle name="Input 9 2 2 2 2 4 8 2" xfId="33819"/>
    <cellStyle name="Input 9 2 2 2 2 4 8 3" xfId="48831"/>
    <cellStyle name="Input 9 2 2 2 2 4 9" xfId="19894"/>
    <cellStyle name="Input 9 2 2 2 2 4 9 2" xfId="34964"/>
    <cellStyle name="Input 9 2 2 2 2 4 9 3" xfId="49976"/>
    <cellStyle name="Input 9 2 2 2 2 5" xfId="8796"/>
    <cellStyle name="Input 9 2 2 2 2 5 2" xfId="24022"/>
    <cellStyle name="Input 9 2 2 2 2 5 3" xfId="39044"/>
    <cellStyle name="Input 9 2 2 2 2 6" xfId="12724"/>
    <cellStyle name="Input 9 2 2 2 2 6 2" xfId="27794"/>
    <cellStyle name="Input 9 2 2 2 2 6 3" xfId="42815"/>
    <cellStyle name="Input 9 2 2 2 2 7" xfId="14019"/>
    <cellStyle name="Input 9 2 2 2 2 7 2" xfId="29089"/>
    <cellStyle name="Input 9 2 2 2 2 7 3" xfId="44110"/>
    <cellStyle name="Input 9 2 2 2 2 8" xfId="16443"/>
    <cellStyle name="Input 9 2 2 2 2 8 2" xfId="31513"/>
    <cellStyle name="Input 9 2 2 2 2 8 3" xfId="46534"/>
    <cellStyle name="Input 9 2 2 2 2 9" xfId="17727"/>
    <cellStyle name="Input 9 2 2 2 2 9 2" xfId="32797"/>
    <cellStyle name="Input 9 2 2 2 2 9 3" xfId="47809"/>
    <cellStyle name="Input 9 2 2 2 3" xfId="6854"/>
    <cellStyle name="Input 9 2 2 2 3 10" xfId="20460"/>
    <cellStyle name="Input 9 2 2 2 3 10 2" xfId="35530"/>
    <cellStyle name="Input 9 2 2 2 3 10 3" xfId="50542"/>
    <cellStyle name="Input 9 2 2 2 3 11" xfId="7755"/>
    <cellStyle name="Input 9 2 2 2 3 11 2" xfId="23106"/>
    <cellStyle name="Input 9 2 2 2 3 11 3" xfId="38133"/>
    <cellStyle name="Input 9 2 2 2 3 12" xfId="22208"/>
    <cellStyle name="Input 9 2 2 2 3 13" xfId="37256"/>
    <cellStyle name="Input 9 2 2 2 3 2" xfId="10663"/>
    <cellStyle name="Input 9 2 2 2 3 2 2" xfId="25858"/>
    <cellStyle name="Input 9 2 2 2 3 2 3" xfId="40879"/>
    <cellStyle name="Input 9 2 2 2 3 3" xfId="11886"/>
    <cellStyle name="Input 9 2 2 2 3 3 2" xfId="26956"/>
    <cellStyle name="Input 9 2 2 2 3 3 3" xfId="41977"/>
    <cellStyle name="Input 9 2 2 2 3 4" xfId="13189"/>
    <cellStyle name="Input 9 2 2 2 3 4 2" xfId="28259"/>
    <cellStyle name="Input 9 2 2 2 3 4 3" xfId="43280"/>
    <cellStyle name="Input 9 2 2 2 3 5" xfId="14495"/>
    <cellStyle name="Input 9 2 2 2 3 5 2" xfId="29565"/>
    <cellStyle name="Input 9 2 2 2 3 5 3" xfId="44586"/>
    <cellStyle name="Input 9 2 2 2 3 6" xfId="15759"/>
    <cellStyle name="Input 9 2 2 2 3 6 2" xfId="30829"/>
    <cellStyle name="Input 9 2 2 2 3 6 3" xfId="45850"/>
    <cellStyle name="Input 9 2 2 2 3 7" xfId="16910"/>
    <cellStyle name="Input 9 2 2 2 3 7 2" xfId="31980"/>
    <cellStyle name="Input 9 2 2 2 3 7 3" xfId="46995"/>
    <cellStyle name="Input 9 2 2 2 3 8" xfId="18191"/>
    <cellStyle name="Input 9 2 2 2 3 8 2" xfId="33261"/>
    <cellStyle name="Input 9 2 2 2 3 8 3" xfId="48273"/>
    <cellStyle name="Input 9 2 2 2 3 9" xfId="19365"/>
    <cellStyle name="Input 9 2 2 2 3 9 2" xfId="34435"/>
    <cellStyle name="Input 9 2 2 2 3 9 3" xfId="49447"/>
    <cellStyle name="Input 9 2 2 2 4" xfId="8335"/>
    <cellStyle name="Input 9 2 2 2 4 10" xfId="20912"/>
    <cellStyle name="Input 9 2 2 2 4 10 2" xfId="35982"/>
    <cellStyle name="Input 9 2 2 2 4 10 3" xfId="50994"/>
    <cellStyle name="Input 9 2 2 2 4 11" xfId="23561"/>
    <cellStyle name="Input 9 2 2 2 4 12" xfId="38585"/>
    <cellStyle name="Input 9 2 2 2 4 2" xfId="11240"/>
    <cellStyle name="Input 9 2 2 2 4 2 2" xfId="26310"/>
    <cellStyle name="Input 9 2 2 2 4 2 3" xfId="41331"/>
    <cellStyle name="Input 9 2 2 2 4 3" xfId="12357"/>
    <cellStyle name="Input 9 2 2 2 4 3 2" xfId="27427"/>
    <cellStyle name="Input 9 2 2 2 4 3 3" xfId="42448"/>
    <cellStyle name="Input 9 2 2 2 4 4" xfId="13663"/>
    <cellStyle name="Input 9 2 2 2 4 4 2" xfId="28733"/>
    <cellStyle name="Input 9 2 2 2 4 4 3" xfId="43754"/>
    <cellStyle name="Input 9 2 2 2 4 5" xfId="15038"/>
    <cellStyle name="Input 9 2 2 2 4 5 2" xfId="30108"/>
    <cellStyle name="Input 9 2 2 2 4 5 3" xfId="45129"/>
    <cellStyle name="Input 9 2 2 2 4 6" xfId="16212"/>
    <cellStyle name="Input 9 2 2 2 4 6 2" xfId="31282"/>
    <cellStyle name="Input 9 2 2 2 4 6 3" xfId="46303"/>
    <cellStyle name="Input 9 2 2 2 4 7" xfId="17367"/>
    <cellStyle name="Input 9 2 2 2 4 7 2" xfId="32437"/>
    <cellStyle name="Input 9 2 2 2 4 7 3" xfId="47449"/>
    <cellStyle name="Input 9 2 2 2 4 8" xfId="18672"/>
    <cellStyle name="Input 9 2 2 2 4 8 2" xfId="33742"/>
    <cellStyle name="Input 9 2 2 2 4 8 3" xfId="48754"/>
    <cellStyle name="Input 9 2 2 2 4 9" xfId="19817"/>
    <cellStyle name="Input 9 2 2 2 4 9 2" xfId="34887"/>
    <cellStyle name="Input 9 2 2 2 4 9 3" xfId="49899"/>
    <cellStyle name="Input 9 2 2 2 5" xfId="7156"/>
    <cellStyle name="Input 9 2 2 2 5 2" xfId="22510"/>
    <cellStyle name="Input 9 2 2 2 5 3" xfId="37558"/>
    <cellStyle name="Input 9 2 2 3" xfId="6762"/>
    <cellStyle name="Input 9 2 2 3 10" xfId="20368"/>
    <cellStyle name="Input 9 2 2 3 10 2" xfId="35438"/>
    <cellStyle name="Input 9 2 2 3 10 3" xfId="50450"/>
    <cellStyle name="Input 9 2 2 3 11" xfId="7662"/>
    <cellStyle name="Input 9 2 2 3 11 2" xfId="23014"/>
    <cellStyle name="Input 9 2 2 3 11 3" xfId="38041"/>
    <cellStyle name="Input 9 2 2 3 12" xfId="22116"/>
    <cellStyle name="Input 9 2 2 3 13" xfId="37164"/>
    <cellStyle name="Input 9 2 2 3 2" xfId="10570"/>
    <cellStyle name="Input 9 2 2 3 2 2" xfId="25766"/>
    <cellStyle name="Input 9 2 2 3 2 3" xfId="40787"/>
    <cellStyle name="Input 9 2 2 3 3" xfId="11794"/>
    <cellStyle name="Input 9 2 2 3 3 2" xfId="26864"/>
    <cellStyle name="Input 9 2 2 3 3 3" xfId="41885"/>
    <cellStyle name="Input 9 2 2 3 4" xfId="13096"/>
    <cellStyle name="Input 9 2 2 3 4 2" xfId="28166"/>
    <cellStyle name="Input 9 2 2 3 4 3" xfId="43187"/>
    <cellStyle name="Input 9 2 2 3 5" xfId="14402"/>
    <cellStyle name="Input 9 2 2 3 5 2" xfId="29472"/>
    <cellStyle name="Input 9 2 2 3 5 3" xfId="44493"/>
    <cellStyle name="Input 9 2 2 3 6" xfId="15667"/>
    <cellStyle name="Input 9 2 2 3 6 2" xfId="30737"/>
    <cellStyle name="Input 9 2 2 3 6 3" xfId="45758"/>
    <cellStyle name="Input 9 2 2 3 7" xfId="16818"/>
    <cellStyle name="Input 9 2 2 3 7 2" xfId="31888"/>
    <cellStyle name="Input 9 2 2 3 7 3" xfId="46903"/>
    <cellStyle name="Input 9 2 2 3 8" xfId="18098"/>
    <cellStyle name="Input 9 2 2 3 8 2" xfId="33168"/>
    <cellStyle name="Input 9 2 2 3 8 3" xfId="48180"/>
    <cellStyle name="Input 9 2 2 3 9" xfId="19273"/>
    <cellStyle name="Input 9 2 2 3 9 2" xfId="34343"/>
    <cellStyle name="Input 9 2 2 3 9 3" xfId="49355"/>
    <cellStyle name="Input 9 2 2 4" xfId="8275"/>
    <cellStyle name="Input 9 2 2 4 10" xfId="20852"/>
    <cellStyle name="Input 9 2 2 4 10 2" xfId="35922"/>
    <cellStyle name="Input 9 2 2 4 10 3" xfId="50934"/>
    <cellStyle name="Input 9 2 2 4 11" xfId="23501"/>
    <cellStyle name="Input 9 2 2 4 12" xfId="38525"/>
    <cellStyle name="Input 9 2 2 4 2" xfId="11180"/>
    <cellStyle name="Input 9 2 2 4 2 2" xfId="26250"/>
    <cellStyle name="Input 9 2 2 4 2 3" xfId="41271"/>
    <cellStyle name="Input 9 2 2 4 3" xfId="12297"/>
    <cellStyle name="Input 9 2 2 4 3 2" xfId="27367"/>
    <cellStyle name="Input 9 2 2 4 3 3" xfId="42388"/>
    <cellStyle name="Input 9 2 2 4 4" xfId="13603"/>
    <cellStyle name="Input 9 2 2 4 4 2" xfId="28673"/>
    <cellStyle name="Input 9 2 2 4 4 3" xfId="43694"/>
    <cellStyle name="Input 9 2 2 4 5" xfId="14978"/>
    <cellStyle name="Input 9 2 2 4 5 2" xfId="30048"/>
    <cellStyle name="Input 9 2 2 4 5 3" xfId="45069"/>
    <cellStyle name="Input 9 2 2 4 6" xfId="16152"/>
    <cellStyle name="Input 9 2 2 4 6 2" xfId="31222"/>
    <cellStyle name="Input 9 2 2 4 6 3" xfId="46243"/>
    <cellStyle name="Input 9 2 2 4 7" xfId="17307"/>
    <cellStyle name="Input 9 2 2 4 7 2" xfId="32377"/>
    <cellStyle name="Input 9 2 2 4 7 3" xfId="47389"/>
    <cellStyle name="Input 9 2 2 4 8" xfId="18612"/>
    <cellStyle name="Input 9 2 2 4 8 2" xfId="33682"/>
    <cellStyle name="Input 9 2 2 4 8 3" xfId="48694"/>
    <cellStyle name="Input 9 2 2 4 9" xfId="19757"/>
    <cellStyle name="Input 9 2 2 4 9 2" xfId="34827"/>
    <cellStyle name="Input 9 2 2 4 9 3" xfId="49839"/>
    <cellStyle name="Input 9 2 2 5" xfId="8571"/>
    <cellStyle name="Input 9 2 2 5 2" xfId="23797"/>
    <cellStyle name="Input 9 2 2 5 3" xfId="38821"/>
    <cellStyle name="Input 9 2 2 6" xfId="12569"/>
    <cellStyle name="Input 9 2 2 6 2" xfId="27639"/>
    <cellStyle name="Input 9 2 2 6 3" xfId="42660"/>
    <cellStyle name="Input 9 2 2 7" xfId="13866"/>
    <cellStyle name="Input 9 2 2 7 2" xfId="28936"/>
    <cellStyle name="Input 9 2 2 7 3" xfId="43957"/>
    <cellStyle name="Input 9 2 2 8" xfId="9106"/>
    <cellStyle name="Input 9 2 2 8 2" xfId="24332"/>
    <cellStyle name="Input 9 2 2 8 3" xfId="39354"/>
    <cellStyle name="Input 9 2 2 9" xfId="17579"/>
    <cellStyle name="Input 9 2 2 9 2" xfId="32649"/>
    <cellStyle name="Input 9 2 2 9 3" xfId="47661"/>
    <cellStyle name="Input 9 2 3" xfId="6735"/>
    <cellStyle name="Input 9 2 3 10" xfId="20341"/>
    <cellStyle name="Input 9 2 3 10 2" xfId="35411"/>
    <cellStyle name="Input 9 2 3 10 3" xfId="50423"/>
    <cellStyle name="Input 9 2 3 11" xfId="7613"/>
    <cellStyle name="Input 9 2 3 11 2" xfId="22966"/>
    <cellStyle name="Input 9 2 3 11 3" xfId="38014"/>
    <cellStyle name="Input 9 2 3 12" xfId="22089"/>
    <cellStyle name="Input 9 2 3 13" xfId="37137"/>
    <cellStyle name="Input 9 2 3 2" xfId="10533"/>
    <cellStyle name="Input 9 2 3 2 2" xfId="25730"/>
    <cellStyle name="Input 9 2 3 2 3" xfId="40751"/>
    <cellStyle name="Input 9 2 3 3" xfId="11765"/>
    <cellStyle name="Input 9 2 3 3 2" xfId="26835"/>
    <cellStyle name="Input 9 2 3 3 3" xfId="41856"/>
    <cellStyle name="Input 9 2 3 4" xfId="13066"/>
    <cellStyle name="Input 9 2 3 4 2" xfId="28136"/>
    <cellStyle name="Input 9 2 3 4 3" xfId="43157"/>
    <cellStyle name="Input 9 2 3 5" xfId="14373"/>
    <cellStyle name="Input 9 2 3 5 2" xfId="29443"/>
    <cellStyle name="Input 9 2 3 5 3" xfId="44464"/>
    <cellStyle name="Input 9 2 3 6" xfId="15637"/>
    <cellStyle name="Input 9 2 3 6 2" xfId="30707"/>
    <cellStyle name="Input 9 2 3 6 3" xfId="45728"/>
    <cellStyle name="Input 9 2 3 7" xfId="16784"/>
    <cellStyle name="Input 9 2 3 7 2" xfId="31854"/>
    <cellStyle name="Input 9 2 3 7 3" xfId="46875"/>
    <cellStyle name="Input 9 2 3 8" xfId="18071"/>
    <cellStyle name="Input 9 2 3 8 2" xfId="33141"/>
    <cellStyle name="Input 9 2 3 8 3" xfId="48153"/>
    <cellStyle name="Input 9 2 3 9" xfId="19246"/>
    <cellStyle name="Input 9 2 3 9 2" xfId="34316"/>
    <cellStyle name="Input 9 2 3 9 3" xfId="49328"/>
    <cellStyle name="Input 9 2 4" xfId="8264"/>
    <cellStyle name="Input 9 2 4 10" xfId="20841"/>
    <cellStyle name="Input 9 2 4 10 2" xfId="35911"/>
    <cellStyle name="Input 9 2 4 10 3" xfId="50923"/>
    <cellStyle name="Input 9 2 4 11" xfId="23490"/>
    <cellStyle name="Input 9 2 4 12" xfId="38514"/>
    <cellStyle name="Input 9 2 4 2" xfId="11169"/>
    <cellStyle name="Input 9 2 4 2 2" xfId="26239"/>
    <cellStyle name="Input 9 2 4 2 3" xfId="41260"/>
    <cellStyle name="Input 9 2 4 3" xfId="12286"/>
    <cellStyle name="Input 9 2 4 3 2" xfId="27356"/>
    <cellStyle name="Input 9 2 4 3 3" xfId="42377"/>
    <cellStyle name="Input 9 2 4 4" xfId="13592"/>
    <cellStyle name="Input 9 2 4 4 2" xfId="28662"/>
    <cellStyle name="Input 9 2 4 4 3" xfId="43683"/>
    <cellStyle name="Input 9 2 4 5" xfId="14967"/>
    <cellStyle name="Input 9 2 4 5 2" xfId="30037"/>
    <cellStyle name="Input 9 2 4 5 3" xfId="45058"/>
    <cellStyle name="Input 9 2 4 6" xfId="16141"/>
    <cellStyle name="Input 9 2 4 6 2" xfId="31211"/>
    <cellStyle name="Input 9 2 4 6 3" xfId="46232"/>
    <cellStyle name="Input 9 2 4 7" xfId="17296"/>
    <cellStyle name="Input 9 2 4 7 2" xfId="32366"/>
    <cellStyle name="Input 9 2 4 7 3" xfId="47378"/>
    <cellStyle name="Input 9 2 4 8" xfId="18601"/>
    <cellStyle name="Input 9 2 4 8 2" xfId="33671"/>
    <cellStyle name="Input 9 2 4 8 3" xfId="48683"/>
    <cellStyle name="Input 9 2 4 9" xfId="19746"/>
    <cellStyle name="Input 9 2 4 9 2" xfId="34816"/>
    <cellStyle name="Input 9 2 4 9 3" xfId="49828"/>
    <cellStyle name="Input 9 2 5" xfId="6446"/>
    <cellStyle name="Input 9 2 5 2" xfId="21800"/>
    <cellStyle name="Input 9 2 5 3" xfId="36848"/>
    <cellStyle name="Input 9 3" xfId="6645"/>
    <cellStyle name="Input 9 3 10" xfId="20251"/>
    <cellStyle name="Input 9 3 10 2" xfId="35321"/>
    <cellStyle name="Input 9 3 10 3" xfId="50333"/>
    <cellStyle name="Input 9 3 11" xfId="7523"/>
    <cellStyle name="Input 9 3 11 2" xfId="22876"/>
    <cellStyle name="Input 9 3 11 3" xfId="37924"/>
    <cellStyle name="Input 9 3 12" xfId="21999"/>
    <cellStyle name="Input 9 3 13" xfId="37047"/>
    <cellStyle name="Input 9 3 2" xfId="10443"/>
    <cellStyle name="Input 9 3 2 2" xfId="25640"/>
    <cellStyle name="Input 9 3 2 3" xfId="40661"/>
    <cellStyle name="Input 9 3 3" xfId="11675"/>
    <cellStyle name="Input 9 3 3 2" xfId="26745"/>
    <cellStyle name="Input 9 3 3 3" xfId="41766"/>
    <cellStyle name="Input 9 3 4" xfId="12976"/>
    <cellStyle name="Input 9 3 4 2" xfId="28046"/>
    <cellStyle name="Input 9 3 4 3" xfId="43067"/>
    <cellStyle name="Input 9 3 5" xfId="14283"/>
    <cellStyle name="Input 9 3 5 2" xfId="29353"/>
    <cellStyle name="Input 9 3 5 3" xfId="44374"/>
    <cellStyle name="Input 9 3 6" xfId="15547"/>
    <cellStyle name="Input 9 3 6 2" xfId="30617"/>
    <cellStyle name="Input 9 3 6 3" xfId="45638"/>
    <cellStyle name="Input 9 3 7" xfId="16694"/>
    <cellStyle name="Input 9 3 7 2" xfId="31764"/>
    <cellStyle name="Input 9 3 7 3" xfId="46785"/>
    <cellStyle name="Input 9 3 8" xfId="17981"/>
    <cellStyle name="Input 9 3 8 2" xfId="33051"/>
    <cellStyle name="Input 9 3 8 3" xfId="48063"/>
    <cellStyle name="Input 9 3 9" xfId="19156"/>
    <cellStyle name="Input 9 3 9 2" xfId="34226"/>
    <cellStyle name="Input 9 3 9 3" xfId="49238"/>
    <cellStyle name="Input 9 4" xfId="8206"/>
    <cellStyle name="Input 9 4 10" xfId="20783"/>
    <cellStyle name="Input 9 4 10 2" xfId="35853"/>
    <cellStyle name="Input 9 4 10 3" xfId="50865"/>
    <cellStyle name="Input 9 4 11" xfId="23432"/>
    <cellStyle name="Input 9 4 12" xfId="38456"/>
    <cellStyle name="Input 9 4 2" xfId="11111"/>
    <cellStyle name="Input 9 4 2 2" xfId="26181"/>
    <cellStyle name="Input 9 4 2 3" xfId="41202"/>
    <cellStyle name="Input 9 4 3" xfId="12228"/>
    <cellStyle name="Input 9 4 3 2" xfId="27298"/>
    <cellStyle name="Input 9 4 3 3" xfId="42319"/>
    <cellStyle name="Input 9 4 4" xfId="13534"/>
    <cellStyle name="Input 9 4 4 2" xfId="28604"/>
    <cellStyle name="Input 9 4 4 3" xfId="43625"/>
    <cellStyle name="Input 9 4 5" xfId="14909"/>
    <cellStyle name="Input 9 4 5 2" xfId="29979"/>
    <cellStyle name="Input 9 4 5 3" xfId="45000"/>
    <cellStyle name="Input 9 4 6" xfId="16083"/>
    <cellStyle name="Input 9 4 6 2" xfId="31153"/>
    <cellStyle name="Input 9 4 6 3" xfId="46174"/>
    <cellStyle name="Input 9 4 7" xfId="17238"/>
    <cellStyle name="Input 9 4 7 2" xfId="32308"/>
    <cellStyle name="Input 9 4 7 3" xfId="47320"/>
    <cellStyle name="Input 9 4 8" xfId="18543"/>
    <cellStyle name="Input 9 4 8 2" xfId="33613"/>
    <cellStyle name="Input 9 4 8 3" xfId="48625"/>
    <cellStyle name="Input 9 4 9" xfId="19688"/>
    <cellStyle name="Input 9 4 9 2" xfId="34758"/>
    <cellStyle name="Input 9 4 9 3" xfId="49770"/>
    <cellStyle name="Input 9 5" xfId="8643"/>
    <cellStyle name="Input 9 5 2" xfId="23869"/>
    <cellStyle name="Input 9 5 3" xfId="38892"/>
    <cellStyle name="Input 9 6" xfId="10541"/>
    <cellStyle name="Input 9 6 2" xfId="25738"/>
    <cellStyle name="Input 9 6 3" xfId="40759"/>
    <cellStyle name="Input 9 7" xfId="9785"/>
    <cellStyle name="Input 9 7 2" xfId="25011"/>
    <cellStyle name="Input 9 7 3" xfId="40032"/>
    <cellStyle name="Input 9 8" xfId="14615"/>
    <cellStyle name="Input 9 8 2" xfId="29685"/>
    <cellStyle name="Input 9 8 3" xfId="44706"/>
    <cellStyle name="Input 9 9" xfId="9874"/>
    <cellStyle name="Input 9 9 2" xfId="25100"/>
    <cellStyle name="Input 9 9 3" xfId="40121"/>
    <cellStyle name="Input Currency" xfId="1068"/>
    <cellStyle name="Input Currency 2" xfId="51311"/>
    <cellStyle name="Input Date" xfId="1069"/>
    <cellStyle name="Input Fixed [0]" xfId="1070"/>
    <cellStyle name="Input Normal" xfId="1071"/>
    <cellStyle name="Input Percent" xfId="1072"/>
    <cellStyle name="Input Percent [2]" xfId="1073"/>
    <cellStyle name="Input Titles" xfId="1074"/>
    <cellStyle name="Input_4-07_J" xfId="1075"/>
    <cellStyle name="Instructions" xfId="1076"/>
    <cellStyle name="KF" xfId="51312"/>
    <cellStyle name="Linked Cell" xfId="1077"/>
    <cellStyle name="M" xfId="1078"/>
    <cellStyle name="M_~0654119" xfId="1079"/>
    <cellStyle name="M_01_AM monthly_Lease_200208" xfId="1080"/>
    <cellStyle name="M_01_PM monthly_Lease_200212" xfId="1081"/>
    <cellStyle name="M_02_AM monthly_analysis_2000208" xfId="1082"/>
    <cellStyle name="M_02_AM monthly_Financials_200405" xfId="1083"/>
    <cellStyle name="M_02_PM monthly_Financials_200301" xfId="1084"/>
    <cellStyle name="M_02_PM monthly_Financials_200302" xfId="1085"/>
    <cellStyle name="M_02_PM monthly_Financials_200307" xfId="1086"/>
    <cellStyle name="M_02_PM monthly_Financials_200309" xfId="1087"/>
    <cellStyle name="M_02_PM monthly_Financials_200401" xfId="1088"/>
    <cellStyle name="M_02_PM monthly_Financials_200403(1)" xfId="1089"/>
    <cellStyle name="M_03_yardi_한화_20028" xfId="1090"/>
    <cellStyle name="M_05_yardi_대한_200208" xfId="1091"/>
    <cellStyle name="M_08년카튼빌 견적 내역(10.08)" xfId="1092"/>
    <cellStyle name="M_09년 SIPM, 메이트플러스 사업장 하복 취합(5월)-우지" xfId="1094"/>
    <cellStyle name="M_'09년 인상 요청안(디오 동결안)" xfId="1093"/>
    <cellStyle name="M_09년_이례_요청(29명)  -09(1).0317_최종" xfId="1095"/>
    <cellStyle name="M_2006년 코크렙1호 예산(안)_Koramco_Rev11(확정)_20060213" xfId="1096"/>
    <cellStyle name="M_2006년 코크렙1호 예산(안)_Koramco_Rev12_20060302-이사회승인예산-펀드비용세부내역변경" xfId="1097"/>
    <cellStyle name="M_Aging report_daihan&amp;daia_may2003" xfId="1109"/>
    <cellStyle name="M_Aging report_hanhwa_may2003" xfId="1110"/>
    <cellStyle name="M_Aging_daihan&amp;daia_200311" xfId="1111"/>
    <cellStyle name="M_Aging_daihandaia_200404" xfId="1112"/>
    <cellStyle name="M_Aging_daihandaia_200405" xfId="1113"/>
    <cellStyle name="M_Aging_daihandaia_200406" xfId="1114"/>
    <cellStyle name="M_Aging_daihandaia_200407" xfId="1115"/>
    <cellStyle name="M_Aging_daihandaia_200408" xfId="1116"/>
    <cellStyle name="M_Aging_daihandaia_200409" xfId="1117"/>
    <cellStyle name="M_Aging_daihandaia_200411" xfId="1118"/>
    <cellStyle name="M_Aging_daihandaia_200412" xfId="1119"/>
    <cellStyle name="M_Aging_daihandaia_200503" xfId="1120"/>
    <cellStyle name="M_Aging_hanhwa_200404" xfId="1121"/>
    <cellStyle name="M_Aging_hanhwa_200405" xfId="1122"/>
    <cellStyle name="M_Aging_hanhwa_200505(1)" xfId="1123"/>
    <cellStyle name="M_Agingreport_daihan&amp;daia_2003aug" xfId="1124"/>
    <cellStyle name="M_AM monthly_Appendixl_200206" xfId="1125"/>
    <cellStyle name="M_Annual Budget_Daihan_2003" xfId="1126"/>
    <cellStyle name="M_Budget_임대관리수익_대아_2004" xfId="1127"/>
    <cellStyle name="M_Budget_임대관리수익_대한_2004" xfId="1128"/>
    <cellStyle name="M_cover_yardi_Yvette" xfId="1129"/>
    <cellStyle name="M_Mokgyo fS-0502" xfId="1130"/>
    <cellStyle name="M_Mokgyo FS-0502.xls-new" xfId="1131"/>
    <cellStyle name="M_Monthly Report(대아 2002.6)" xfId="1132"/>
    <cellStyle name="M_NEw" xfId="1133"/>
    <cellStyle name="M_NOI-2002-update1107" xfId="1134"/>
    <cellStyle name="M_PM  report_한화_2003(수령)" xfId="1135"/>
    <cellStyle name="M_PM Monthly report_한화_송부" xfId="1136"/>
    <cellStyle name="M_PM Monthly report_한화_송부1" xfId="1137"/>
    <cellStyle name="M_PM Monthly report_한화_송부11" xfId="1138"/>
    <cellStyle name="M_PM Monthly report_한화_송부12" xfId="1139"/>
    <cellStyle name="M_PM monthly_Hanwha_200402" xfId="1140"/>
    <cellStyle name="M_PM monthly_Hanwha_200403" xfId="1141"/>
    <cellStyle name="M_PM monthly_Hanwha_200404" xfId="1142"/>
    <cellStyle name="M_PM monthly_Hanwha_200405" xfId="1143"/>
    <cellStyle name="M_PM report_hanwha_200304" xfId="1145"/>
    <cellStyle name="M_PM report_hanwha_200305" xfId="1146"/>
    <cellStyle name="M_PM report_hanwha_200306" xfId="1147"/>
    <cellStyle name="M_PM report_hanwha_200307" xfId="1148"/>
    <cellStyle name="M_PM report_Hanwha_200308" xfId="1149"/>
    <cellStyle name="M_PM report_Hanwha_200309" xfId="1150"/>
    <cellStyle name="M_PM report_Hanwha_200310" xfId="1151"/>
    <cellStyle name="M_PM report_Hanwha_200311" xfId="1152"/>
    <cellStyle name="M_PM report_Hanwha_20040101" xfId="1153"/>
    <cellStyle name="M_PM report_한화_200303" xfId="1144"/>
    <cellStyle name="M_rentroll_대아_200310" xfId="1154"/>
    <cellStyle name="M_report _수익분석_한화_200312" xfId="1155"/>
    <cellStyle name="M_Rev1_IS Report_by C&amp;W_for Sep" xfId="1156"/>
    <cellStyle name="M_Sheet11" xfId="1157"/>
    <cellStyle name="M_Sheet12" xfId="1158"/>
    <cellStyle name="M_Sheet5" xfId="1159"/>
    <cellStyle name="M_Sheet6" xfId="1160"/>
    <cellStyle name="M_Year by month Sep2002_LLK" xfId="1161"/>
    <cellStyle name="M_명동 03.02" xfId="1098"/>
    <cellStyle name="M_명동003년 3월" xfId="1099"/>
    <cellStyle name="M_미수현황" xfId="1100"/>
    <cellStyle name="M_수익지출 graph_2002" xfId="1101"/>
    <cellStyle name="M_안양_견적(17명)-(09.05.31)" xfId="1102"/>
    <cellStyle name="M_양지물류계약(보안2명)" xfId="1103"/>
    <cellStyle name="M_월말보고서2003년 6월" xfId="1104"/>
    <cellStyle name="M_카튼빌(검찰공무원)아파트 견적 최종(죄종)" xfId="1105"/>
    <cellStyle name="M_투자수익률_IS Report_by C&amp;W_for Dec" xfId="1106"/>
    <cellStyle name="M_한화_수익편차" xfId="1107"/>
    <cellStyle name="M_형지어패럴 견적서(14명)" xfId="1108"/>
    <cellStyle name="Major Heading" xfId="51313"/>
    <cellStyle name="Milliers [0]_ACCOUNT" xfId="51314"/>
    <cellStyle name="Milliers_ACCOUNT" xfId="51315"/>
    <cellStyle name="Model" xfId="1162"/>
    <cellStyle name="Model 2" xfId="5495"/>
    <cellStyle name="Model 2 2" xfId="5732"/>
    <cellStyle name="Model 2 2 2" xfId="7920"/>
    <cellStyle name="Model 2 2 2 2" xfId="17035"/>
    <cellStyle name="Model 2 2 2 2 2" xfId="32105"/>
    <cellStyle name="Model 2 2 2 3" xfId="23231"/>
    <cellStyle name="Model 2 2 3" xfId="8650"/>
    <cellStyle name="Model 2 2 3 2" xfId="23876"/>
    <cellStyle name="Model 2 2 4" xfId="21273"/>
    <cellStyle name="Model 2 3" xfId="7636"/>
    <cellStyle name="Model 2 3 2" xfId="16793"/>
    <cellStyle name="Model 2 3 2 2" xfId="31863"/>
    <cellStyle name="Model 2 3 3" xfId="22989"/>
    <cellStyle name="Model 2 4" xfId="21174"/>
    <cellStyle name="Model 3" xfId="7619"/>
    <cellStyle name="Model 3 2" xfId="16788"/>
    <cellStyle name="Model 3 2 2" xfId="31858"/>
    <cellStyle name="Model 3 3" xfId="22972"/>
    <cellStyle name="Model 4" xfId="21115"/>
    <cellStyle name="Model 5" xfId="51316"/>
    <cellStyle name="Moeda [0]_laroux" xfId="51317"/>
    <cellStyle name="Moeda_laroux" xfId="51318"/>
    <cellStyle name="Mon?aire [0]_Arabian Spec" xfId="1163"/>
    <cellStyle name="Mon?aire_Arabian Spec" xfId="1164"/>
    <cellStyle name="Monétaire [0]_ACCOUNT" xfId="51319"/>
    <cellStyle name="Monétaire_ACCOUNT" xfId="51320"/>
    <cellStyle name="n" xfId="1165"/>
    <cellStyle name="NA is zero" xfId="1166"/>
    <cellStyle name="Neutral" xfId="1167"/>
    <cellStyle name="no dec" xfId="1168"/>
    <cellStyle name="nohs" xfId="1169"/>
    <cellStyle name="nohs 2" xfId="51321"/>
    <cellStyle name="Normal - Style1" xfId="1170"/>
    <cellStyle name="Normal - Style1 2" xfId="51323"/>
    <cellStyle name="Normal - Style1 3" xfId="51322"/>
    <cellStyle name="Normal - Style2" xfId="1171"/>
    <cellStyle name="Normal - Style2 2" xfId="51324"/>
    <cellStyle name="Normal - Style3" xfId="1172"/>
    <cellStyle name="Normal - Style3 2" xfId="51325"/>
    <cellStyle name="Normal - Style4" xfId="1173"/>
    <cellStyle name="Normal - Style4 2" xfId="51326"/>
    <cellStyle name="Normal - Style5" xfId="1174"/>
    <cellStyle name="Normal - Style5 2" xfId="51327"/>
    <cellStyle name="Normal - Style6" xfId="1175"/>
    <cellStyle name="Normal - Style6 2" xfId="51328"/>
    <cellStyle name="Normal - Style7" xfId="1176"/>
    <cellStyle name="Normal - Style7 2" xfId="51329"/>
    <cellStyle name="Normal - Style8" xfId="1177"/>
    <cellStyle name="Normal - Style8 2" xfId="51330"/>
    <cellStyle name="Normal [0]" xfId="1178"/>
    <cellStyle name="Normal [1]" xfId="1179"/>
    <cellStyle name="Normal [2]" xfId="1180"/>
    <cellStyle name="Normal [3]" xfId="1181"/>
    <cellStyle name="Normal 2" xfId="51331"/>
    <cellStyle name="Normal 4_AKOF_Anam Tower_FY1112 AM Plan &amp; Budget" xfId="51332"/>
    <cellStyle name="Normal Bold" xfId="1182"/>
    <cellStyle name="Normal Pct" xfId="1183"/>
    <cellStyle name="Normal_ SG&amp;A Bridge " xfId="1184"/>
    <cellStyle name="Normal1" xfId="1185"/>
    <cellStyle name="Normal1 2" xfId="51333"/>
    <cellStyle name="Normal2" xfId="1186"/>
    <cellStyle name="Normal2 2" xfId="51334"/>
    <cellStyle name="Normal3" xfId="1187"/>
    <cellStyle name="Normal3 2" xfId="51335"/>
    <cellStyle name="Normal4" xfId="1188"/>
    <cellStyle name="Normal4 2" xfId="51336"/>
    <cellStyle name="normální_laroux" xfId="51337"/>
    <cellStyle name="Note" xfId="1189"/>
    <cellStyle name="Note 10" xfId="9724"/>
    <cellStyle name="Note 10 2" xfId="24950"/>
    <cellStyle name="Note 10 3" xfId="39971"/>
    <cellStyle name="Note 11" xfId="6004"/>
    <cellStyle name="Note 11 2" xfId="21362"/>
    <cellStyle name="Note 11 3" xfId="36406"/>
    <cellStyle name="Note 12" xfId="21116"/>
    <cellStyle name="Note 13" xfId="36181"/>
    <cellStyle name="Note 2" xfId="5509"/>
    <cellStyle name="Note 2 10" xfId="13890"/>
    <cellStyle name="Note 2 10 2" xfId="28960"/>
    <cellStyle name="Note 2 10 3" xfId="43981"/>
    <cellStyle name="Note 2 11" xfId="6200"/>
    <cellStyle name="Note 2 11 2" xfId="21554"/>
    <cellStyle name="Note 2 11 3" xfId="36602"/>
    <cellStyle name="Note 2 12" xfId="21182"/>
    <cellStyle name="Note 2 13" xfId="36229"/>
    <cellStyle name="Note 2 2" xfId="5602"/>
    <cellStyle name="Note 2 2 10" xfId="17731"/>
    <cellStyle name="Note 2 2 10 2" xfId="32801"/>
    <cellStyle name="Note 2 2 10 3" xfId="47813"/>
    <cellStyle name="Note 2 2 11" xfId="6125"/>
    <cellStyle name="Note 2 2 11 2" xfId="21480"/>
    <cellStyle name="Note 2 2 11 3" xfId="36527"/>
    <cellStyle name="Note 2 2 12" xfId="21233"/>
    <cellStyle name="Note 2 2 13" xfId="36280"/>
    <cellStyle name="Note 2 2 2" xfId="5662"/>
    <cellStyle name="Note 2 2 2 10" xfId="9780"/>
    <cellStyle name="Note 2 2 2 10 2" xfId="25006"/>
    <cellStyle name="Note 2 2 2 10 3" xfId="40027"/>
    <cellStyle name="Note 2 2 2 11" xfId="6022"/>
    <cellStyle name="Note 2 2 2 11 2" xfId="21379"/>
    <cellStyle name="Note 2 2 2 11 3" xfId="36424"/>
    <cellStyle name="Note 2 2 2 12" xfId="21249"/>
    <cellStyle name="Note 2 2 2 13" xfId="36296"/>
    <cellStyle name="Note 2 2 2 2" xfId="5788"/>
    <cellStyle name="Note 2 2 2 2 10" xfId="9580"/>
    <cellStyle name="Note 2 2 2 2 10 2" xfId="24806"/>
    <cellStyle name="Note 2 2 2 2 10 3" xfId="39827"/>
    <cellStyle name="Note 2 2 2 2 11" xfId="6230"/>
    <cellStyle name="Note 2 2 2 2 11 2" xfId="21584"/>
    <cellStyle name="Note 2 2 2 2 11 3" xfId="36632"/>
    <cellStyle name="Note 2 2 2 2 12" xfId="21300"/>
    <cellStyle name="Note 2 2 2 2 13" xfId="36344"/>
    <cellStyle name="Note 2 2 2 2 2" xfId="5905"/>
    <cellStyle name="Note 2 2 2 2 2 10" xfId="18888"/>
    <cellStyle name="Note 2 2 2 2 2 10 2" xfId="33958"/>
    <cellStyle name="Note 2 2 2 2 2 10 3" xfId="48970"/>
    <cellStyle name="Note 2 2 2 2 2 11" xfId="7205"/>
    <cellStyle name="Note 2 2 2 2 2 11 2" xfId="22559"/>
    <cellStyle name="Note 2 2 2 2 2 11 3" xfId="37607"/>
    <cellStyle name="Note 2 2 2 2 2 12" xfId="21332"/>
    <cellStyle name="Note 2 2 2 2 2 13" xfId="36376"/>
    <cellStyle name="Note 2 2 2 2 2 2" xfId="6903"/>
    <cellStyle name="Note 2 2 2 2 2 2 10" xfId="20624"/>
    <cellStyle name="Note 2 2 2 2 2 2 10 2" xfId="35694"/>
    <cellStyle name="Note 2 2 2 2 2 2 10 3" xfId="50706"/>
    <cellStyle name="Note 2 2 2 2 2 2 11" xfId="7970"/>
    <cellStyle name="Note 2 2 2 2 2 2 11 2" xfId="23273"/>
    <cellStyle name="Note 2 2 2 2 2 2 11 3" xfId="38297"/>
    <cellStyle name="Note 2 2 2 2 2 2 12" xfId="22257"/>
    <cellStyle name="Note 2 2 2 2 2 2 13" xfId="37305"/>
    <cellStyle name="Note 2 2 2 2 2 2 2" xfId="10875"/>
    <cellStyle name="Note 2 2 2 2 2 2 2 2" xfId="26022"/>
    <cellStyle name="Note 2 2 2 2 2 2 2 3" xfId="41043"/>
    <cellStyle name="Note 2 2 2 2 2 2 3" xfId="12053"/>
    <cellStyle name="Note 2 2 2 2 2 2 3 2" xfId="27123"/>
    <cellStyle name="Note 2 2 2 2 2 2 3 3" xfId="42144"/>
    <cellStyle name="Note 2 2 2 2 2 2 4" xfId="13357"/>
    <cellStyle name="Note 2 2 2 2 2 2 4 2" xfId="28427"/>
    <cellStyle name="Note 2 2 2 2 2 2 4 3" xfId="43448"/>
    <cellStyle name="Note 2 2 2 2 2 2 5" xfId="14694"/>
    <cellStyle name="Note 2 2 2 2 2 2 5 2" xfId="29764"/>
    <cellStyle name="Note 2 2 2 2 2 2 5 3" xfId="44785"/>
    <cellStyle name="Note 2 2 2 2 2 2 6" xfId="15924"/>
    <cellStyle name="Note 2 2 2 2 2 2 6 2" xfId="30994"/>
    <cellStyle name="Note 2 2 2 2 2 2 6 3" xfId="46015"/>
    <cellStyle name="Note 2 2 2 2 2 2 7" xfId="17077"/>
    <cellStyle name="Note 2 2 2 2 2 2 7 2" xfId="32147"/>
    <cellStyle name="Note 2 2 2 2 2 2 7 3" xfId="47159"/>
    <cellStyle name="Note 2 2 2 2 2 2 8" xfId="18362"/>
    <cellStyle name="Note 2 2 2 2 2 2 8 2" xfId="33432"/>
    <cellStyle name="Note 2 2 2 2 2 2 8 3" xfId="48444"/>
    <cellStyle name="Note 2 2 2 2 2 2 9" xfId="19529"/>
    <cellStyle name="Note 2 2 2 2 2 2 9 2" xfId="34599"/>
    <cellStyle name="Note 2 2 2 2 2 2 9 3" xfId="49611"/>
    <cellStyle name="Note 2 2 2 2 2 3" xfId="7810"/>
    <cellStyle name="Note 2 2 2 2 2 3 10" xfId="20509"/>
    <cellStyle name="Note 2 2 2 2 2 3 10 2" xfId="35579"/>
    <cellStyle name="Note 2 2 2 2 2 3 10 3" xfId="50591"/>
    <cellStyle name="Note 2 2 2 2 2 3 11" xfId="23155"/>
    <cellStyle name="Note 2 2 2 2 2 3 12" xfId="38182"/>
    <cellStyle name="Note 2 2 2 2 2 3 2" xfId="10718"/>
    <cellStyle name="Note 2 2 2 2 2 3 2 2" xfId="25907"/>
    <cellStyle name="Note 2 2 2 2 2 3 2 3" xfId="40928"/>
    <cellStyle name="Note 2 2 2 2 2 3 3" xfId="11936"/>
    <cellStyle name="Note 2 2 2 2 2 3 3 2" xfId="27006"/>
    <cellStyle name="Note 2 2 2 2 2 3 3 3" xfId="42027"/>
    <cellStyle name="Note 2 2 2 2 2 3 4" xfId="13238"/>
    <cellStyle name="Note 2 2 2 2 2 3 4 2" xfId="28308"/>
    <cellStyle name="Note 2 2 2 2 2 3 4 3" xfId="43329"/>
    <cellStyle name="Note 2 2 2 2 2 3 5" xfId="14549"/>
    <cellStyle name="Note 2 2 2 2 2 3 5 2" xfId="29619"/>
    <cellStyle name="Note 2 2 2 2 2 3 5 3" xfId="44640"/>
    <cellStyle name="Note 2 2 2 2 2 3 6" xfId="15808"/>
    <cellStyle name="Note 2 2 2 2 2 3 6 2" xfId="30878"/>
    <cellStyle name="Note 2 2 2 2 2 3 6 3" xfId="45899"/>
    <cellStyle name="Note 2 2 2 2 2 3 7" xfId="16959"/>
    <cellStyle name="Note 2 2 2 2 2 3 7 2" xfId="32029"/>
    <cellStyle name="Note 2 2 2 2 2 3 7 3" xfId="47044"/>
    <cellStyle name="Note 2 2 2 2 2 3 8" xfId="18240"/>
    <cellStyle name="Note 2 2 2 2 2 3 8 2" xfId="33310"/>
    <cellStyle name="Note 2 2 2 2 2 3 8 3" xfId="48322"/>
    <cellStyle name="Note 2 2 2 2 2 3 9" xfId="19414"/>
    <cellStyle name="Note 2 2 2 2 2 3 9 2" xfId="34484"/>
    <cellStyle name="Note 2 2 2 2 2 3 9 3" xfId="49496"/>
    <cellStyle name="Note 2 2 2 2 2 4" xfId="8856"/>
    <cellStyle name="Note 2 2 2 2 2 4 2" xfId="24082"/>
    <cellStyle name="Note 2 2 2 2 2 4 3" xfId="39104"/>
    <cellStyle name="Note 2 2 2 2 2 5" xfId="12664"/>
    <cellStyle name="Note 2 2 2 2 2 5 2" xfId="27734"/>
    <cellStyle name="Note 2 2 2 2 2 5 3" xfId="42755"/>
    <cellStyle name="Note 2 2 2 2 2 6" xfId="13959"/>
    <cellStyle name="Note 2 2 2 2 2 6 2" xfId="29029"/>
    <cellStyle name="Note 2 2 2 2 2 6 3" xfId="44050"/>
    <cellStyle name="Note 2 2 2 2 2 7" xfId="15279"/>
    <cellStyle name="Note 2 2 2 2 2 7 2" xfId="30349"/>
    <cellStyle name="Note 2 2 2 2 2 7 3" xfId="45370"/>
    <cellStyle name="Note 2 2 2 2 2 8" xfId="10015"/>
    <cellStyle name="Note 2 2 2 2 2 8 2" xfId="25241"/>
    <cellStyle name="Note 2 2 2 2 2 8 3" xfId="40262"/>
    <cellStyle name="Note 2 2 2 2 2 9" xfId="17666"/>
    <cellStyle name="Note 2 2 2 2 2 9 2" xfId="32736"/>
    <cellStyle name="Note 2 2 2 2 2 9 3" xfId="47748"/>
    <cellStyle name="Note 2 2 2 2 3" xfId="6794"/>
    <cellStyle name="Note 2 2 2 2 3 10" xfId="20400"/>
    <cellStyle name="Note 2 2 2 2 3 10 2" xfId="35470"/>
    <cellStyle name="Note 2 2 2 2 3 10 3" xfId="50482"/>
    <cellStyle name="Note 2 2 2 2 3 11" xfId="7694"/>
    <cellStyle name="Note 2 2 2 2 3 11 2" xfId="23046"/>
    <cellStyle name="Note 2 2 2 2 3 11 3" xfId="38073"/>
    <cellStyle name="Note 2 2 2 2 3 12" xfId="22148"/>
    <cellStyle name="Note 2 2 2 2 3 13" xfId="37196"/>
    <cellStyle name="Note 2 2 2 2 3 2" xfId="10602"/>
    <cellStyle name="Note 2 2 2 2 3 2 2" xfId="25798"/>
    <cellStyle name="Note 2 2 2 2 3 2 3" xfId="40819"/>
    <cellStyle name="Note 2 2 2 2 3 3" xfId="11826"/>
    <cellStyle name="Note 2 2 2 2 3 3 2" xfId="26896"/>
    <cellStyle name="Note 2 2 2 2 3 3 3" xfId="41917"/>
    <cellStyle name="Note 2 2 2 2 3 4" xfId="13128"/>
    <cellStyle name="Note 2 2 2 2 3 4 2" xfId="28198"/>
    <cellStyle name="Note 2 2 2 2 3 4 3" xfId="43219"/>
    <cellStyle name="Note 2 2 2 2 3 5" xfId="14434"/>
    <cellStyle name="Note 2 2 2 2 3 5 2" xfId="29504"/>
    <cellStyle name="Note 2 2 2 2 3 5 3" xfId="44525"/>
    <cellStyle name="Note 2 2 2 2 3 6" xfId="15699"/>
    <cellStyle name="Note 2 2 2 2 3 6 2" xfId="30769"/>
    <cellStyle name="Note 2 2 2 2 3 6 3" xfId="45790"/>
    <cellStyle name="Note 2 2 2 2 3 7" xfId="16850"/>
    <cellStyle name="Note 2 2 2 2 3 7 2" xfId="31920"/>
    <cellStyle name="Note 2 2 2 2 3 7 3" xfId="46935"/>
    <cellStyle name="Note 2 2 2 2 3 8" xfId="18130"/>
    <cellStyle name="Note 2 2 2 2 3 8 2" xfId="33200"/>
    <cellStyle name="Note 2 2 2 2 3 8 3" xfId="48212"/>
    <cellStyle name="Note 2 2 2 2 3 9" xfId="19305"/>
    <cellStyle name="Note 2 2 2 2 3 9 2" xfId="34375"/>
    <cellStyle name="Note 2 2 2 2 3 9 3" xfId="49387"/>
    <cellStyle name="Note 2 2 2 2 4" xfId="7066"/>
    <cellStyle name="Note 2 2 2 2 4 2" xfId="8554"/>
    <cellStyle name="Note 2 2 2 2 4 2 2" xfId="23780"/>
    <cellStyle name="Note 2 2 2 2 4 2 3" xfId="38804"/>
    <cellStyle name="Note 2 2 2 2 4 3" xfId="22420"/>
    <cellStyle name="Note 2 2 2 2 4 4" xfId="37468"/>
    <cellStyle name="Note 2 2 2 2 5" xfId="12586"/>
    <cellStyle name="Note 2 2 2 2 5 2" xfId="27656"/>
    <cellStyle name="Note 2 2 2 2 5 3" xfId="42677"/>
    <cellStyle name="Note 2 2 2 2 6" xfId="13882"/>
    <cellStyle name="Note 2 2 2 2 6 2" xfId="28952"/>
    <cellStyle name="Note 2 2 2 2 6 3" xfId="43973"/>
    <cellStyle name="Note 2 2 2 2 7" xfId="15245"/>
    <cellStyle name="Note 2 2 2 2 7 2" xfId="30315"/>
    <cellStyle name="Note 2 2 2 2 7 3" xfId="45336"/>
    <cellStyle name="Note 2 2 2 2 8" xfId="10067"/>
    <cellStyle name="Note 2 2 2 2 8 2" xfId="25293"/>
    <cellStyle name="Note 2 2 2 2 8 3" xfId="40314"/>
    <cellStyle name="Note 2 2 2 2 9" xfId="17593"/>
    <cellStyle name="Note 2 2 2 2 9 2" xfId="32663"/>
    <cellStyle name="Note 2 2 2 2 9 3" xfId="47675"/>
    <cellStyle name="Note 2 2 2 3" xfId="6676"/>
    <cellStyle name="Note 2 2 2 3 10" xfId="20282"/>
    <cellStyle name="Note 2 2 2 3 10 2" xfId="35352"/>
    <cellStyle name="Note 2 2 2 3 10 3" xfId="50364"/>
    <cellStyle name="Note 2 2 2 3 11" xfId="7554"/>
    <cellStyle name="Note 2 2 2 3 11 2" xfId="22907"/>
    <cellStyle name="Note 2 2 2 3 11 3" xfId="37955"/>
    <cellStyle name="Note 2 2 2 3 12" xfId="22030"/>
    <cellStyle name="Note 2 2 2 3 13" xfId="37078"/>
    <cellStyle name="Note 2 2 2 3 2" xfId="10474"/>
    <cellStyle name="Note 2 2 2 3 2 2" xfId="25671"/>
    <cellStyle name="Note 2 2 2 3 2 3" xfId="40692"/>
    <cellStyle name="Note 2 2 2 3 3" xfId="11706"/>
    <cellStyle name="Note 2 2 2 3 3 2" xfId="26776"/>
    <cellStyle name="Note 2 2 2 3 3 3" xfId="41797"/>
    <cellStyle name="Note 2 2 2 3 4" xfId="13007"/>
    <cellStyle name="Note 2 2 2 3 4 2" xfId="28077"/>
    <cellStyle name="Note 2 2 2 3 4 3" xfId="43098"/>
    <cellStyle name="Note 2 2 2 3 5" xfId="14314"/>
    <cellStyle name="Note 2 2 2 3 5 2" xfId="29384"/>
    <cellStyle name="Note 2 2 2 3 5 3" xfId="44405"/>
    <cellStyle name="Note 2 2 2 3 6" xfId="15578"/>
    <cellStyle name="Note 2 2 2 3 6 2" xfId="30648"/>
    <cellStyle name="Note 2 2 2 3 6 3" xfId="45669"/>
    <cellStyle name="Note 2 2 2 3 7" xfId="16725"/>
    <cellStyle name="Note 2 2 2 3 7 2" xfId="31795"/>
    <cellStyle name="Note 2 2 2 3 7 3" xfId="46816"/>
    <cellStyle name="Note 2 2 2 3 8" xfId="18012"/>
    <cellStyle name="Note 2 2 2 3 8 2" xfId="33082"/>
    <cellStyle name="Note 2 2 2 3 8 3" xfId="48094"/>
    <cellStyle name="Note 2 2 2 3 9" xfId="19187"/>
    <cellStyle name="Note 2 2 2 3 9 2" xfId="34257"/>
    <cellStyle name="Note 2 2 2 3 9 3" xfId="49269"/>
    <cellStyle name="Note 2 2 2 4" xfId="8612"/>
    <cellStyle name="Note 2 2 2 4 2" xfId="23838"/>
    <cellStyle name="Note 2 2 2 4 3" xfId="38861"/>
    <cellStyle name="Note 2 2 2 5" xfId="9881"/>
    <cellStyle name="Note 2 2 2 5 2" xfId="25107"/>
    <cellStyle name="Note 2 2 2 5 3" xfId="40128"/>
    <cellStyle name="Note 2 2 2 6" xfId="9738"/>
    <cellStyle name="Note 2 2 2 6 2" xfId="24964"/>
    <cellStyle name="Note 2 2 2 6 3" xfId="39985"/>
    <cellStyle name="Note 2 2 2 7" xfId="9001"/>
    <cellStyle name="Note 2 2 2 7 2" xfId="24227"/>
    <cellStyle name="Note 2 2 2 7 3" xfId="39249"/>
    <cellStyle name="Note 2 2 2 8" xfId="9572"/>
    <cellStyle name="Note 2 2 2 8 2" xfId="24798"/>
    <cellStyle name="Note 2 2 2 8 3" xfId="39819"/>
    <cellStyle name="Note 2 2 2 9" xfId="9289"/>
    <cellStyle name="Note 2 2 2 9 2" xfId="24515"/>
    <cellStyle name="Note 2 2 2 9 3" xfId="39537"/>
    <cellStyle name="Note 2 2 3" xfId="6616"/>
    <cellStyle name="Note 2 2 3 10" xfId="20222"/>
    <cellStyle name="Note 2 2 3 10 2" xfId="35292"/>
    <cellStyle name="Note 2 2 3 10 3" xfId="50304"/>
    <cellStyle name="Note 2 2 3 11" xfId="7494"/>
    <cellStyle name="Note 2 2 3 11 2" xfId="22847"/>
    <cellStyle name="Note 2 2 3 11 3" xfId="37895"/>
    <cellStyle name="Note 2 2 3 12" xfId="21970"/>
    <cellStyle name="Note 2 2 3 13" xfId="37018"/>
    <cellStyle name="Note 2 2 3 2" xfId="10414"/>
    <cellStyle name="Note 2 2 3 2 2" xfId="25611"/>
    <cellStyle name="Note 2 2 3 2 3" xfId="40632"/>
    <cellStyle name="Note 2 2 3 3" xfId="11646"/>
    <cellStyle name="Note 2 2 3 3 2" xfId="26716"/>
    <cellStyle name="Note 2 2 3 3 3" xfId="41737"/>
    <cellStyle name="Note 2 2 3 4" xfId="12947"/>
    <cellStyle name="Note 2 2 3 4 2" xfId="28017"/>
    <cellStyle name="Note 2 2 3 4 3" xfId="43038"/>
    <cellStyle name="Note 2 2 3 5" xfId="14254"/>
    <cellStyle name="Note 2 2 3 5 2" xfId="29324"/>
    <cellStyle name="Note 2 2 3 5 3" xfId="44345"/>
    <cellStyle name="Note 2 2 3 6" xfId="15518"/>
    <cellStyle name="Note 2 2 3 6 2" xfId="30588"/>
    <cellStyle name="Note 2 2 3 6 3" xfId="45609"/>
    <cellStyle name="Note 2 2 3 7" xfId="16665"/>
    <cellStyle name="Note 2 2 3 7 2" xfId="31735"/>
    <cellStyle name="Note 2 2 3 7 3" xfId="46756"/>
    <cellStyle name="Note 2 2 3 8" xfId="17952"/>
    <cellStyle name="Note 2 2 3 8 2" xfId="33022"/>
    <cellStyle name="Note 2 2 3 8 3" xfId="48034"/>
    <cellStyle name="Note 2 2 3 9" xfId="19127"/>
    <cellStyle name="Note 2 2 3 9 2" xfId="34197"/>
    <cellStyle name="Note 2 2 3 9 3" xfId="49209"/>
    <cellStyle name="Note 2 2 4" xfId="7016"/>
    <cellStyle name="Note 2 2 4 2" xfId="8656"/>
    <cellStyle name="Note 2 2 4 2 2" xfId="23882"/>
    <cellStyle name="Note 2 2 4 2 3" xfId="38904"/>
    <cellStyle name="Note 2 2 4 3" xfId="22370"/>
    <cellStyle name="Note 2 2 4 4" xfId="37418"/>
    <cellStyle name="Note 2 2 5" xfId="9775"/>
    <cellStyle name="Note 2 2 5 2" xfId="25001"/>
    <cellStyle name="Note 2 2 5 3" xfId="40022"/>
    <cellStyle name="Note 2 2 6" xfId="9002"/>
    <cellStyle name="Note 2 2 6 2" xfId="24228"/>
    <cellStyle name="Note 2 2 6 3" xfId="39250"/>
    <cellStyle name="Note 2 2 7" xfId="9612"/>
    <cellStyle name="Note 2 2 7 2" xfId="24838"/>
    <cellStyle name="Note 2 2 7 3" xfId="39859"/>
    <cellStyle name="Note 2 2 8" xfId="9553"/>
    <cellStyle name="Note 2 2 8 2" xfId="24779"/>
    <cellStyle name="Note 2 2 8 3" xfId="39800"/>
    <cellStyle name="Note 2 2 9" xfId="9831"/>
    <cellStyle name="Note 2 2 9 2" xfId="25057"/>
    <cellStyle name="Note 2 2 9 3" xfId="40078"/>
    <cellStyle name="Note 2 3" xfId="6523"/>
    <cellStyle name="Note 2 3 10" xfId="20129"/>
    <cellStyle name="Note 2 3 10 2" xfId="35199"/>
    <cellStyle name="Note 2 3 10 3" xfId="50211"/>
    <cellStyle name="Note 2 3 11" xfId="7401"/>
    <cellStyle name="Note 2 3 11 2" xfId="22754"/>
    <cellStyle name="Note 2 3 11 3" xfId="37802"/>
    <cellStyle name="Note 2 3 12" xfId="21877"/>
    <cellStyle name="Note 2 3 13" xfId="36925"/>
    <cellStyle name="Note 2 3 2" xfId="10321"/>
    <cellStyle name="Note 2 3 2 2" xfId="25518"/>
    <cellStyle name="Note 2 3 2 3" xfId="40539"/>
    <cellStyle name="Note 2 3 3" xfId="11553"/>
    <cellStyle name="Note 2 3 3 2" xfId="26623"/>
    <cellStyle name="Note 2 3 3 3" xfId="41644"/>
    <cellStyle name="Note 2 3 4" xfId="12854"/>
    <cellStyle name="Note 2 3 4 2" xfId="27924"/>
    <cellStyle name="Note 2 3 4 3" xfId="42945"/>
    <cellStyle name="Note 2 3 5" xfId="14161"/>
    <cellStyle name="Note 2 3 5 2" xfId="29231"/>
    <cellStyle name="Note 2 3 5 3" xfId="44252"/>
    <cellStyle name="Note 2 3 6" xfId="15425"/>
    <cellStyle name="Note 2 3 6 2" xfId="30495"/>
    <cellStyle name="Note 2 3 6 3" xfId="45516"/>
    <cellStyle name="Note 2 3 7" xfId="16572"/>
    <cellStyle name="Note 2 3 7 2" xfId="31642"/>
    <cellStyle name="Note 2 3 7 3" xfId="46663"/>
    <cellStyle name="Note 2 3 8" xfId="17859"/>
    <cellStyle name="Note 2 3 8 2" xfId="32929"/>
    <cellStyle name="Note 2 3 8 3" xfId="47941"/>
    <cellStyle name="Note 2 3 9" xfId="19034"/>
    <cellStyle name="Note 2 3 9 2" xfId="34104"/>
    <cellStyle name="Note 2 3 9 3" xfId="49116"/>
    <cellStyle name="Note 2 4" xfId="8780"/>
    <cellStyle name="Note 2 4 2" xfId="24006"/>
    <cellStyle name="Note 2 4 3" xfId="39028"/>
    <cellStyle name="Note 2 5" xfId="10057"/>
    <cellStyle name="Note 2 5 2" xfId="25283"/>
    <cellStyle name="Note 2 5 3" xfId="40304"/>
    <cellStyle name="Note 2 6" xfId="9976"/>
    <cellStyle name="Note 2 6 2" xfId="25202"/>
    <cellStyle name="Note 2 6 3" xfId="40223"/>
    <cellStyle name="Note 2 7" xfId="10161"/>
    <cellStyle name="Note 2 7 2" xfId="25380"/>
    <cellStyle name="Note 2 7 3" xfId="40401"/>
    <cellStyle name="Note 2 8" xfId="14622"/>
    <cellStyle name="Note 2 8 2" xfId="29692"/>
    <cellStyle name="Note 2 8 3" xfId="44713"/>
    <cellStyle name="Note 2 9" xfId="13459"/>
    <cellStyle name="Note 2 9 2" xfId="28529"/>
    <cellStyle name="Note 2 9 3" xfId="43550"/>
    <cellStyle name="Note 3" xfId="6066"/>
    <cellStyle name="Note 3 10" xfId="20098"/>
    <cellStyle name="Note 3 10 2" xfId="35168"/>
    <cellStyle name="Note 3 10 3" xfId="50180"/>
    <cellStyle name="Note 3 11" xfId="7370"/>
    <cellStyle name="Note 3 11 2" xfId="22723"/>
    <cellStyle name="Note 3 11 3" xfId="37771"/>
    <cellStyle name="Note 3 12" xfId="21422"/>
    <cellStyle name="Note 3 13" xfId="36468"/>
    <cellStyle name="Note 3 2" xfId="10290"/>
    <cellStyle name="Note 3 2 2" xfId="25487"/>
    <cellStyle name="Note 3 2 3" xfId="40508"/>
    <cellStyle name="Note 3 3" xfId="11522"/>
    <cellStyle name="Note 3 3 2" xfId="26592"/>
    <cellStyle name="Note 3 3 3" xfId="41613"/>
    <cellStyle name="Note 3 4" xfId="12823"/>
    <cellStyle name="Note 3 4 2" xfId="27893"/>
    <cellStyle name="Note 3 4 3" xfId="42914"/>
    <cellStyle name="Note 3 5" xfId="14130"/>
    <cellStyle name="Note 3 5 2" xfId="29200"/>
    <cellStyle name="Note 3 5 3" xfId="44221"/>
    <cellStyle name="Note 3 6" xfId="15394"/>
    <cellStyle name="Note 3 6 2" xfId="30464"/>
    <cellStyle name="Note 3 6 3" xfId="45485"/>
    <cellStyle name="Note 3 7" xfId="16541"/>
    <cellStyle name="Note 3 7 2" xfId="31611"/>
    <cellStyle name="Note 3 7 3" xfId="46632"/>
    <cellStyle name="Note 3 8" xfId="17828"/>
    <cellStyle name="Note 3 8 2" xfId="32898"/>
    <cellStyle name="Note 3 8 3" xfId="47910"/>
    <cellStyle name="Note 3 9" xfId="19003"/>
    <cellStyle name="Note 3 9 2" xfId="34073"/>
    <cellStyle name="Note 3 9 3" xfId="49085"/>
    <cellStyle name="Note 4" xfId="6150"/>
    <cellStyle name="Note 4 2" xfId="9683"/>
    <cellStyle name="Note 4 2 2" xfId="24909"/>
    <cellStyle name="Note 4 2 3" xfId="39930"/>
    <cellStyle name="Note 4 3" xfId="21504"/>
    <cellStyle name="Note 4 4" xfId="36552"/>
    <cellStyle name="Note 5" xfId="9279"/>
    <cellStyle name="Note 5 2" xfId="24505"/>
    <cellStyle name="Note 5 3" xfId="39527"/>
    <cellStyle name="Note 6" xfId="9899"/>
    <cellStyle name="Note 6 2" xfId="25125"/>
    <cellStyle name="Note 6 3" xfId="40146"/>
    <cellStyle name="Note 7" xfId="9705"/>
    <cellStyle name="Note 7 2" xfId="24931"/>
    <cellStyle name="Note 7 3" xfId="39952"/>
    <cellStyle name="Note 8" xfId="9879"/>
    <cellStyle name="Note 8 2" xfId="25105"/>
    <cellStyle name="Note 8 3" xfId="40126"/>
    <cellStyle name="Note 9" xfId="9913"/>
    <cellStyle name="Note 9 2" xfId="25139"/>
    <cellStyle name="Note 9 3" xfId="40160"/>
    <cellStyle name="NPPESalesPct" xfId="1190"/>
    <cellStyle name="NWI%S" xfId="1191"/>
    <cellStyle name="NWI%S 2" xfId="51338"/>
    <cellStyle name="o¶eEYAI°[0]_RESULTS" xfId="1192"/>
    <cellStyle name="o¶eEYAI°_RESULTS" xfId="1193"/>
    <cellStyle name="OddBodyShade" xfId="1194"/>
    <cellStyle name="Œ…‹æØ‚è [0.00]_PRODUCT DETAIL Q1" xfId="1195"/>
    <cellStyle name="Œ…‹æØ‚è_PRODUCT DETAIL Q1" xfId="1196"/>
    <cellStyle name="Output" xfId="1197"/>
    <cellStyle name="Output 10" xfId="17141"/>
    <cellStyle name="Output 10 2" xfId="32211"/>
    <cellStyle name="Output 10 3" xfId="47223"/>
    <cellStyle name="Output 11" xfId="6118"/>
    <cellStyle name="Output 11 2" xfId="21473"/>
    <cellStyle name="Output 11 3" xfId="36520"/>
    <cellStyle name="Output 12" xfId="21117"/>
    <cellStyle name="Output 13" xfId="36182"/>
    <cellStyle name="Output 2" xfId="5510"/>
    <cellStyle name="Output 2 10" xfId="8948"/>
    <cellStyle name="Output 2 10 2" xfId="24174"/>
    <cellStyle name="Output 2 10 3" xfId="39196"/>
    <cellStyle name="Output 2 11" xfId="6183"/>
    <cellStyle name="Output 2 11 2" xfId="21537"/>
    <cellStyle name="Output 2 11 3" xfId="36585"/>
    <cellStyle name="Output 2 12" xfId="21183"/>
    <cellStyle name="Output 2 13" xfId="36230"/>
    <cellStyle name="Output 2 2" xfId="6524"/>
    <cellStyle name="Output 2 2 10" xfId="20130"/>
    <cellStyle name="Output 2 2 10 2" xfId="35200"/>
    <cellStyle name="Output 2 2 10 3" xfId="50212"/>
    <cellStyle name="Output 2 2 11" xfId="7402"/>
    <cellStyle name="Output 2 2 11 2" xfId="22755"/>
    <cellStyle name="Output 2 2 11 3" xfId="37803"/>
    <cellStyle name="Output 2 2 12" xfId="21878"/>
    <cellStyle name="Output 2 2 13" xfId="36926"/>
    <cellStyle name="Output 2 2 2" xfId="10322"/>
    <cellStyle name="Output 2 2 2 2" xfId="25519"/>
    <cellStyle name="Output 2 2 2 3" xfId="40540"/>
    <cellStyle name="Output 2 2 3" xfId="11554"/>
    <cellStyle name="Output 2 2 3 2" xfId="26624"/>
    <cellStyle name="Output 2 2 3 3" xfId="41645"/>
    <cellStyle name="Output 2 2 4" xfId="12855"/>
    <cellStyle name="Output 2 2 4 2" xfId="27925"/>
    <cellStyle name="Output 2 2 4 3" xfId="42946"/>
    <cellStyle name="Output 2 2 5" xfId="14162"/>
    <cellStyle name="Output 2 2 5 2" xfId="29232"/>
    <cellStyle name="Output 2 2 5 3" xfId="44253"/>
    <cellStyle name="Output 2 2 6" xfId="15426"/>
    <cellStyle name="Output 2 2 6 2" xfId="30496"/>
    <cellStyle name="Output 2 2 6 3" xfId="45517"/>
    <cellStyle name="Output 2 2 7" xfId="16573"/>
    <cellStyle name="Output 2 2 7 2" xfId="31643"/>
    <cellStyle name="Output 2 2 7 3" xfId="46664"/>
    <cellStyle name="Output 2 2 8" xfId="17860"/>
    <cellStyle name="Output 2 2 8 2" xfId="32930"/>
    <cellStyle name="Output 2 2 8 3" xfId="47942"/>
    <cellStyle name="Output 2 2 9" xfId="19035"/>
    <cellStyle name="Output 2 2 9 2" xfId="34105"/>
    <cellStyle name="Output 2 2 9 3" xfId="49117"/>
    <cellStyle name="Output 2 3" xfId="6979"/>
    <cellStyle name="Output 2 3 2" xfId="8779"/>
    <cellStyle name="Output 2 3 2 2" xfId="24005"/>
    <cellStyle name="Output 2 3 2 3" xfId="39027"/>
    <cellStyle name="Output 2 3 3" xfId="22333"/>
    <cellStyle name="Output 2 3 4" xfId="37381"/>
    <cellStyle name="Output 2 4" xfId="9131"/>
    <cellStyle name="Output 2 4 2" xfId="24357"/>
    <cellStyle name="Output 2 4 3" xfId="39379"/>
    <cellStyle name="Output 2 5" xfId="9111"/>
    <cellStyle name="Output 2 5 2" xfId="24337"/>
    <cellStyle name="Output 2 5 3" xfId="39359"/>
    <cellStyle name="Output 2 6" xfId="9047"/>
    <cellStyle name="Output 2 6 2" xfId="24273"/>
    <cellStyle name="Output 2 6 3" xfId="39295"/>
    <cellStyle name="Output 2 7" xfId="14034"/>
    <cellStyle name="Output 2 7 2" xfId="29104"/>
    <cellStyle name="Output 2 7 3" xfId="44125"/>
    <cellStyle name="Output 2 8" xfId="9952"/>
    <cellStyle name="Output 2 8 2" xfId="25178"/>
    <cellStyle name="Output 2 8 3" xfId="40199"/>
    <cellStyle name="Output 2 9" xfId="8990"/>
    <cellStyle name="Output 2 9 2" xfId="24216"/>
    <cellStyle name="Output 2 9 3" xfId="39238"/>
    <cellStyle name="Output 3" xfId="6068"/>
    <cellStyle name="Output 3 10" xfId="20099"/>
    <cellStyle name="Output 3 10 2" xfId="35169"/>
    <cellStyle name="Output 3 10 3" xfId="50181"/>
    <cellStyle name="Output 3 11" xfId="7371"/>
    <cellStyle name="Output 3 11 2" xfId="22724"/>
    <cellStyle name="Output 3 11 3" xfId="37772"/>
    <cellStyle name="Output 3 12" xfId="21424"/>
    <cellStyle name="Output 3 13" xfId="36470"/>
    <cellStyle name="Output 3 2" xfId="10291"/>
    <cellStyle name="Output 3 2 2" xfId="25488"/>
    <cellStyle name="Output 3 2 3" xfId="40509"/>
    <cellStyle name="Output 3 3" xfId="11523"/>
    <cellStyle name="Output 3 3 2" xfId="26593"/>
    <cellStyle name="Output 3 3 3" xfId="41614"/>
    <cellStyle name="Output 3 4" xfId="12824"/>
    <cellStyle name="Output 3 4 2" xfId="27894"/>
    <cellStyle name="Output 3 4 3" xfId="42915"/>
    <cellStyle name="Output 3 5" xfId="14131"/>
    <cellStyle name="Output 3 5 2" xfId="29201"/>
    <cellStyle name="Output 3 5 3" xfId="44222"/>
    <cellStyle name="Output 3 6" xfId="15395"/>
    <cellStyle name="Output 3 6 2" xfId="30465"/>
    <cellStyle name="Output 3 6 3" xfId="45486"/>
    <cellStyle name="Output 3 7" xfId="16542"/>
    <cellStyle name="Output 3 7 2" xfId="31612"/>
    <cellStyle name="Output 3 7 3" xfId="46633"/>
    <cellStyle name="Output 3 8" xfId="17829"/>
    <cellStyle name="Output 3 8 2" xfId="32899"/>
    <cellStyle name="Output 3 8 3" xfId="47911"/>
    <cellStyle name="Output 3 9" xfId="19004"/>
    <cellStyle name="Output 3 9 2" xfId="34074"/>
    <cellStyle name="Output 3 9 3" xfId="49086"/>
    <cellStyle name="Output 4" xfId="6132"/>
    <cellStyle name="Output 4 2" xfId="9653"/>
    <cellStyle name="Output 4 2 2" xfId="24879"/>
    <cellStyle name="Output 4 2 3" xfId="39900"/>
    <cellStyle name="Output 4 3" xfId="21486"/>
    <cellStyle name="Output 4 4" xfId="36534"/>
    <cellStyle name="Output 5" xfId="9581"/>
    <cellStyle name="Output 5 2" xfId="24807"/>
    <cellStyle name="Output 5 3" xfId="39828"/>
    <cellStyle name="Output 6" xfId="9037"/>
    <cellStyle name="Output 6 2" xfId="24263"/>
    <cellStyle name="Output 6 3" xfId="39285"/>
    <cellStyle name="Output 7" xfId="9140"/>
    <cellStyle name="Output 7 2" xfId="24366"/>
    <cellStyle name="Output 7 3" xfId="39388"/>
    <cellStyle name="Output 8" xfId="9046"/>
    <cellStyle name="Output 8 2" xfId="24272"/>
    <cellStyle name="Output 8 3" xfId="39294"/>
    <cellStyle name="Output 9" xfId="9337"/>
    <cellStyle name="Output 9 2" xfId="24563"/>
    <cellStyle name="Output 9 3" xfId="39585"/>
    <cellStyle name="Output Amounts" xfId="51339"/>
    <cellStyle name="Output Column Headings" xfId="51340"/>
    <cellStyle name="Output Line Items" xfId="51341"/>
    <cellStyle name="Output Report Heading" xfId="51342"/>
    <cellStyle name="Output Report Title" xfId="51343"/>
    <cellStyle name="Overscore" xfId="1198"/>
    <cellStyle name="Overunder" xfId="1199"/>
    <cellStyle name="P" xfId="1200"/>
    <cellStyle name="P 2" xfId="5494"/>
    <cellStyle name="P 2 2" xfId="5731"/>
    <cellStyle name="P 2 2 2" xfId="7919"/>
    <cellStyle name="P 2 2 2 2" xfId="17034"/>
    <cellStyle name="P 2 2 2 2 2" xfId="32104"/>
    <cellStyle name="P 2 2 2 3" xfId="23230"/>
    <cellStyle name="P 2 2 3" xfId="8598"/>
    <cellStyle name="P 2 2 3 2" xfId="23824"/>
    <cellStyle name="P 2 2 4" xfId="21272"/>
    <cellStyle name="P 2 3" xfId="7635"/>
    <cellStyle name="P 2 3 2" xfId="16792"/>
    <cellStyle name="P 2 3 2 2" xfId="31862"/>
    <cellStyle name="P 2 3 3" xfId="22988"/>
    <cellStyle name="P 2 4" xfId="21173"/>
    <cellStyle name="P 3" xfId="7620"/>
    <cellStyle name="P 3 2" xfId="16789"/>
    <cellStyle name="P 3 2 2" xfId="31859"/>
    <cellStyle name="P 3 3" xfId="22973"/>
    <cellStyle name="P 4" xfId="21118"/>
    <cellStyle name="pc1" xfId="1201"/>
    <cellStyle name="pc1 2" xfId="51344"/>
    <cellStyle name="Percent [0]" xfId="1202"/>
    <cellStyle name="Percent [0] 2" xfId="51345"/>
    <cellStyle name="Percent [1]" xfId="1203"/>
    <cellStyle name="Percent [2]" xfId="1204"/>
    <cellStyle name="Percent [2] 2" xfId="51347"/>
    <cellStyle name="Percent [2] 3" xfId="51346"/>
    <cellStyle name="Percent_Adjustments" xfId="51348"/>
    <cellStyle name="PercentSales" xfId="1205"/>
    <cellStyle name="PercentSales 2" xfId="51349"/>
    <cellStyle name="Point1" xfId="1206"/>
    <cellStyle name="Point2" xfId="1207"/>
    <cellStyle name="Point3" xfId="1208"/>
    <cellStyle name="Pourcentage_RESULTS" xfId="51350"/>
    <cellStyle name="Red font" xfId="1209"/>
    <cellStyle name="Reg1" xfId="1210"/>
    <cellStyle name="Reg2" xfId="1211"/>
    <cellStyle name="Reg3" xfId="1212"/>
    <cellStyle name="Reg4" xfId="1213"/>
    <cellStyle name="Reg5" xfId="1214"/>
    <cellStyle name="Reg6" xfId="1215"/>
    <cellStyle name="Reg7" xfId="1216"/>
    <cellStyle name="Reg8" xfId="1217"/>
    <cellStyle name="Reg9" xfId="1218"/>
    <cellStyle name="SpecialHeader" xfId="1219"/>
    <cellStyle name="ßE?_RESULTS" xfId="1220"/>
    <cellStyle name="Standard_laroux" xfId="1221"/>
    <cellStyle name="steve" xfId="1222"/>
    <cellStyle name="steve 2" xfId="51351"/>
    <cellStyle name="Strange" xfId="1223"/>
    <cellStyle name="Style 1" xfId="51352"/>
    <cellStyle name="subhead" xfId="1224"/>
    <cellStyle name="subhead 2" xfId="51353"/>
    <cellStyle name="SubHeader" xfId="1225"/>
    <cellStyle name="SubTotal" xfId="1226"/>
    <cellStyle name="T" xfId="1227"/>
    <cellStyle name="t 2" xfId="51354"/>
    <cellStyle name="T_~0654119" xfId="1228"/>
    <cellStyle name="T_01_AM monthly_Lease_200208" xfId="1229"/>
    <cellStyle name="T_01_PM monthly_Lease_200212" xfId="1230"/>
    <cellStyle name="T_02_AM monthly_analysis_2000208" xfId="1231"/>
    <cellStyle name="T_02_AM monthly_Financials_200405" xfId="1232"/>
    <cellStyle name="T_02_PM monthly_Financials_200301" xfId="1233"/>
    <cellStyle name="T_02_PM monthly_Financials_200302" xfId="1234"/>
    <cellStyle name="T_02_PM monthly_Financials_200307" xfId="1235"/>
    <cellStyle name="T_02_PM monthly_Financials_200309" xfId="1236"/>
    <cellStyle name="T_02_PM monthly_Financials_200401" xfId="1237"/>
    <cellStyle name="T_02_PM monthly_Financials_200403(1)" xfId="1238"/>
    <cellStyle name="T_03_yardi_한화_20028" xfId="1239"/>
    <cellStyle name="T_05_yardi_대한_200208" xfId="1240"/>
    <cellStyle name="T_08년카튼빌 견적 내역(10.08)" xfId="1241"/>
    <cellStyle name="T_09년 SIPM, 메이트플러스 사업장 하복 취합(5월)-우지" xfId="1243"/>
    <cellStyle name="T_'09년 인상 요청안(디오 동결안)" xfId="1242"/>
    <cellStyle name="T_09년_이례_요청(29명)  -09(1).0317_최종" xfId="1244"/>
    <cellStyle name="T_2006년 코크렙1호 예산(안)_Koramco_Rev11(확정)_20060213" xfId="1245"/>
    <cellStyle name="T_2006년 코크렙1호 예산(안)_Koramco_Rev12_20060302-이사회승인예산-펀드비용세부내역변경" xfId="1246"/>
    <cellStyle name="t_AcornKorea_VAT(R)" xfId="51355"/>
    <cellStyle name="T_Aging report_daihan&amp;daia_may2003" xfId="1258"/>
    <cellStyle name="T_Aging report_hanhwa_may2003" xfId="1259"/>
    <cellStyle name="T_Aging_daihan&amp;daia_200311" xfId="1260"/>
    <cellStyle name="T_Aging_daihandaia_200404" xfId="1261"/>
    <cellStyle name="T_Aging_daihandaia_200405" xfId="1262"/>
    <cellStyle name="T_Aging_daihandaia_200406" xfId="1263"/>
    <cellStyle name="T_Aging_daihandaia_200407" xfId="1264"/>
    <cellStyle name="T_Aging_daihandaia_200408" xfId="1265"/>
    <cellStyle name="T_Aging_daihandaia_200409" xfId="1266"/>
    <cellStyle name="T_Aging_daihandaia_200411" xfId="1267"/>
    <cellStyle name="T_Aging_daihandaia_200412" xfId="1268"/>
    <cellStyle name="T_Aging_daihandaia_200503" xfId="1269"/>
    <cellStyle name="T_Aging_hanhwa_200404" xfId="1270"/>
    <cellStyle name="T_Aging_hanhwa_200405" xfId="1271"/>
    <cellStyle name="T_Aging_hanhwa_200505(1)" xfId="1272"/>
    <cellStyle name="T_Agingreport_daihan&amp;daia_2003aug" xfId="1273"/>
    <cellStyle name="T_AM monthly_Appendixl_200206" xfId="1274"/>
    <cellStyle name="T_Annual Budget_Daihan_2003" xfId="1275"/>
    <cellStyle name="t_Australia 2003 F" xfId="51356"/>
    <cellStyle name="t_Australia 2003f" xfId="51357"/>
    <cellStyle name="t_Book1" xfId="51358"/>
    <cellStyle name="T_Budget_임대관리수익_대아_2004" xfId="1276"/>
    <cellStyle name="T_Budget_임대관리수익_대한_2004" xfId="1277"/>
    <cellStyle name="t_CONS-31.12.02" xfId="51359"/>
    <cellStyle name="T_cover_yardi_Yvette" xfId="1278"/>
    <cellStyle name="t_financial report" xfId="51360"/>
    <cellStyle name="t_financial report_CONS-30.06.02" xfId="51361"/>
    <cellStyle name="t_financial report_CONS-30.6.01" xfId="51362"/>
    <cellStyle name="t_financial report_CONS-30.9.01" xfId="51363"/>
    <cellStyle name="t_financial report_CONS-31.03.02" xfId="51364"/>
    <cellStyle name="t_Flarion KB(200402 Financial statement prepared by M&amp;P)" xfId="51365"/>
    <cellStyle name="t_Flarion KB(200403 Financial statement prepared by M&amp;P)" xfId="51366"/>
    <cellStyle name="t_France 2003" xfId="51367"/>
    <cellStyle name="t_Germany 2003R" xfId="51368"/>
    <cellStyle name="t_India Report 01_03" xfId="51369"/>
    <cellStyle name="t_Italy TB01_03" xfId="51370"/>
    <cellStyle name="t_Journal Entries(Oct~Dec)" xfId="51371"/>
    <cellStyle name="t_Korea 2004F" xfId="51372"/>
    <cellStyle name="t_Korea 2004F 1 column" xfId="51373"/>
    <cellStyle name="T_Mokgyo fS-0502" xfId="1279"/>
    <cellStyle name="T_Mokgyo FS-0502.xls-new" xfId="1280"/>
    <cellStyle name="T_Monthly Report(대아 2002.6)" xfId="1281"/>
    <cellStyle name="T_NEw" xfId="1282"/>
    <cellStyle name="T_NOI-2002-update1107" xfId="1283"/>
    <cellStyle name="t_pettycash" xfId="51374"/>
    <cellStyle name="T_PM  report_한화_2003(수령)" xfId="1284"/>
    <cellStyle name="T_PM Monthly report_한화_송부" xfId="1285"/>
    <cellStyle name="T_PM Monthly report_한화_송부1" xfId="1286"/>
    <cellStyle name="T_PM Monthly report_한화_송부11" xfId="1287"/>
    <cellStyle name="T_PM Monthly report_한화_송부12" xfId="1288"/>
    <cellStyle name="T_PM monthly_Hanwha_200402" xfId="1289"/>
    <cellStyle name="T_PM monthly_Hanwha_200403" xfId="1290"/>
    <cellStyle name="T_PM monthly_Hanwha_200404" xfId="1291"/>
    <cellStyle name="T_PM monthly_Hanwha_200405" xfId="1292"/>
    <cellStyle name="T_PM report_hanwha_200304" xfId="1294"/>
    <cellStyle name="T_PM report_hanwha_200305" xfId="1295"/>
    <cellStyle name="T_PM report_hanwha_200306" xfId="1296"/>
    <cellStyle name="T_PM report_hanwha_200307" xfId="1297"/>
    <cellStyle name="T_PM report_Hanwha_200308" xfId="1298"/>
    <cellStyle name="T_PM report_Hanwha_200309" xfId="1299"/>
    <cellStyle name="T_PM report_Hanwha_200310" xfId="1300"/>
    <cellStyle name="T_PM report_Hanwha_200311" xfId="1301"/>
    <cellStyle name="T_PM report_Hanwha_20040101" xfId="1302"/>
    <cellStyle name="T_PM report_한화_200303" xfId="1293"/>
    <cellStyle name="t_Radware Korea(Monthly Financial Reports for Nov'FY2003)" xfId="51375"/>
    <cellStyle name="t_Radware Korea(Quarterly Financial Reports for Q3'FY2003)" xfId="51376"/>
    <cellStyle name="t_Radware Korea(Quarterly Financial Reports for Q4'FY2003)" xfId="51377"/>
    <cellStyle name="T_rentroll_대아_200310" xfId="1303"/>
    <cellStyle name="T_report _수익분석_한화_200312" xfId="1304"/>
    <cellStyle name="T_Rev1_IS Report_by C&amp;W_for Sep" xfId="1305"/>
    <cellStyle name="t_Severance schedule" xfId="51378"/>
    <cellStyle name="T_Sheet1" xfId="1306"/>
    <cellStyle name="T_Sheet11" xfId="1307"/>
    <cellStyle name="T_Sheet12" xfId="1308"/>
    <cellStyle name="T_Sheet5" xfId="1309"/>
    <cellStyle name="T_Sheet6" xfId="1310"/>
    <cellStyle name="t_Singapore 2003" xfId="51379"/>
    <cellStyle name="t_Sit ext 12 02" xfId="51380"/>
    <cellStyle name="t_sit ext radware 03 01" xfId="51381"/>
    <cellStyle name="t_sit ext radware 05-2002" xfId="51382"/>
    <cellStyle name="t_sit ext radware 09-2002" xfId="51383"/>
    <cellStyle name="t_sit ext radware 12-2001" xfId="51384"/>
    <cellStyle name="t_sit ext radware 12-2001 V2" xfId="51385"/>
    <cellStyle name="t_Situation 01-2003 ext1." xfId="51386"/>
    <cellStyle name="t_Subsidiaries Reports" xfId="51387"/>
    <cellStyle name="t_Summary 2003 1-9 Act vs. Budget  2004 Forecast" xfId="51388"/>
    <cellStyle name="t_Summary of VAT Return for 1st Q'tr 2004" xfId="51389"/>
    <cellStyle name="T_Year by month Sep2002_LLK" xfId="1311"/>
    <cellStyle name="T_명동 03.02" xfId="1247"/>
    <cellStyle name="T_명동003년 3월" xfId="1248"/>
    <cellStyle name="T_미수현황" xfId="1249"/>
    <cellStyle name="T_수익지출 graph_2002" xfId="1250"/>
    <cellStyle name="T_안양_견적(17명)-(09.05.31)" xfId="1251"/>
    <cellStyle name="T_양지물류계약(보안2명)" xfId="1252"/>
    <cellStyle name="T_월말보고서2003년 6월" xfId="1253"/>
    <cellStyle name="T_카튼빌(검찰공무원)아파트 견적 최종(죄종)" xfId="1254"/>
    <cellStyle name="T_투자수익률_IS Report_by C&amp;W_for Dec" xfId="1255"/>
    <cellStyle name="T_한화_수익편차" xfId="1256"/>
    <cellStyle name="T_형지어패럴 견적서(14명)" xfId="1257"/>
    <cellStyle name="Test [green]" xfId="1312"/>
    <cellStyle name="TFCF" xfId="1313"/>
    <cellStyle name="TFCF 2" xfId="51390"/>
    <cellStyle name="TIME" xfId="1314"/>
    <cellStyle name="Title" xfId="1315"/>
    <cellStyle name="Title1" xfId="1316"/>
    <cellStyle name="TitleOther" xfId="1317"/>
    <cellStyle name="Total" xfId="1318"/>
    <cellStyle name="Total 10" xfId="9065"/>
    <cellStyle name="Total 10 2" xfId="24291"/>
    <cellStyle name="Total 10 3" xfId="39313"/>
    <cellStyle name="Total 11" xfId="6012"/>
    <cellStyle name="Total 11 2" xfId="21370"/>
    <cellStyle name="Total 11 3" xfId="36414"/>
    <cellStyle name="Total 12" xfId="21119"/>
    <cellStyle name="Total 13" xfId="36183"/>
    <cellStyle name="Total 2" xfId="5511"/>
    <cellStyle name="Total 2 10" xfId="9689"/>
    <cellStyle name="Total 2 10 2" xfId="24915"/>
    <cellStyle name="Total 2 10 3" xfId="39936"/>
    <cellStyle name="Total 2 11" xfId="9439"/>
    <cellStyle name="Total 2 11 2" xfId="24665"/>
    <cellStyle name="Total 2 11 3" xfId="39686"/>
    <cellStyle name="Total 2 12" xfId="6167"/>
    <cellStyle name="Total 2 12 2" xfId="21521"/>
    <cellStyle name="Total 2 12 3" xfId="36569"/>
    <cellStyle name="Total 2 13" xfId="21184"/>
    <cellStyle name="Total 2 14" xfId="36231"/>
    <cellStyle name="Total 2 2" xfId="5703"/>
    <cellStyle name="Total 2 2 10" xfId="10068"/>
    <cellStyle name="Total 2 2 10 2" xfId="25294"/>
    <cellStyle name="Total 2 2 10 3" xfId="40315"/>
    <cellStyle name="Total 2 2 11" xfId="6403"/>
    <cellStyle name="Total 2 2 11 2" xfId="21757"/>
    <cellStyle name="Total 2 2 11 3" xfId="36805"/>
    <cellStyle name="Total 2 2 12" xfId="21258"/>
    <cellStyle name="Total 2 2 13" xfId="36305"/>
    <cellStyle name="Total 2 2 2" xfId="5736"/>
    <cellStyle name="Total 2 2 2 10" xfId="18863"/>
    <cellStyle name="Total 2 2 2 10 2" xfId="33933"/>
    <cellStyle name="Total 2 2 2 10 3" xfId="48945"/>
    <cellStyle name="Total 2 2 2 11" xfId="10005"/>
    <cellStyle name="Total 2 2 2 11 2" xfId="25231"/>
    <cellStyle name="Total 2 2 2 11 3" xfId="40252"/>
    <cellStyle name="Total 2 2 2 12" xfId="6340"/>
    <cellStyle name="Total 2 2 2 12 2" xfId="21694"/>
    <cellStyle name="Total 2 2 2 12 3" xfId="36742"/>
    <cellStyle name="Total 2 2 2 13" xfId="21277"/>
    <cellStyle name="Total 2 2 2 14" xfId="36321"/>
    <cellStyle name="Total 2 2 2 2" xfId="5829"/>
    <cellStyle name="Total 2 2 2 2 10" xfId="9829"/>
    <cellStyle name="Total 2 2 2 2 10 2" xfId="25055"/>
    <cellStyle name="Total 2 2 2 2 10 3" xfId="40076"/>
    <cellStyle name="Total 2 2 2 2 11" xfId="7136"/>
    <cellStyle name="Total 2 2 2 2 11 2" xfId="22490"/>
    <cellStyle name="Total 2 2 2 2 11 3" xfId="37538"/>
    <cellStyle name="Total 2 2 2 2 12" xfId="21309"/>
    <cellStyle name="Total 2 2 2 2 13" xfId="36353"/>
    <cellStyle name="Total 2 2 2 2 2" xfId="5946"/>
    <cellStyle name="Total 2 2 2 2 2 10" xfId="18897"/>
    <cellStyle name="Total 2 2 2 2 2 10 2" xfId="33967"/>
    <cellStyle name="Total 2 2 2 2 2 10 3" xfId="48979"/>
    <cellStyle name="Total 2 2 2 2 2 11" xfId="9546"/>
    <cellStyle name="Total 2 2 2 2 2 11 2" xfId="24772"/>
    <cellStyle name="Total 2 2 2 2 2 11 3" xfId="39793"/>
    <cellStyle name="Total 2 2 2 2 2 12" xfId="7245"/>
    <cellStyle name="Total 2 2 2 2 2 12 2" xfId="22599"/>
    <cellStyle name="Total 2 2 2 2 2 12 3" xfId="37647"/>
    <cellStyle name="Total 2 2 2 2 2 13" xfId="21341"/>
    <cellStyle name="Total 2 2 2 2 2 14" xfId="36385"/>
    <cellStyle name="Total 2 2 2 2 2 2" xfId="6943"/>
    <cellStyle name="Total 2 2 2 2 2 2 10" xfId="20664"/>
    <cellStyle name="Total 2 2 2 2 2 2 10 2" xfId="35734"/>
    <cellStyle name="Total 2 2 2 2 2 2 10 3" xfId="50746"/>
    <cellStyle name="Total 2 2 2 2 2 2 11" xfId="8011"/>
    <cellStyle name="Total 2 2 2 2 2 2 11 2" xfId="23313"/>
    <cellStyle name="Total 2 2 2 2 2 2 11 3" xfId="38337"/>
    <cellStyle name="Total 2 2 2 2 2 2 12" xfId="22297"/>
    <cellStyle name="Total 2 2 2 2 2 2 13" xfId="37345"/>
    <cellStyle name="Total 2 2 2 2 2 2 2" xfId="10916"/>
    <cellStyle name="Total 2 2 2 2 2 2 2 2" xfId="26062"/>
    <cellStyle name="Total 2 2 2 2 2 2 2 3" xfId="41083"/>
    <cellStyle name="Total 2 2 2 2 2 2 3" xfId="12093"/>
    <cellStyle name="Total 2 2 2 2 2 2 3 2" xfId="27163"/>
    <cellStyle name="Total 2 2 2 2 2 2 3 3" xfId="42184"/>
    <cellStyle name="Total 2 2 2 2 2 2 4" xfId="13397"/>
    <cellStyle name="Total 2 2 2 2 2 2 4 2" xfId="28467"/>
    <cellStyle name="Total 2 2 2 2 2 2 4 3" xfId="43488"/>
    <cellStyle name="Total 2 2 2 2 2 2 5" xfId="14734"/>
    <cellStyle name="Total 2 2 2 2 2 2 5 2" xfId="29804"/>
    <cellStyle name="Total 2 2 2 2 2 2 5 3" xfId="44825"/>
    <cellStyle name="Total 2 2 2 2 2 2 6" xfId="15964"/>
    <cellStyle name="Total 2 2 2 2 2 2 6 2" xfId="31034"/>
    <cellStyle name="Total 2 2 2 2 2 2 6 3" xfId="46055"/>
    <cellStyle name="Total 2 2 2 2 2 2 7" xfId="17117"/>
    <cellStyle name="Total 2 2 2 2 2 2 7 2" xfId="32187"/>
    <cellStyle name="Total 2 2 2 2 2 2 7 3" xfId="47199"/>
    <cellStyle name="Total 2 2 2 2 2 2 8" xfId="18403"/>
    <cellStyle name="Total 2 2 2 2 2 2 8 2" xfId="33473"/>
    <cellStyle name="Total 2 2 2 2 2 2 8 3" xfId="48485"/>
    <cellStyle name="Total 2 2 2 2 2 2 9" xfId="19569"/>
    <cellStyle name="Total 2 2 2 2 2 2 9 2" xfId="34639"/>
    <cellStyle name="Total 2 2 2 2 2 2 9 3" xfId="49651"/>
    <cellStyle name="Total 2 2 2 2 2 3" xfId="7091"/>
    <cellStyle name="Total 2 2 2 2 2 3 10" xfId="20549"/>
    <cellStyle name="Total 2 2 2 2 2 3 10 2" xfId="35619"/>
    <cellStyle name="Total 2 2 2 2 2 3 10 3" xfId="50631"/>
    <cellStyle name="Total 2 2 2 2 2 3 11" xfId="7851"/>
    <cellStyle name="Total 2 2 2 2 2 3 11 2" xfId="23195"/>
    <cellStyle name="Total 2 2 2 2 2 3 11 3" xfId="38222"/>
    <cellStyle name="Total 2 2 2 2 2 3 12" xfId="22445"/>
    <cellStyle name="Total 2 2 2 2 2 3 13" xfId="37493"/>
    <cellStyle name="Total 2 2 2 2 2 3 2" xfId="10759"/>
    <cellStyle name="Total 2 2 2 2 2 3 2 2" xfId="25947"/>
    <cellStyle name="Total 2 2 2 2 2 3 2 3" xfId="40968"/>
    <cellStyle name="Total 2 2 2 2 2 3 3" xfId="11976"/>
    <cellStyle name="Total 2 2 2 2 2 3 3 2" xfId="27046"/>
    <cellStyle name="Total 2 2 2 2 2 3 3 3" xfId="42067"/>
    <cellStyle name="Total 2 2 2 2 2 3 4" xfId="13278"/>
    <cellStyle name="Total 2 2 2 2 2 3 4 2" xfId="28348"/>
    <cellStyle name="Total 2 2 2 2 2 3 4 3" xfId="43369"/>
    <cellStyle name="Total 2 2 2 2 2 3 5" xfId="14589"/>
    <cellStyle name="Total 2 2 2 2 2 3 5 2" xfId="29659"/>
    <cellStyle name="Total 2 2 2 2 2 3 5 3" xfId="44680"/>
    <cellStyle name="Total 2 2 2 2 2 3 6" xfId="15848"/>
    <cellStyle name="Total 2 2 2 2 2 3 6 2" xfId="30918"/>
    <cellStyle name="Total 2 2 2 2 2 3 6 3" xfId="45939"/>
    <cellStyle name="Total 2 2 2 2 2 3 7" xfId="16999"/>
    <cellStyle name="Total 2 2 2 2 2 3 7 2" xfId="32069"/>
    <cellStyle name="Total 2 2 2 2 2 3 7 3" xfId="47084"/>
    <cellStyle name="Total 2 2 2 2 2 3 8" xfId="18280"/>
    <cellStyle name="Total 2 2 2 2 2 3 8 2" xfId="33350"/>
    <cellStyle name="Total 2 2 2 2 2 3 8 3" xfId="48362"/>
    <cellStyle name="Total 2 2 2 2 2 3 9" xfId="19454"/>
    <cellStyle name="Total 2 2 2 2 2 3 9 2" xfId="34524"/>
    <cellStyle name="Total 2 2 2 2 2 3 9 3" xfId="49536"/>
    <cellStyle name="Total 2 2 2 2 2 4" xfId="8816"/>
    <cellStyle name="Total 2 2 2 2 2 4 2" xfId="24042"/>
    <cellStyle name="Total 2 2 2 2 2 4 3" xfId="39064"/>
    <cellStyle name="Total 2 2 2 2 2 5" xfId="12704"/>
    <cellStyle name="Total 2 2 2 2 2 5 2" xfId="27774"/>
    <cellStyle name="Total 2 2 2 2 2 5 3" xfId="42795"/>
    <cellStyle name="Total 2 2 2 2 2 6" xfId="13999"/>
    <cellStyle name="Total 2 2 2 2 2 6 2" xfId="29069"/>
    <cellStyle name="Total 2 2 2 2 2 6 3" xfId="44090"/>
    <cellStyle name="Total 2 2 2 2 2 7" xfId="15288"/>
    <cellStyle name="Total 2 2 2 2 2 7 2" xfId="30358"/>
    <cellStyle name="Total 2 2 2 2 2 7 3" xfId="45379"/>
    <cellStyle name="Total 2 2 2 2 2 8" xfId="16423"/>
    <cellStyle name="Total 2 2 2 2 2 8 2" xfId="31493"/>
    <cellStyle name="Total 2 2 2 2 2 8 3" xfId="46514"/>
    <cellStyle name="Total 2 2 2 2 2 9" xfId="17707"/>
    <cellStyle name="Total 2 2 2 2 2 9 2" xfId="32777"/>
    <cellStyle name="Total 2 2 2 2 2 9 3" xfId="47789"/>
    <cellStyle name="Total 2 2 2 2 3" xfId="6834"/>
    <cellStyle name="Total 2 2 2 2 3 10" xfId="20440"/>
    <cellStyle name="Total 2 2 2 2 3 10 2" xfId="35510"/>
    <cellStyle name="Total 2 2 2 2 3 10 3" xfId="50522"/>
    <cellStyle name="Total 2 2 2 2 3 11" xfId="7735"/>
    <cellStyle name="Total 2 2 2 2 3 11 2" xfId="23086"/>
    <cellStyle name="Total 2 2 2 2 3 11 3" xfId="38113"/>
    <cellStyle name="Total 2 2 2 2 3 12" xfId="22188"/>
    <cellStyle name="Total 2 2 2 2 3 13" xfId="37236"/>
    <cellStyle name="Total 2 2 2 2 3 2" xfId="10643"/>
    <cellStyle name="Total 2 2 2 2 3 2 2" xfId="25838"/>
    <cellStyle name="Total 2 2 2 2 3 2 3" xfId="40859"/>
    <cellStyle name="Total 2 2 2 2 3 3" xfId="11866"/>
    <cellStyle name="Total 2 2 2 2 3 3 2" xfId="26936"/>
    <cellStyle name="Total 2 2 2 2 3 3 3" xfId="41957"/>
    <cellStyle name="Total 2 2 2 2 3 4" xfId="13169"/>
    <cellStyle name="Total 2 2 2 2 3 4 2" xfId="28239"/>
    <cellStyle name="Total 2 2 2 2 3 4 3" xfId="43260"/>
    <cellStyle name="Total 2 2 2 2 3 5" xfId="14475"/>
    <cellStyle name="Total 2 2 2 2 3 5 2" xfId="29545"/>
    <cellStyle name="Total 2 2 2 2 3 5 3" xfId="44566"/>
    <cellStyle name="Total 2 2 2 2 3 6" xfId="15739"/>
    <cellStyle name="Total 2 2 2 2 3 6 2" xfId="30809"/>
    <cellStyle name="Total 2 2 2 2 3 6 3" xfId="45830"/>
    <cellStyle name="Total 2 2 2 2 3 7" xfId="16890"/>
    <cellStyle name="Total 2 2 2 2 3 7 2" xfId="31960"/>
    <cellStyle name="Total 2 2 2 2 3 7 3" xfId="46975"/>
    <cellStyle name="Total 2 2 2 2 3 8" xfId="18171"/>
    <cellStyle name="Total 2 2 2 2 3 8 2" xfId="33241"/>
    <cellStyle name="Total 2 2 2 2 3 8 3" xfId="48253"/>
    <cellStyle name="Total 2 2 2 2 3 9" xfId="19345"/>
    <cellStyle name="Total 2 2 2 2 3 9 2" xfId="34415"/>
    <cellStyle name="Total 2 2 2 2 3 9 3" xfId="49427"/>
    <cellStyle name="Total 2 2 2 2 4" xfId="7075"/>
    <cellStyle name="Total 2 2 2 2 4 2" xfId="8543"/>
    <cellStyle name="Total 2 2 2 2 4 2 2" xfId="23769"/>
    <cellStyle name="Total 2 2 2 2 4 2 3" xfId="38793"/>
    <cellStyle name="Total 2 2 2 2 4 3" xfId="22429"/>
    <cellStyle name="Total 2 2 2 2 4 4" xfId="37477"/>
    <cellStyle name="Total 2 2 2 2 5" xfId="12604"/>
    <cellStyle name="Total 2 2 2 2 5 2" xfId="27674"/>
    <cellStyle name="Total 2 2 2 2 5 3" xfId="42695"/>
    <cellStyle name="Total 2 2 2 2 6" xfId="13893"/>
    <cellStyle name="Total 2 2 2 2 6 2" xfId="28963"/>
    <cellStyle name="Total 2 2 2 2 6 3" xfId="43984"/>
    <cellStyle name="Total 2 2 2 2 7" xfId="15255"/>
    <cellStyle name="Total 2 2 2 2 7 2" xfId="30325"/>
    <cellStyle name="Total 2 2 2 2 7 3" xfId="45346"/>
    <cellStyle name="Total 2 2 2 2 8" xfId="10172"/>
    <cellStyle name="Total 2 2 2 2 8 2" xfId="25389"/>
    <cellStyle name="Total 2 2 2 2 8 3" xfId="40410"/>
    <cellStyle name="Total 2 2 2 2 9" xfId="17604"/>
    <cellStyle name="Total 2 2 2 2 9 2" xfId="32674"/>
    <cellStyle name="Total 2 2 2 2 9 3" xfId="47686"/>
    <cellStyle name="Total 2 2 2 3" xfId="6742"/>
    <cellStyle name="Total 2 2 2 3 10" xfId="20348"/>
    <cellStyle name="Total 2 2 2 3 10 2" xfId="35418"/>
    <cellStyle name="Total 2 2 2 3 10 3" xfId="50430"/>
    <cellStyle name="Total 2 2 2 3 11" xfId="7642"/>
    <cellStyle name="Total 2 2 2 3 11 2" xfId="22994"/>
    <cellStyle name="Total 2 2 2 3 11 3" xfId="38021"/>
    <cellStyle name="Total 2 2 2 3 12" xfId="22096"/>
    <cellStyle name="Total 2 2 2 3 13" xfId="37144"/>
    <cellStyle name="Total 2 2 2 3 2" xfId="10550"/>
    <cellStyle name="Total 2 2 2 3 2 2" xfId="25746"/>
    <cellStyle name="Total 2 2 2 3 2 3" xfId="40767"/>
    <cellStyle name="Total 2 2 2 3 3" xfId="11774"/>
    <cellStyle name="Total 2 2 2 3 3 2" xfId="26844"/>
    <cellStyle name="Total 2 2 2 3 3 3" xfId="41865"/>
    <cellStyle name="Total 2 2 2 3 4" xfId="13076"/>
    <cellStyle name="Total 2 2 2 3 4 2" xfId="28146"/>
    <cellStyle name="Total 2 2 2 3 4 3" xfId="43167"/>
    <cellStyle name="Total 2 2 2 3 5" xfId="14382"/>
    <cellStyle name="Total 2 2 2 3 5 2" xfId="29452"/>
    <cellStyle name="Total 2 2 2 3 5 3" xfId="44473"/>
    <cellStyle name="Total 2 2 2 3 6" xfId="15647"/>
    <cellStyle name="Total 2 2 2 3 6 2" xfId="30717"/>
    <cellStyle name="Total 2 2 2 3 6 3" xfId="45738"/>
    <cellStyle name="Total 2 2 2 3 7" xfId="16798"/>
    <cellStyle name="Total 2 2 2 3 7 2" xfId="31868"/>
    <cellStyle name="Total 2 2 2 3 7 3" xfId="46883"/>
    <cellStyle name="Total 2 2 2 3 8" xfId="18078"/>
    <cellStyle name="Total 2 2 2 3 8 2" xfId="33148"/>
    <cellStyle name="Total 2 2 2 3 8 3" xfId="48160"/>
    <cellStyle name="Total 2 2 2 3 9" xfId="19253"/>
    <cellStyle name="Total 2 2 2 3 9 2" xfId="34323"/>
    <cellStyle name="Total 2 2 2 3 9 3" xfId="49335"/>
    <cellStyle name="Total 2 2 2 4" xfId="7043"/>
    <cellStyle name="Total 2 2 2 4 2" xfId="8591"/>
    <cellStyle name="Total 2 2 2 4 2 2" xfId="23817"/>
    <cellStyle name="Total 2 2 2 4 2 3" xfId="38841"/>
    <cellStyle name="Total 2 2 2 4 3" xfId="22397"/>
    <cellStyle name="Total 2 2 2 4 4" xfId="37445"/>
    <cellStyle name="Total 2 2 2 5" xfId="12549"/>
    <cellStyle name="Total 2 2 2 5 2" xfId="27619"/>
    <cellStyle name="Total 2 2 2 5 3" xfId="42640"/>
    <cellStyle name="Total 2 2 2 6" xfId="9839"/>
    <cellStyle name="Total 2 2 2 6 2" xfId="25065"/>
    <cellStyle name="Total 2 2 2 6 3" xfId="40086"/>
    <cellStyle name="Total 2 2 2 7" xfId="9926"/>
    <cellStyle name="Total 2 2 2 7 2" xfId="25152"/>
    <cellStyle name="Total 2 2 2 7 3" xfId="40173"/>
    <cellStyle name="Total 2 2 2 8" xfId="9468"/>
    <cellStyle name="Total 2 2 2 8 2" xfId="24694"/>
    <cellStyle name="Total 2 2 2 8 3" xfId="39715"/>
    <cellStyle name="Total 2 2 2 9" xfId="17559"/>
    <cellStyle name="Total 2 2 2 9 2" xfId="32629"/>
    <cellStyle name="Total 2 2 2 9 3" xfId="47641"/>
    <cellStyle name="Total 2 2 3" xfId="6715"/>
    <cellStyle name="Total 2 2 3 10" xfId="20321"/>
    <cellStyle name="Total 2 2 3 10 2" xfId="35391"/>
    <cellStyle name="Total 2 2 3 10 3" xfId="50403"/>
    <cellStyle name="Total 2 2 3 11" xfId="7593"/>
    <cellStyle name="Total 2 2 3 11 2" xfId="22946"/>
    <cellStyle name="Total 2 2 3 11 3" xfId="37994"/>
    <cellStyle name="Total 2 2 3 12" xfId="22069"/>
    <cellStyle name="Total 2 2 3 13" xfId="37117"/>
    <cellStyle name="Total 2 2 3 2" xfId="10513"/>
    <cellStyle name="Total 2 2 3 2 2" xfId="25710"/>
    <cellStyle name="Total 2 2 3 2 3" xfId="40731"/>
    <cellStyle name="Total 2 2 3 3" xfId="11745"/>
    <cellStyle name="Total 2 2 3 3 2" xfId="26815"/>
    <cellStyle name="Total 2 2 3 3 3" xfId="41836"/>
    <cellStyle name="Total 2 2 3 4" xfId="13046"/>
    <cellStyle name="Total 2 2 3 4 2" xfId="28116"/>
    <cellStyle name="Total 2 2 3 4 3" xfId="43137"/>
    <cellStyle name="Total 2 2 3 5" xfId="14353"/>
    <cellStyle name="Total 2 2 3 5 2" xfId="29423"/>
    <cellStyle name="Total 2 2 3 5 3" xfId="44444"/>
    <cellStyle name="Total 2 2 3 6" xfId="15617"/>
    <cellStyle name="Total 2 2 3 6 2" xfId="30687"/>
    <cellStyle name="Total 2 2 3 6 3" xfId="45708"/>
    <cellStyle name="Total 2 2 3 7" xfId="16764"/>
    <cellStyle name="Total 2 2 3 7 2" xfId="31834"/>
    <cellStyle name="Total 2 2 3 7 3" xfId="46855"/>
    <cellStyle name="Total 2 2 3 8" xfId="18051"/>
    <cellStyle name="Total 2 2 3 8 2" xfId="33121"/>
    <cellStyle name="Total 2 2 3 8 3" xfId="48133"/>
    <cellStyle name="Total 2 2 3 9" xfId="19226"/>
    <cellStyle name="Total 2 2 3 9 2" xfId="34296"/>
    <cellStyle name="Total 2 2 3 9 3" xfId="49308"/>
    <cellStyle name="Total 2 2 4" xfId="7027"/>
    <cellStyle name="Total 2 2 4 2" xfId="8672"/>
    <cellStyle name="Total 2 2 4 2 2" xfId="23898"/>
    <cellStyle name="Total 2 2 4 2 3" xfId="38920"/>
    <cellStyle name="Total 2 2 4 3" xfId="22381"/>
    <cellStyle name="Total 2 2 4 4" xfId="37429"/>
    <cellStyle name="Total 2 2 5" xfId="10094"/>
    <cellStyle name="Total 2 2 5 2" xfId="25320"/>
    <cellStyle name="Total 2 2 5 3" xfId="40341"/>
    <cellStyle name="Total 2 2 6" xfId="9501"/>
    <cellStyle name="Total 2 2 6 2" xfId="24727"/>
    <cellStyle name="Total 2 2 6 3" xfId="39748"/>
    <cellStyle name="Total 2 2 7" xfId="10106"/>
    <cellStyle name="Total 2 2 7 2" xfId="25332"/>
    <cellStyle name="Total 2 2 7 3" xfId="40353"/>
    <cellStyle name="Total 2 2 8" xfId="9423"/>
    <cellStyle name="Total 2 2 8 2" xfId="24649"/>
    <cellStyle name="Total 2 2 8 3" xfId="39670"/>
    <cellStyle name="Total 2 2 9" xfId="9465"/>
    <cellStyle name="Total 2 2 9 2" xfId="24691"/>
    <cellStyle name="Total 2 2 9 3" xfId="39712"/>
    <cellStyle name="Total 2 3" xfId="6525"/>
    <cellStyle name="Total 2 3 10" xfId="20131"/>
    <cellStyle name="Total 2 3 10 2" xfId="35201"/>
    <cellStyle name="Total 2 3 10 3" xfId="50213"/>
    <cellStyle name="Total 2 3 11" xfId="7403"/>
    <cellStyle name="Total 2 3 11 2" xfId="22756"/>
    <cellStyle name="Total 2 3 11 3" xfId="37804"/>
    <cellStyle name="Total 2 3 12" xfId="21879"/>
    <cellStyle name="Total 2 3 13" xfId="36927"/>
    <cellStyle name="Total 2 3 2" xfId="10323"/>
    <cellStyle name="Total 2 3 2 2" xfId="25520"/>
    <cellStyle name="Total 2 3 2 3" xfId="40541"/>
    <cellStyle name="Total 2 3 3" xfId="11555"/>
    <cellStyle name="Total 2 3 3 2" xfId="26625"/>
    <cellStyle name="Total 2 3 3 3" xfId="41646"/>
    <cellStyle name="Total 2 3 4" xfId="12856"/>
    <cellStyle name="Total 2 3 4 2" xfId="27926"/>
    <cellStyle name="Total 2 3 4 3" xfId="42947"/>
    <cellStyle name="Total 2 3 5" xfId="14163"/>
    <cellStyle name="Total 2 3 5 2" xfId="29233"/>
    <cellStyle name="Total 2 3 5 3" xfId="44254"/>
    <cellStyle name="Total 2 3 6" xfId="15427"/>
    <cellStyle name="Total 2 3 6 2" xfId="30497"/>
    <cellStyle name="Total 2 3 6 3" xfId="45518"/>
    <cellStyle name="Total 2 3 7" xfId="16574"/>
    <cellStyle name="Total 2 3 7 2" xfId="31644"/>
    <cellStyle name="Total 2 3 7 3" xfId="46665"/>
    <cellStyle name="Total 2 3 8" xfId="17861"/>
    <cellStyle name="Total 2 3 8 2" xfId="32931"/>
    <cellStyle name="Total 2 3 8 3" xfId="47943"/>
    <cellStyle name="Total 2 3 9" xfId="19036"/>
    <cellStyle name="Total 2 3 9 2" xfId="34106"/>
    <cellStyle name="Total 2 3 9 3" xfId="49118"/>
    <cellStyle name="Total 2 4" xfId="6980"/>
    <cellStyle name="Total 2 4 2" xfId="8778"/>
    <cellStyle name="Total 2 4 2 2" xfId="24004"/>
    <cellStyle name="Total 2 4 2 3" xfId="39026"/>
    <cellStyle name="Total 2 4 3" xfId="22334"/>
    <cellStyle name="Total 2 4 4" xfId="37382"/>
    <cellStyle name="Total 2 5" xfId="10047"/>
    <cellStyle name="Total 2 5 2" xfId="25273"/>
    <cellStyle name="Total 2 5 3" xfId="40294"/>
    <cellStyle name="Total 2 6" xfId="9568"/>
    <cellStyle name="Total 2 6 2" xfId="24794"/>
    <cellStyle name="Total 2 6 3" xfId="39815"/>
    <cellStyle name="Total 2 7" xfId="9919"/>
    <cellStyle name="Total 2 7 2" xfId="25145"/>
    <cellStyle name="Total 2 7 3" xfId="40166"/>
    <cellStyle name="Total 2 8" xfId="14776"/>
    <cellStyle name="Total 2 8 2" xfId="29846"/>
    <cellStyle name="Total 2 8 3" xfId="44867"/>
    <cellStyle name="Total 2 9" xfId="13310"/>
    <cellStyle name="Total 2 9 2" xfId="28380"/>
    <cellStyle name="Total 2 9 3" xfId="43401"/>
    <cellStyle name="Total 3" xfId="6075"/>
    <cellStyle name="Total 3 10" xfId="20114"/>
    <cellStyle name="Total 3 10 2" xfId="35184"/>
    <cellStyle name="Total 3 10 3" xfId="50196"/>
    <cellStyle name="Total 3 11" xfId="7386"/>
    <cellStyle name="Total 3 11 2" xfId="22739"/>
    <cellStyle name="Total 3 11 3" xfId="37787"/>
    <cellStyle name="Total 3 12" xfId="21431"/>
    <cellStyle name="Total 3 13" xfId="36477"/>
    <cellStyle name="Total 3 2" xfId="10306"/>
    <cellStyle name="Total 3 2 2" xfId="25503"/>
    <cellStyle name="Total 3 2 3" xfId="40524"/>
    <cellStyle name="Total 3 3" xfId="11538"/>
    <cellStyle name="Total 3 3 2" xfId="26608"/>
    <cellStyle name="Total 3 3 3" xfId="41629"/>
    <cellStyle name="Total 3 4" xfId="12839"/>
    <cellStyle name="Total 3 4 2" xfId="27909"/>
    <cellStyle name="Total 3 4 3" xfId="42930"/>
    <cellStyle name="Total 3 5" xfId="14146"/>
    <cellStyle name="Total 3 5 2" xfId="29216"/>
    <cellStyle name="Total 3 5 3" xfId="44237"/>
    <cellStyle name="Total 3 6" xfId="15410"/>
    <cellStyle name="Total 3 6 2" xfId="30480"/>
    <cellStyle name="Total 3 6 3" xfId="45501"/>
    <cellStyle name="Total 3 7" xfId="16557"/>
    <cellStyle name="Total 3 7 2" xfId="31627"/>
    <cellStyle name="Total 3 7 3" xfId="46648"/>
    <cellStyle name="Total 3 8" xfId="17844"/>
    <cellStyle name="Total 3 8 2" xfId="32914"/>
    <cellStyle name="Total 3 8 3" xfId="47926"/>
    <cellStyle name="Total 3 9" xfId="19019"/>
    <cellStyle name="Total 3 9 2" xfId="34089"/>
    <cellStyle name="Total 3 9 3" xfId="49101"/>
    <cellStyle name="Total 4" xfId="6055"/>
    <cellStyle name="Total 4 2" xfId="9136"/>
    <cellStyle name="Total 4 2 2" xfId="24362"/>
    <cellStyle name="Total 4 2 3" xfId="39384"/>
    <cellStyle name="Total 4 3" xfId="21412"/>
    <cellStyle name="Total 4 4" xfId="36457"/>
    <cellStyle name="Total 5" xfId="9862"/>
    <cellStyle name="Total 5 2" xfId="25088"/>
    <cellStyle name="Total 5 3" xfId="40109"/>
    <cellStyle name="Total 6" xfId="9277"/>
    <cellStyle name="Total 6 2" xfId="24503"/>
    <cellStyle name="Total 6 3" xfId="39525"/>
    <cellStyle name="Total 7" xfId="9958"/>
    <cellStyle name="Total 7 2" xfId="25184"/>
    <cellStyle name="Total 7 3" xfId="40205"/>
    <cellStyle name="Total 8" xfId="9959"/>
    <cellStyle name="Total 8 2" xfId="25185"/>
    <cellStyle name="Total 8 3" xfId="40206"/>
    <cellStyle name="Total 9" xfId="10160"/>
    <cellStyle name="Total 9 2" xfId="25379"/>
    <cellStyle name="Total 9 3" xfId="40400"/>
    <cellStyle name="Total1" xfId="1319"/>
    <cellStyle name="Total2" xfId="1320"/>
    <cellStyle name="Total3" xfId="1321"/>
    <cellStyle name="Total4" xfId="1322"/>
    <cellStyle name="Total5" xfId="1323"/>
    <cellStyle name="Total6" xfId="1324"/>
    <cellStyle name="Total7" xfId="1325"/>
    <cellStyle name="Total8" xfId="1326"/>
    <cellStyle name="Total9" xfId="1327"/>
    <cellStyle name="TotShade" xfId="1328"/>
    <cellStyle name="Underscore" xfId="1329"/>
    <cellStyle name="Underscore 2" xfId="5496"/>
    <cellStyle name="Underscore 2 2" xfId="5733"/>
    <cellStyle name="Underscore 2 2 2" xfId="7921"/>
    <cellStyle name="Underscore 2 2 2 2" xfId="17036"/>
    <cellStyle name="Underscore 2 2 2 2 2" xfId="32106"/>
    <cellStyle name="Underscore 2 2 2 3" xfId="23232"/>
    <cellStyle name="Underscore 2 2 3" xfId="9350"/>
    <cellStyle name="Underscore 2 2 3 2" xfId="24576"/>
    <cellStyle name="Underscore 2 2 4" xfId="21274"/>
    <cellStyle name="Underscore 2 3" xfId="7637"/>
    <cellStyle name="Underscore 2 3 2" xfId="16794"/>
    <cellStyle name="Underscore 2 3 2 2" xfId="31864"/>
    <cellStyle name="Underscore 2 3 3" xfId="22990"/>
    <cellStyle name="Underscore 2 4" xfId="21175"/>
    <cellStyle name="Underscore 3" xfId="7621"/>
    <cellStyle name="Underscore 3 2" xfId="16790"/>
    <cellStyle name="Underscore 3 2 2" xfId="31860"/>
    <cellStyle name="Underscore 3 3" xfId="22974"/>
    <cellStyle name="Underscore 4" xfId="21120"/>
    <cellStyle name="W?rung [0]_laroux" xfId="1330"/>
    <cellStyle name="W?rung_laroux" xfId="1331"/>
    <cellStyle name="Warning Text" xfId="1332"/>
    <cellStyle name="White" xfId="1333"/>
    <cellStyle name="ハイパーリンク_~8004112" xfId="1334"/>
    <cellStyle name="강조색1 2" xfId="597"/>
    <cellStyle name="강조색1 3" xfId="1744"/>
    <cellStyle name="강조색1 3 2" xfId="4201"/>
    <cellStyle name="강조색1 3 2 2" xfId="4339"/>
    <cellStyle name="강조색1 3 3" xfId="4443"/>
    <cellStyle name="강조색1 3 4" xfId="4373"/>
    <cellStyle name="강조색1 3 5" xfId="4489"/>
    <cellStyle name="강조색1 3 6" xfId="4535"/>
    <cellStyle name="강조색1 4" xfId="3944"/>
    <cellStyle name="강조색1 4 2" xfId="4249"/>
    <cellStyle name="강조색1 4 2 2" xfId="4569"/>
    <cellStyle name="강조색1 5" xfId="4185"/>
    <cellStyle name="강조색1 6" xfId="4378"/>
    <cellStyle name="강조색1 7" xfId="4523"/>
    <cellStyle name="강조색1 8" xfId="596"/>
    <cellStyle name="강조색1 9" xfId="51391"/>
    <cellStyle name="강조색2 2" xfId="599"/>
    <cellStyle name="강조색2 3" xfId="1743"/>
    <cellStyle name="강조색2 3 2" xfId="4202"/>
    <cellStyle name="강조색2 3 2 2" xfId="4338"/>
    <cellStyle name="강조색2 3 3" xfId="4442"/>
    <cellStyle name="강조색2 3 4" xfId="4391"/>
    <cellStyle name="강조색2 3 5" xfId="4495"/>
    <cellStyle name="강조색2 3 6" xfId="4388"/>
    <cellStyle name="강조색2 4" xfId="3958"/>
    <cellStyle name="강조색2 4 2" xfId="4248"/>
    <cellStyle name="강조색2 4 2 2" xfId="4571"/>
    <cellStyle name="강조색2 5" xfId="4407"/>
    <cellStyle name="강조색2 6" xfId="4281"/>
    <cellStyle name="강조색2 7" xfId="4158"/>
    <cellStyle name="강조색2 8" xfId="598"/>
    <cellStyle name="강조색2 9" xfId="51392"/>
    <cellStyle name="강조색3 2" xfId="601"/>
    <cellStyle name="강조색3 3" xfId="1742"/>
    <cellStyle name="강조색3 3 2" xfId="4203"/>
    <cellStyle name="강조색3 3 2 2" xfId="4337"/>
    <cellStyle name="강조색3 3 3" xfId="4441"/>
    <cellStyle name="강조색3 3 4" xfId="4372"/>
    <cellStyle name="강조색3 3 5" xfId="4488"/>
    <cellStyle name="강조색3 3 6" xfId="4539"/>
    <cellStyle name="강조색3 4" xfId="3957"/>
    <cellStyle name="강조색3 4 2" xfId="4247"/>
    <cellStyle name="강조색3 4 2 2" xfId="4570"/>
    <cellStyle name="강조색3 5" xfId="4189"/>
    <cellStyle name="강조색3 6" xfId="4405"/>
    <cellStyle name="강조색3 7" xfId="4269"/>
    <cellStyle name="강조색3 8" xfId="600"/>
    <cellStyle name="강조색3 9" xfId="51393"/>
    <cellStyle name="강조색4 2" xfId="603"/>
    <cellStyle name="강조색4 3" xfId="1741"/>
    <cellStyle name="강조색4 3 2" xfId="4204"/>
    <cellStyle name="강조색4 3 2 2" xfId="4336"/>
    <cellStyle name="강조색4 3 3" xfId="4440"/>
    <cellStyle name="강조색4 3 4" xfId="4392"/>
    <cellStyle name="강조색4 3 5" xfId="4496"/>
    <cellStyle name="강조색4 3 6" xfId="4546"/>
    <cellStyle name="강조색4 4" xfId="3965"/>
    <cellStyle name="강조색4 4 2" xfId="4246"/>
    <cellStyle name="강조색4 4 2 2" xfId="4578"/>
    <cellStyle name="강조색4 5" xfId="4191"/>
    <cellStyle name="강조색4 6" xfId="4401"/>
    <cellStyle name="강조색4 7" xfId="4472"/>
    <cellStyle name="강조색4 8" xfId="602"/>
    <cellStyle name="강조색4 9" xfId="51394"/>
    <cellStyle name="강조색5 2" xfId="605"/>
    <cellStyle name="강조색5 3" xfId="1740"/>
    <cellStyle name="강조색5 3 2" xfId="4206"/>
    <cellStyle name="강조색5 3 2 2" xfId="4335"/>
    <cellStyle name="강조색5 3 3" xfId="4439"/>
    <cellStyle name="강조색5 3 4" xfId="4394"/>
    <cellStyle name="강조색5 3 5" xfId="4317"/>
    <cellStyle name="강조색5 3 6" xfId="4537"/>
    <cellStyle name="강조색5 4" xfId="3964"/>
    <cellStyle name="강조색5 4 2" xfId="4245"/>
    <cellStyle name="강조색5 4 2 2" xfId="4577"/>
    <cellStyle name="강조색5 5" xfId="4379"/>
    <cellStyle name="강조색5 6" xfId="4395"/>
    <cellStyle name="강조색5 7" xfId="4558"/>
    <cellStyle name="강조색5 8" xfId="604"/>
    <cellStyle name="강조색5 9" xfId="51395"/>
    <cellStyle name="강조색6 2" xfId="607"/>
    <cellStyle name="강조색6 3" xfId="1739"/>
    <cellStyle name="강조색6 3 2" xfId="4207"/>
    <cellStyle name="강조색6 3 2 2" xfId="4334"/>
    <cellStyle name="강조색6 3 3" xfId="4438"/>
    <cellStyle name="강조색6 3 4" xfId="4414"/>
    <cellStyle name="강조색6 3 5" xfId="4498"/>
    <cellStyle name="강조색6 3 6" xfId="4541"/>
    <cellStyle name="강조색6 4" xfId="3939"/>
    <cellStyle name="강조색6 4 2" xfId="4244"/>
    <cellStyle name="강조색6 4 2 2" xfId="4567"/>
    <cellStyle name="강조색6 5" xfId="4381"/>
    <cellStyle name="강조색6 6" xfId="4410"/>
    <cellStyle name="강조색6 7" xfId="4555"/>
    <cellStyle name="강조색6 8" xfId="606"/>
    <cellStyle name="강조색6 9" xfId="51396"/>
    <cellStyle name="견적" xfId="608"/>
    <cellStyle name="경고문 2" xfId="610"/>
    <cellStyle name="경고문 3" xfId="1721"/>
    <cellStyle name="경고문 3 2" xfId="4209"/>
    <cellStyle name="경고문 3 2 2" xfId="4318"/>
    <cellStyle name="경고문 3 3" xfId="4420"/>
    <cellStyle name="경고문 3 4" xfId="4481"/>
    <cellStyle name="경고문 3 5" xfId="4528"/>
    <cellStyle name="경고문 3 6" xfId="4398"/>
    <cellStyle name="경고문 4" xfId="3982"/>
    <cellStyle name="경고문 4 2" xfId="4243"/>
    <cellStyle name="경고문 4 2 2" xfId="4582"/>
    <cellStyle name="경고문 5" xfId="4370"/>
    <cellStyle name="경고문 6" xfId="4524"/>
    <cellStyle name="경고문 7" xfId="4551"/>
    <cellStyle name="경고문 8" xfId="609"/>
    <cellStyle name="경고문 9" xfId="51397"/>
    <cellStyle name="계산 10" xfId="6014"/>
    <cellStyle name="계산 10 2" xfId="21372"/>
    <cellStyle name="계산 10 3" xfId="36416"/>
    <cellStyle name="계산 11" xfId="7024"/>
    <cellStyle name="계산 11 2" xfId="22378"/>
    <cellStyle name="계산 11 3" xfId="37426"/>
    <cellStyle name="계산 12" xfId="51398"/>
    <cellStyle name="계산 13" xfId="51487"/>
    <cellStyle name="계산 2" xfId="612"/>
    <cellStyle name="계산 2 2" xfId="5498"/>
    <cellStyle name="계산 2 2 10" xfId="6199"/>
    <cellStyle name="계산 2 2 10 2" xfId="21553"/>
    <cellStyle name="계산 2 2 10 3" xfId="36601"/>
    <cellStyle name="계산 2 2 2" xfId="5628"/>
    <cellStyle name="계산 2 2 2 2" xfId="5686"/>
    <cellStyle name="계산 2 2 2 2 10" xfId="6359"/>
    <cellStyle name="계산 2 2 2 2 10 2" xfId="21713"/>
    <cellStyle name="계산 2 2 2 2 10 3" xfId="36761"/>
    <cellStyle name="계산 2 2 2 2 2" xfId="5812"/>
    <cellStyle name="계산 2 2 2 2 2 2" xfId="5929"/>
    <cellStyle name="계산 2 2 2 2 2 2 10" xfId="7229"/>
    <cellStyle name="계산 2 2 2 2 2 2 10 2" xfId="22583"/>
    <cellStyle name="계산 2 2 2 2 2 2 10 3" xfId="37631"/>
    <cellStyle name="계산 2 2 2 2 2 2 2" xfId="6927"/>
    <cellStyle name="계산 2 2 2 2 2 2 2 10" xfId="19553"/>
    <cellStyle name="계산 2 2 2 2 2 2 2 10 2" xfId="34623"/>
    <cellStyle name="계산 2 2 2 2 2 2 2 10 3" xfId="49635"/>
    <cellStyle name="계산 2 2 2 2 2 2 2 11" xfId="20648"/>
    <cellStyle name="계산 2 2 2 2 2 2 2 11 2" xfId="35718"/>
    <cellStyle name="계산 2 2 2 2 2 2 2 11 3" xfId="50730"/>
    <cellStyle name="계산 2 2 2 2 2 2 2 12" xfId="7994"/>
    <cellStyle name="계산 2 2 2 2 2 2 2 12 2" xfId="23297"/>
    <cellStyle name="계산 2 2 2 2 2 2 2 12 3" xfId="38321"/>
    <cellStyle name="계산 2 2 2 2 2 2 2 13" xfId="22281"/>
    <cellStyle name="계산 2 2 2 2 2 2 2 14" xfId="37329"/>
    <cellStyle name="계산 2 2 2 2 2 2 2 2" xfId="8475"/>
    <cellStyle name="계산 2 2 2 2 2 2 2 2 10" xfId="21052"/>
    <cellStyle name="계산 2 2 2 2 2 2 2 2 10 2" xfId="36122"/>
    <cellStyle name="계산 2 2 2 2 2 2 2 2 10 3" xfId="51134"/>
    <cellStyle name="계산 2 2 2 2 2 2 2 2 11" xfId="23701"/>
    <cellStyle name="계산 2 2 2 2 2 2 2 2 12" xfId="38725"/>
    <cellStyle name="계산 2 2 2 2 2 2 2 2 2" xfId="11380"/>
    <cellStyle name="계산 2 2 2 2 2 2 2 2 2 2" xfId="26450"/>
    <cellStyle name="계산 2 2 2 2 2 2 2 2 2 3" xfId="41471"/>
    <cellStyle name="계산 2 2 2 2 2 2 2 2 3" xfId="12497"/>
    <cellStyle name="계산 2 2 2 2 2 2 2 2 3 2" xfId="27567"/>
    <cellStyle name="계산 2 2 2 2 2 2 2 2 3 3" xfId="42588"/>
    <cellStyle name="계산 2 2 2 2 2 2 2 2 4" xfId="13803"/>
    <cellStyle name="계산 2 2 2 2 2 2 2 2 4 2" xfId="28873"/>
    <cellStyle name="계산 2 2 2 2 2 2 2 2 4 3" xfId="43894"/>
    <cellStyle name="계산 2 2 2 2 2 2 2 2 5" xfId="15178"/>
    <cellStyle name="계산 2 2 2 2 2 2 2 2 5 2" xfId="30248"/>
    <cellStyle name="계산 2 2 2 2 2 2 2 2 5 3" xfId="45269"/>
    <cellStyle name="계산 2 2 2 2 2 2 2 2 6" xfId="16352"/>
    <cellStyle name="계산 2 2 2 2 2 2 2 2 6 2" xfId="31422"/>
    <cellStyle name="계산 2 2 2 2 2 2 2 2 6 3" xfId="46443"/>
    <cellStyle name="계산 2 2 2 2 2 2 2 2 7" xfId="17507"/>
    <cellStyle name="계산 2 2 2 2 2 2 2 2 7 2" xfId="32577"/>
    <cellStyle name="계산 2 2 2 2 2 2 2 2 7 3" xfId="47589"/>
    <cellStyle name="계산 2 2 2 2 2 2 2 2 8" xfId="18812"/>
    <cellStyle name="계산 2 2 2 2 2 2 2 2 8 2" xfId="33882"/>
    <cellStyle name="계산 2 2 2 2 2 2 2 2 8 3" xfId="48894"/>
    <cellStyle name="계산 2 2 2 2 2 2 2 2 9" xfId="19957"/>
    <cellStyle name="계산 2 2 2 2 2 2 2 2 9 2" xfId="35027"/>
    <cellStyle name="계산 2 2 2 2 2 2 2 2 9 3" xfId="50039"/>
    <cellStyle name="계산 2 2 2 2 2 2 2 3" xfId="10899"/>
    <cellStyle name="계산 2 2 2 2 2 2 2 3 2" xfId="26046"/>
    <cellStyle name="계산 2 2 2 2 2 2 2 3 3" xfId="41067"/>
    <cellStyle name="계산 2 2 2 2 2 2 2 4" xfId="12077"/>
    <cellStyle name="계산 2 2 2 2 2 2 2 4 2" xfId="27147"/>
    <cellStyle name="계산 2 2 2 2 2 2 2 4 3" xfId="42168"/>
    <cellStyle name="계산 2 2 2 2 2 2 2 5" xfId="13381"/>
    <cellStyle name="계산 2 2 2 2 2 2 2 5 2" xfId="28451"/>
    <cellStyle name="계산 2 2 2 2 2 2 2 5 3" xfId="43472"/>
    <cellStyle name="계산 2 2 2 2 2 2 2 6" xfId="14718"/>
    <cellStyle name="계산 2 2 2 2 2 2 2 6 2" xfId="29788"/>
    <cellStyle name="계산 2 2 2 2 2 2 2 6 3" xfId="44809"/>
    <cellStyle name="계산 2 2 2 2 2 2 2 7" xfId="15948"/>
    <cellStyle name="계산 2 2 2 2 2 2 2 7 2" xfId="31018"/>
    <cellStyle name="계산 2 2 2 2 2 2 2 7 3" xfId="46039"/>
    <cellStyle name="계산 2 2 2 2 2 2 2 8" xfId="17101"/>
    <cellStyle name="계산 2 2 2 2 2 2 2 8 2" xfId="32171"/>
    <cellStyle name="계산 2 2 2 2 2 2 2 8 3" xfId="47183"/>
    <cellStyle name="계산 2 2 2 2 2 2 2 9" xfId="18386"/>
    <cellStyle name="계산 2 2 2 2 2 2 2 9 2" xfId="33456"/>
    <cellStyle name="계산 2 2 2 2 2 2 2 9 3" xfId="48468"/>
    <cellStyle name="계산 2 2 2 2 2 2 3" xfId="7834"/>
    <cellStyle name="계산 2 2 2 2 2 2 3 10" xfId="20533"/>
    <cellStyle name="계산 2 2 2 2 2 2 3 10 2" xfId="35603"/>
    <cellStyle name="계산 2 2 2 2 2 2 3 10 3" xfId="50615"/>
    <cellStyle name="계산 2 2 2 2 2 2 3 11" xfId="23179"/>
    <cellStyle name="계산 2 2 2 2 2 2 3 12" xfId="38206"/>
    <cellStyle name="계산 2 2 2 2 2 2 3 2" xfId="10742"/>
    <cellStyle name="계산 2 2 2 2 2 2 3 2 2" xfId="25931"/>
    <cellStyle name="계산 2 2 2 2 2 2 3 2 3" xfId="40952"/>
    <cellStyle name="계산 2 2 2 2 2 2 3 3" xfId="11960"/>
    <cellStyle name="계산 2 2 2 2 2 2 3 3 2" xfId="27030"/>
    <cellStyle name="계산 2 2 2 2 2 2 3 3 3" xfId="42051"/>
    <cellStyle name="계산 2 2 2 2 2 2 3 4" xfId="13262"/>
    <cellStyle name="계산 2 2 2 2 2 2 3 4 2" xfId="28332"/>
    <cellStyle name="계산 2 2 2 2 2 2 3 4 3" xfId="43353"/>
    <cellStyle name="계산 2 2 2 2 2 2 3 5" xfId="14573"/>
    <cellStyle name="계산 2 2 2 2 2 2 3 5 2" xfId="29643"/>
    <cellStyle name="계산 2 2 2 2 2 2 3 5 3" xfId="44664"/>
    <cellStyle name="계산 2 2 2 2 2 2 3 6" xfId="15832"/>
    <cellStyle name="계산 2 2 2 2 2 2 3 6 2" xfId="30902"/>
    <cellStyle name="계산 2 2 2 2 2 2 3 6 3" xfId="45923"/>
    <cellStyle name="계산 2 2 2 2 2 2 3 7" xfId="16983"/>
    <cellStyle name="계산 2 2 2 2 2 2 3 7 2" xfId="32053"/>
    <cellStyle name="계산 2 2 2 2 2 2 3 7 3" xfId="47068"/>
    <cellStyle name="계산 2 2 2 2 2 2 3 8" xfId="18264"/>
    <cellStyle name="계산 2 2 2 2 2 2 3 8 2" xfId="33334"/>
    <cellStyle name="계산 2 2 2 2 2 2 3 8 3" xfId="48346"/>
    <cellStyle name="계산 2 2 2 2 2 2 3 9" xfId="19438"/>
    <cellStyle name="계산 2 2 2 2 2 2 3 9 2" xfId="34508"/>
    <cellStyle name="계산 2 2 2 2 2 2 3 9 3" xfId="49520"/>
    <cellStyle name="계산 2 2 2 2 2 2 4" xfId="8392"/>
    <cellStyle name="계산 2 2 2 2 2 2 4 10" xfId="20969"/>
    <cellStyle name="계산 2 2 2 2 2 2 4 10 2" xfId="36039"/>
    <cellStyle name="계산 2 2 2 2 2 2 4 10 3" xfId="51051"/>
    <cellStyle name="계산 2 2 2 2 2 2 4 11" xfId="23618"/>
    <cellStyle name="계산 2 2 2 2 2 2 4 12" xfId="38642"/>
    <cellStyle name="계산 2 2 2 2 2 2 4 2" xfId="11297"/>
    <cellStyle name="계산 2 2 2 2 2 2 4 2 2" xfId="26367"/>
    <cellStyle name="계산 2 2 2 2 2 2 4 2 3" xfId="41388"/>
    <cellStyle name="계산 2 2 2 2 2 2 4 3" xfId="12414"/>
    <cellStyle name="계산 2 2 2 2 2 2 4 3 2" xfId="27484"/>
    <cellStyle name="계산 2 2 2 2 2 2 4 3 3" xfId="42505"/>
    <cellStyle name="계산 2 2 2 2 2 2 4 4" xfId="13720"/>
    <cellStyle name="계산 2 2 2 2 2 2 4 4 2" xfId="28790"/>
    <cellStyle name="계산 2 2 2 2 2 2 4 4 3" xfId="43811"/>
    <cellStyle name="계산 2 2 2 2 2 2 4 5" xfId="15095"/>
    <cellStyle name="계산 2 2 2 2 2 2 4 5 2" xfId="30165"/>
    <cellStyle name="계산 2 2 2 2 2 2 4 5 3" xfId="45186"/>
    <cellStyle name="계산 2 2 2 2 2 2 4 6" xfId="16269"/>
    <cellStyle name="계산 2 2 2 2 2 2 4 6 2" xfId="31339"/>
    <cellStyle name="계산 2 2 2 2 2 2 4 6 3" xfId="46360"/>
    <cellStyle name="계산 2 2 2 2 2 2 4 7" xfId="17424"/>
    <cellStyle name="계산 2 2 2 2 2 2 4 7 2" xfId="32494"/>
    <cellStyle name="계산 2 2 2 2 2 2 4 7 3" xfId="47506"/>
    <cellStyle name="계산 2 2 2 2 2 2 4 8" xfId="18729"/>
    <cellStyle name="계산 2 2 2 2 2 2 4 8 2" xfId="33799"/>
    <cellStyle name="계산 2 2 2 2 2 2 4 8 3" xfId="48811"/>
    <cellStyle name="계산 2 2 2 2 2 2 4 9" xfId="19874"/>
    <cellStyle name="계산 2 2 2 2 2 2 4 9 2" xfId="34944"/>
    <cellStyle name="계산 2 2 2 2 2 2 4 9 3" xfId="49956"/>
    <cellStyle name="계산 2 2 2 2 2 2 5" xfId="8832"/>
    <cellStyle name="계산 2 2 2 2 2 2 5 2" xfId="24058"/>
    <cellStyle name="계산 2 2 2 2 2 2 5 3" xfId="39080"/>
    <cellStyle name="계산 2 2 2 2 2 2 6" xfId="12688"/>
    <cellStyle name="계산 2 2 2 2 2 2 6 2" xfId="27758"/>
    <cellStyle name="계산 2 2 2 2 2 2 6 3" xfId="42779"/>
    <cellStyle name="계산 2 2 2 2 2 2 7" xfId="13983"/>
    <cellStyle name="계산 2 2 2 2 2 2 7 2" xfId="29053"/>
    <cellStyle name="계산 2 2 2 2 2 2 7 3" xfId="44074"/>
    <cellStyle name="계산 2 2 2 2 2 2 8" xfId="16407"/>
    <cellStyle name="계산 2 2 2 2 2 2 8 2" xfId="31477"/>
    <cellStyle name="계산 2 2 2 2 2 2 8 3" xfId="46498"/>
    <cellStyle name="계산 2 2 2 2 2 2 9" xfId="17690"/>
    <cellStyle name="계산 2 2 2 2 2 2 9 2" xfId="32760"/>
    <cellStyle name="계산 2 2 2 2 2 2 9 3" xfId="47772"/>
    <cellStyle name="계산 2 2 2 2 2 3" xfId="6818"/>
    <cellStyle name="계산 2 2 2 2 2 3 10" xfId="20424"/>
    <cellStyle name="계산 2 2 2 2 2 3 10 2" xfId="35494"/>
    <cellStyle name="계산 2 2 2 2 2 3 10 3" xfId="50506"/>
    <cellStyle name="계산 2 2 2 2 2 3 11" xfId="7718"/>
    <cellStyle name="계산 2 2 2 2 2 3 11 2" xfId="23070"/>
    <cellStyle name="계산 2 2 2 2 2 3 11 3" xfId="38097"/>
    <cellStyle name="계산 2 2 2 2 2 3 12" xfId="22172"/>
    <cellStyle name="계산 2 2 2 2 2 3 13" xfId="37220"/>
    <cellStyle name="계산 2 2 2 2 2 3 2" xfId="10626"/>
    <cellStyle name="계산 2 2 2 2 2 3 2 2" xfId="25822"/>
    <cellStyle name="계산 2 2 2 2 2 3 2 3" xfId="40843"/>
    <cellStyle name="계산 2 2 2 2 2 3 3" xfId="11850"/>
    <cellStyle name="계산 2 2 2 2 2 3 3 2" xfId="26920"/>
    <cellStyle name="계산 2 2 2 2 2 3 3 3" xfId="41941"/>
    <cellStyle name="계산 2 2 2 2 2 3 4" xfId="13152"/>
    <cellStyle name="계산 2 2 2 2 2 3 4 2" xfId="28222"/>
    <cellStyle name="계산 2 2 2 2 2 3 4 3" xfId="43243"/>
    <cellStyle name="계산 2 2 2 2 2 3 5" xfId="14458"/>
    <cellStyle name="계산 2 2 2 2 2 3 5 2" xfId="29528"/>
    <cellStyle name="계산 2 2 2 2 2 3 5 3" xfId="44549"/>
    <cellStyle name="계산 2 2 2 2 2 3 6" xfId="15723"/>
    <cellStyle name="계산 2 2 2 2 2 3 6 2" xfId="30793"/>
    <cellStyle name="계산 2 2 2 2 2 3 6 3" xfId="45814"/>
    <cellStyle name="계산 2 2 2 2 2 3 7" xfId="16874"/>
    <cellStyle name="계산 2 2 2 2 2 3 7 2" xfId="31944"/>
    <cellStyle name="계산 2 2 2 2 2 3 7 3" xfId="46959"/>
    <cellStyle name="계산 2 2 2 2 2 3 8" xfId="18154"/>
    <cellStyle name="계산 2 2 2 2 2 3 8 2" xfId="33224"/>
    <cellStyle name="계산 2 2 2 2 2 3 8 3" xfId="48236"/>
    <cellStyle name="계산 2 2 2 2 2 3 9" xfId="19329"/>
    <cellStyle name="계산 2 2 2 2 2 3 9 2" xfId="34399"/>
    <cellStyle name="계산 2 2 2 2 2 3 9 3" xfId="49411"/>
    <cellStyle name="계산 2 2 2 2 2 4" xfId="8315"/>
    <cellStyle name="계산 2 2 2 2 2 4 10" xfId="20892"/>
    <cellStyle name="계산 2 2 2 2 2 4 10 2" xfId="35962"/>
    <cellStyle name="계산 2 2 2 2 2 4 10 3" xfId="50974"/>
    <cellStyle name="계산 2 2 2 2 2 4 11" xfId="23541"/>
    <cellStyle name="계산 2 2 2 2 2 4 12" xfId="38565"/>
    <cellStyle name="계산 2 2 2 2 2 4 2" xfId="11220"/>
    <cellStyle name="계산 2 2 2 2 2 4 2 2" xfId="26290"/>
    <cellStyle name="계산 2 2 2 2 2 4 2 3" xfId="41311"/>
    <cellStyle name="계산 2 2 2 2 2 4 3" xfId="12337"/>
    <cellStyle name="계산 2 2 2 2 2 4 3 2" xfId="27407"/>
    <cellStyle name="계산 2 2 2 2 2 4 3 3" xfId="42428"/>
    <cellStyle name="계산 2 2 2 2 2 4 4" xfId="13643"/>
    <cellStyle name="계산 2 2 2 2 2 4 4 2" xfId="28713"/>
    <cellStyle name="계산 2 2 2 2 2 4 4 3" xfId="43734"/>
    <cellStyle name="계산 2 2 2 2 2 4 5" xfId="15018"/>
    <cellStyle name="계산 2 2 2 2 2 4 5 2" xfId="30088"/>
    <cellStyle name="계산 2 2 2 2 2 4 5 3" xfId="45109"/>
    <cellStyle name="계산 2 2 2 2 2 4 6" xfId="16192"/>
    <cellStyle name="계산 2 2 2 2 2 4 6 2" xfId="31262"/>
    <cellStyle name="계산 2 2 2 2 2 4 6 3" xfId="46283"/>
    <cellStyle name="계산 2 2 2 2 2 4 7" xfId="17347"/>
    <cellStyle name="계산 2 2 2 2 2 4 7 2" xfId="32417"/>
    <cellStyle name="계산 2 2 2 2 2 4 7 3" xfId="47429"/>
    <cellStyle name="계산 2 2 2 2 2 4 8" xfId="18652"/>
    <cellStyle name="계산 2 2 2 2 2 4 8 2" xfId="33722"/>
    <cellStyle name="계산 2 2 2 2 2 4 8 3" xfId="48734"/>
    <cellStyle name="계산 2 2 2 2 2 4 9" xfId="19797"/>
    <cellStyle name="계산 2 2 2 2 2 4 9 2" xfId="34867"/>
    <cellStyle name="계산 2 2 2 2 2 4 9 3" xfId="49879"/>
    <cellStyle name="계산 2 2 2 2 2 5" xfId="7120"/>
    <cellStyle name="계산 2 2 2 2 2 5 2" xfId="22474"/>
    <cellStyle name="계산 2 2 2 2 2 5 3" xfId="37522"/>
    <cellStyle name="계산 2 2 2 2 3" xfId="6700"/>
    <cellStyle name="계산 2 2 2 2 3 10" xfId="20306"/>
    <cellStyle name="계산 2 2 2 2 3 10 2" xfId="35376"/>
    <cellStyle name="계산 2 2 2 2 3 10 3" xfId="50388"/>
    <cellStyle name="계산 2 2 2 2 3 11" xfId="7578"/>
    <cellStyle name="계산 2 2 2 2 3 11 2" xfId="22931"/>
    <cellStyle name="계산 2 2 2 2 3 11 3" xfId="37979"/>
    <cellStyle name="계산 2 2 2 2 3 12" xfId="22054"/>
    <cellStyle name="계산 2 2 2 2 3 13" xfId="37102"/>
    <cellStyle name="계산 2 2 2 2 3 2" xfId="10498"/>
    <cellStyle name="계산 2 2 2 2 3 2 2" xfId="25695"/>
    <cellStyle name="계산 2 2 2 2 3 2 3" xfId="40716"/>
    <cellStyle name="계산 2 2 2 2 3 3" xfId="11730"/>
    <cellStyle name="계산 2 2 2 2 3 3 2" xfId="26800"/>
    <cellStyle name="계산 2 2 2 2 3 3 3" xfId="41821"/>
    <cellStyle name="계산 2 2 2 2 3 4" xfId="13031"/>
    <cellStyle name="계산 2 2 2 2 3 4 2" xfId="28101"/>
    <cellStyle name="계산 2 2 2 2 3 4 3" xfId="43122"/>
    <cellStyle name="계산 2 2 2 2 3 5" xfId="14338"/>
    <cellStyle name="계산 2 2 2 2 3 5 2" xfId="29408"/>
    <cellStyle name="계산 2 2 2 2 3 5 3" xfId="44429"/>
    <cellStyle name="계산 2 2 2 2 3 6" xfId="15602"/>
    <cellStyle name="계산 2 2 2 2 3 6 2" xfId="30672"/>
    <cellStyle name="계산 2 2 2 2 3 6 3" xfId="45693"/>
    <cellStyle name="계산 2 2 2 2 3 7" xfId="16749"/>
    <cellStyle name="계산 2 2 2 2 3 7 2" xfId="31819"/>
    <cellStyle name="계산 2 2 2 2 3 7 3" xfId="46840"/>
    <cellStyle name="계산 2 2 2 2 3 8" xfId="18036"/>
    <cellStyle name="계산 2 2 2 2 3 8 2" xfId="33106"/>
    <cellStyle name="계산 2 2 2 2 3 8 3" xfId="48118"/>
    <cellStyle name="계산 2 2 2 2 3 9" xfId="19211"/>
    <cellStyle name="계산 2 2 2 2 3 9 2" xfId="34281"/>
    <cellStyle name="계산 2 2 2 2 3 9 3" xfId="49293"/>
    <cellStyle name="계산 2 2 2 2 4" xfId="8245"/>
    <cellStyle name="계산 2 2 2 2 4 10" xfId="20822"/>
    <cellStyle name="계산 2 2 2 2 4 10 2" xfId="35892"/>
    <cellStyle name="계산 2 2 2 2 4 10 3" xfId="50904"/>
    <cellStyle name="계산 2 2 2 2 4 11" xfId="23471"/>
    <cellStyle name="계산 2 2 2 2 4 12" xfId="38495"/>
    <cellStyle name="계산 2 2 2 2 4 2" xfId="11150"/>
    <cellStyle name="계산 2 2 2 2 4 2 2" xfId="26220"/>
    <cellStyle name="계산 2 2 2 2 4 2 3" xfId="41241"/>
    <cellStyle name="계산 2 2 2 2 4 3" xfId="12267"/>
    <cellStyle name="계산 2 2 2 2 4 3 2" xfId="27337"/>
    <cellStyle name="계산 2 2 2 2 4 3 3" xfId="42358"/>
    <cellStyle name="계산 2 2 2 2 4 4" xfId="13573"/>
    <cellStyle name="계산 2 2 2 2 4 4 2" xfId="28643"/>
    <cellStyle name="계산 2 2 2 2 4 4 3" xfId="43664"/>
    <cellStyle name="계산 2 2 2 2 4 5" xfId="14948"/>
    <cellStyle name="계산 2 2 2 2 4 5 2" xfId="30018"/>
    <cellStyle name="계산 2 2 2 2 4 5 3" xfId="45039"/>
    <cellStyle name="계산 2 2 2 2 4 6" xfId="16122"/>
    <cellStyle name="계산 2 2 2 2 4 6 2" xfId="31192"/>
    <cellStyle name="계산 2 2 2 2 4 6 3" xfId="46213"/>
    <cellStyle name="계산 2 2 2 2 4 7" xfId="17277"/>
    <cellStyle name="계산 2 2 2 2 4 7 2" xfId="32347"/>
    <cellStyle name="계산 2 2 2 2 4 7 3" xfId="47359"/>
    <cellStyle name="계산 2 2 2 2 4 8" xfId="18582"/>
    <cellStyle name="계산 2 2 2 2 4 8 2" xfId="33652"/>
    <cellStyle name="계산 2 2 2 2 4 8 3" xfId="48664"/>
    <cellStyle name="계산 2 2 2 2 4 9" xfId="19727"/>
    <cellStyle name="계산 2 2 2 2 4 9 2" xfId="34797"/>
    <cellStyle name="계산 2 2 2 2 4 9 3" xfId="49809"/>
    <cellStyle name="계산 2 2 2 2 5" xfId="8689"/>
    <cellStyle name="계산 2 2 2 2 5 2" xfId="23915"/>
    <cellStyle name="계산 2 2 2 2 5 3" xfId="38937"/>
    <cellStyle name="계산 2 2 2 2 6" xfId="9155"/>
    <cellStyle name="계산 2 2 2 2 6 2" xfId="24381"/>
    <cellStyle name="계산 2 2 2 2 6 3" xfId="39403"/>
    <cellStyle name="계산 2 2 2 2 7" xfId="9960"/>
    <cellStyle name="계산 2 2 2 2 7 2" xfId="25186"/>
    <cellStyle name="계산 2 2 2 2 7 3" xfId="40207"/>
    <cellStyle name="계산 2 2 2 2 8" xfId="9035"/>
    <cellStyle name="계산 2 2 2 2 8 2" xfId="24261"/>
    <cellStyle name="계산 2 2 2 2 8 3" xfId="39283"/>
    <cellStyle name="계산 2 2 2 2 9" xfId="9659"/>
    <cellStyle name="계산 2 2 2 2 9 2" xfId="24885"/>
    <cellStyle name="계산 2 2 2 2 9 3" xfId="39906"/>
    <cellStyle name="계산 2 2 2 3" xfId="6642"/>
    <cellStyle name="계산 2 2 2 3 10" xfId="20248"/>
    <cellStyle name="계산 2 2 2 3 10 2" xfId="35318"/>
    <cellStyle name="계산 2 2 2 3 10 3" xfId="50330"/>
    <cellStyle name="계산 2 2 2 3 11" xfId="7520"/>
    <cellStyle name="계산 2 2 2 3 11 2" xfId="22873"/>
    <cellStyle name="계산 2 2 2 3 11 3" xfId="37921"/>
    <cellStyle name="계산 2 2 2 3 12" xfId="21996"/>
    <cellStyle name="계산 2 2 2 3 13" xfId="37044"/>
    <cellStyle name="계산 2 2 2 3 2" xfId="10440"/>
    <cellStyle name="계산 2 2 2 3 2 2" xfId="25637"/>
    <cellStyle name="계산 2 2 2 3 2 3" xfId="40658"/>
    <cellStyle name="계산 2 2 2 3 3" xfId="11672"/>
    <cellStyle name="계산 2 2 2 3 3 2" xfId="26742"/>
    <cellStyle name="계산 2 2 2 3 3 3" xfId="41763"/>
    <cellStyle name="계산 2 2 2 3 4" xfId="12973"/>
    <cellStyle name="계산 2 2 2 3 4 2" xfId="28043"/>
    <cellStyle name="계산 2 2 2 3 4 3" xfId="43064"/>
    <cellStyle name="계산 2 2 2 3 5" xfId="14280"/>
    <cellStyle name="계산 2 2 2 3 5 2" xfId="29350"/>
    <cellStyle name="계산 2 2 2 3 5 3" xfId="44371"/>
    <cellStyle name="계산 2 2 2 3 6" xfId="15544"/>
    <cellStyle name="계산 2 2 2 3 6 2" xfId="30614"/>
    <cellStyle name="계산 2 2 2 3 6 3" xfId="45635"/>
    <cellStyle name="계산 2 2 2 3 7" xfId="16691"/>
    <cellStyle name="계산 2 2 2 3 7 2" xfId="31761"/>
    <cellStyle name="계산 2 2 2 3 7 3" xfId="46782"/>
    <cellStyle name="계산 2 2 2 3 8" xfId="17978"/>
    <cellStyle name="계산 2 2 2 3 8 2" xfId="33048"/>
    <cellStyle name="계산 2 2 2 3 8 3" xfId="48060"/>
    <cellStyle name="계산 2 2 2 3 9" xfId="19153"/>
    <cellStyle name="계산 2 2 2 3 9 2" xfId="34223"/>
    <cellStyle name="계산 2 2 2 3 9 3" xfId="49235"/>
    <cellStyle name="계산 2 2 2 4" xfId="8203"/>
    <cellStyle name="계산 2 2 2 4 10" xfId="20780"/>
    <cellStyle name="계산 2 2 2 4 10 2" xfId="35850"/>
    <cellStyle name="계산 2 2 2 4 10 3" xfId="50862"/>
    <cellStyle name="계산 2 2 2 4 11" xfId="23429"/>
    <cellStyle name="계산 2 2 2 4 12" xfId="38453"/>
    <cellStyle name="계산 2 2 2 4 2" xfId="11108"/>
    <cellStyle name="계산 2 2 2 4 2 2" xfId="26178"/>
    <cellStyle name="계산 2 2 2 4 2 3" xfId="41199"/>
    <cellStyle name="계산 2 2 2 4 3" xfId="12225"/>
    <cellStyle name="계산 2 2 2 4 3 2" xfId="27295"/>
    <cellStyle name="계산 2 2 2 4 3 3" xfId="42316"/>
    <cellStyle name="계산 2 2 2 4 4" xfId="13531"/>
    <cellStyle name="계산 2 2 2 4 4 2" xfId="28601"/>
    <cellStyle name="계산 2 2 2 4 4 3" xfId="43622"/>
    <cellStyle name="계산 2 2 2 4 5" xfId="14906"/>
    <cellStyle name="계산 2 2 2 4 5 2" xfId="29976"/>
    <cellStyle name="계산 2 2 2 4 5 3" xfId="44997"/>
    <cellStyle name="계산 2 2 2 4 6" xfId="16080"/>
    <cellStyle name="계산 2 2 2 4 6 2" xfId="31150"/>
    <cellStyle name="계산 2 2 2 4 6 3" xfId="46171"/>
    <cellStyle name="계산 2 2 2 4 7" xfId="17235"/>
    <cellStyle name="계산 2 2 2 4 7 2" xfId="32305"/>
    <cellStyle name="계산 2 2 2 4 7 3" xfId="47317"/>
    <cellStyle name="계산 2 2 2 4 8" xfId="18540"/>
    <cellStyle name="계산 2 2 2 4 8 2" xfId="33610"/>
    <cellStyle name="계산 2 2 2 4 8 3" xfId="48622"/>
    <cellStyle name="계산 2 2 2 4 9" xfId="19685"/>
    <cellStyle name="계산 2 2 2 4 9 2" xfId="34755"/>
    <cellStyle name="계산 2 2 2 4 9 3" xfId="49767"/>
    <cellStyle name="계산 2 2 2 5" xfId="6156"/>
    <cellStyle name="계산 2 2 2 5 2" xfId="21510"/>
    <cellStyle name="계산 2 2 2 5 3" xfId="36558"/>
    <cellStyle name="계산 2 2 3" xfId="6512"/>
    <cellStyle name="계산 2 2 3 10" xfId="20118"/>
    <cellStyle name="계산 2 2 3 10 2" xfId="35188"/>
    <cellStyle name="계산 2 2 3 10 3" xfId="50200"/>
    <cellStyle name="계산 2 2 3 11" xfId="7390"/>
    <cellStyle name="계산 2 2 3 11 2" xfId="22743"/>
    <cellStyle name="계산 2 2 3 11 3" xfId="37791"/>
    <cellStyle name="계산 2 2 3 12" xfId="21866"/>
    <cellStyle name="계산 2 2 3 13" xfId="36914"/>
    <cellStyle name="계산 2 2 3 2" xfId="10310"/>
    <cellStyle name="계산 2 2 3 2 2" xfId="25507"/>
    <cellStyle name="계산 2 2 3 2 3" xfId="40528"/>
    <cellStyle name="계산 2 2 3 3" xfId="11542"/>
    <cellStyle name="계산 2 2 3 3 2" xfId="26612"/>
    <cellStyle name="계산 2 2 3 3 3" xfId="41633"/>
    <cellStyle name="계산 2 2 3 4" xfId="12843"/>
    <cellStyle name="계산 2 2 3 4 2" xfId="27913"/>
    <cellStyle name="계산 2 2 3 4 3" xfId="42934"/>
    <cellStyle name="계산 2 2 3 5" xfId="14150"/>
    <cellStyle name="계산 2 2 3 5 2" xfId="29220"/>
    <cellStyle name="계산 2 2 3 5 3" xfId="44241"/>
    <cellStyle name="계산 2 2 3 6" xfId="15414"/>
    <cellStyle name="계산 2 2 3 6 2" xfId="30484"/>
    <cellStyle name="계산 2 2 3 6 3" xfId="45505"/>
    <cellStyle name="계산 2 2 3 7" xfId="16561"/>
    <cellStyle name="계산 2 2 3 7 2" xfId="31631"/>
    <cellStyle name="계산 2 2 3 7 3" xfId="46652"/>
    <cellStyle name="계산 2 2 3 8" xfId="17848"/>
    <cellStyle name="계산 2 2 3 8 2" xfId="32918"/>
    <cellStyle name="계산 2 2 3 8 3" xfId="47930"/>
    <cellStyle name="계산 2 2 3 9" xfId="19023"/>
    <cellStyle name="계산 2 2 3 9 2" xfId="34093"/>
    <cellStyle name="계산 2 2 3 9 3" xfId="49105"/>
    <cellStyle name="계산 2 2 4" xfId="8137"/>
    <cellStyle name="계산 2 2 4 10" xfId="20714"/>
    <cellStyle name="계산 2 2 4 10 2" xfId="35784"/>
    <cellStyle name="계산 2 2 4 10 3" xfId="50796"/>
    <cellStyle name="계산 2 2 4 11" xfId="23363"/>
    <cellStyle name="계산 2 2 4 12" xfId="38387"/>
    <cellStyle name="계산 2 2 4 2" xfId="11042"/>
    <cellStyle name="계산 2 2 4 2 2" xfId="26112"/>
    <cellStyle name="계산 2 2 4 2 3" xfId="41133"/>
    <cellStyle name="계산 2 2 4 3" xfId="12159"/>
    <cellStyle name="계산 2 2 4 3 2" xfId="27229"/>
    <cellStyle name="계산 2 2 4 3 3" xfId="42250"/>
    <cellStyle name="계산 2 2 4 4" xfId="13465"/>
    <cellStyle name="계산 2 2 4 4 2" xfId="28535"/>
    <cellStyle name="계산 2 2 4 4 3" xfId="43556"/>
    <cellStyle name="계산 2 2 4 5" xfId="14840"/>
    <cellStyle name="계산 2 2 4 5 2" xfId="29910"/>
    <cellStyle name="계산 2 2 4 5 3" xfId="44931"/>
    <cellStyle name="계산 2 2 4 6" xfId="16014"/>
    <cellStyle name="계산 2 2 4 6 2" xfId="31084"/>
    <cellStyle name="계산 2 2 4 6 3" xfId="46105"/>
    <cellStyle name="계산 2 2 4 7" xfId="17169"/>
    <cellStyle name="계산 2 2 4 7 2" xfId="32239"/>
    <cellStyle name="계산 2 2 4 7 3" xfId="47251"/>
    <cellStyle name="계산 2 2 4 8" xfId="18474"/>
    <cellStyle name="계산 2 2 4 8 2" xfId="33544"/>
    <cellStyle name="계산 2 2 4 8 3" xfId="48556"/>
    <cellStyle name="계산 2 2 4 9" xfId="19619"/>
    <cellStyle name="계산 2 2 4 9 2" xfId="34689"/>
    <cellStyle name="계산 2 2 4 9 3" xfId="49701"/>
    <cellStyle name="계산 2 2 5" xfId="9310"/>
    <cellStyle name="계산 2 2 5 2" xfId="24536"/>
    <cellStyle name="계산 2 2 5 3" xfId="39558"/>
    <cellStyle name="계산 2 2 6" xfId="9967"/>
    <cellStyle name="계산 2 2 6 2" xfId="25193"/>
    <cellStyle name="계산 2 2 6 3" xfId="40214"/>
    <cellStyle name="계산 2 2 7" xfId="9757"/>
    <cellStyle name="계산 2 2 7 2" xfId="24983"/>
    <cellStyle name="계산 2 2 7 3" xfId="40004"/>
    <cellStyle name="계산 2 2 8" xfId="14648"/>
    <cellStyle name="계산 2 2 8 2" xfId="29718"/>
    <cellStyle name="계산 2 2 8 3" xfId="44739"/>
    <cellStyle name="계산 2 2 9" xfId="10003"/>
    <cellStyle name="계산 2 2 9 2" xfId="25229"/>
    <cellStyle name="계산 2 2 9 3" xfId="40250"/>
    <cellStyle name="계산 2 3" xfId="6015"/>
    <cellStyle name="계산 2 3 10" xfId="20009"/>
    <cellStyle name="계산 2 3 10 2" xfId="35079"/>
    <cellStyle name="계산 2 3 10 3" xfId="50091"/>
    <cellStyle name="계산 2 3 11" xfId="7281"/>
    <cellStyle name="계산 2 3 11 2" xfId="22634"/>
    <cellStyle name="계산 2 3 11 3" xfId="37682"/>
    <cellStyle name="계산 2 3 12" xfId="21373"/>
    <cellStyle name="계산 2 3 13" xfId="36417"/>
    <cellStyle name="계산 2 3 2" xfId="10201"/>
    <cellStyle name="계산 2 3 2 2" xfId="25398"/>
    <cellStyle name="계산 2 3 2 3" xfId="40419"/>
    <cellStyle name="계산 2 3 3" xfId="11433"/>
    <cellStyle name="계산 2 3 3 2" xfId="26503"/>
    <cellStyle name="계산 2 3 3 3" xfId="41524"/>
    <cellStyle name="계산 2 3 4" xfId="12734"/>
    <cellStyle name="계산 2 3 4 2" xfId="27804"/>
    <cellStyle name="계산 2 3 4 3" xfId="42825"/>
    <cellStyle name="계산 2 3 5" xfId="14041"/>
    <cellStyle name="계산 2 3 5 2" xfId="29111"/>
    <cellStyle name="계산 2 3 5 3" xfId="44132"/>
    <cellStyle name="계산 2 3 6" xfId="15305"/>
    <cellStyle name="계산 2 3 6 2" xfId="30375"/>
    <cellStyle name="계산 2 3 6 3" xfId="45396"/>
    <cellStyle name="계산 2 3 7" xfId="16452"/>
    <cellStyle name="계산 2 3 7 2" xfId="31522"/>
    <cellStyle name="계산 2 3 7 3" xfId="46543"/>
    <cellStyle name="계산 2 3 8" xfId="17739"/>
    <cellStyle name="계산 2 3 8 2" xfId="32809"/>
    <cellStyle name="계산 2 3 8 3" xfId="47821"/>
    <cellStyle name="계산 2 3 9" xfId="18914"/>
    <cellStyle name="계산 2 3 9 2" xfId="33984"/>
    <cellStyle name="계산 2 3 9 3" xfId="48996"/>
    <cellStyle name="계산 2 4" xfId="7388"/>
    <cellStyle name="계산 2 4 10" xfId="20116"/>
    <cellStyle name="계산 2 4 10 2" xfId="35186"/>
    <cellStyle name="계산 2 4 10 3" xfId="50198"/>
    <cellStyle name="계산 2 4 11" xfId="22741"/>
    <cellStyle name="계산 2 4 12" xfId="37789"/>
    <cellStyle name="계산 2 4 2" xfId="10308"/>
    <cellStyle name="계산 2 4 2 2" xfId="25505"/>
    <cellStyle name="계산 2 4 2 3" xfId="40526"/>
    <cellStyle name="계산 2 4 3" xfId="11540"/>
    <cellStyle name="계산 2 4 3 2" xfId="26610"/>
    <cellStyle name="계산 2 4 3 3" xfId="41631"/>
    <cellStyle name="계산 2 4 4" xfId="12841"/>
    <cellStyle name="계산 2 4 4 2" xfId="27911"/>
    <cellStyle name="계산 2 4 4 3" xfId="42932"/>
    <cellStyle name="계산 2 4 5" xfId="14148"/>
    <cellStyle name="계산 2 4 5 2" xfId="29218"/>
    <cellStyle name="계산 2 4 5 3" xfId="44239"/>
    <cellStyle name="계산 2 4 6" xfId="15412"/>
    <cellStyle name="계산 2 4 6 2" xfId="30482"/>
    <cellStyle name="계산 2 4 6 3" xfId="45503"/>
    <cellStyle name="계산 2 4 7" xfId="16559"/>
    <cellStyle name="계산 2 4 7 2" xfId="31629"/>
    <cellStyle name="계산 2 4 7 3" xfId="46650"/>
    <cellStyle name="계산 2 4 8" xfId="17846"/>
    <cellStyle name="계산 2 4 8 2" xfId="32916"/>
    <cellStyle name="계산 2 4 8 3" xfId="47928"/>
    <cellStyle name="계산 2 4 9" xfId="19021"/>
    <cellStyle name="계산 2 4 9 2" xfId="34091"/>
    <cellStyle name="계산 2 4 9 3" xfId="49103"/>
    <cellStyle name="계산 2 5" xfId="7020"/>
    <cellStyle name="계산 2 5 2" xfId="22374"/>
    <cellStyle name="계산 2 5 3" xfId="37422"/>
    <cellStyle name="계산 3" xfId="1737"/>
    <cellStyle name="계산 3 10" xfId="6272"/>
    <cellStyle name="계산 3 10 2" xfId="21626"/>
    <cellStyle name="계산 3 10 3" xfId="36674"/>
    <cellStyle name="계산 3 2" xfId="4210"/>
    <cellStyle name="계산 3 2 2" xfId="4332"/>
    <cellStyle name="계산 3 2 2 2" xfId="5539"/>
    <cellStyle name="계산 3 2 2 2 10" xfId="6293"/>
    <cellStyle name="계산 3 2 2 2 10 2" xfId="21647"/>
    <cellStyle name="계산 3 2 2 2 10 3" xfId="36695"/>
    <cellStyle name="계산 3 2 2 2 2" xfId="5629"/>
    <cellStyle name="계산 3 2 2 2 2 2" xfId="5687"/>
    <cellStyle name="계산 3 2 2 2 2 2 10" xfId="6390"/>
    <cellStyle name="계산 3 2 2 2 2 2 10 2" xfId="21744"/>
    <cellStyle name="계산 3 2 2 2 2 2 10 3" xfId="36792"/>
    <cellStyle name="계산 3 2 2 2 2 2 2" xfId="5813"/>
    <cellStyle name="계산 3 2 2 2 2 2 2 2" xfId="5930"/>
    <cellStyle name="계산 3 2 2 2 2 2 2 2 10" xfId="7230"/>
    <cellStyle name="계산 3 2 2 2 2 2 2 2 10 2" xfId="22584"/>
    <cellStyle name="계산 3 2 2 2 2 2 2 2 10 3" xfId="37632"/>
    <cellStyle name="계산 3 2 2 2 2 2 2 2 2" xfId="6928"/>
    <cellStyle name="계산 3 2 2 2 2 2 2 2 2 10" xfId="19554"/>
    <cellStyle name="계산 3 2 2 2 2 2 2 2 2 10 2" xfId="34624"/>
    <cellStyle name="계산 3 2 2 2 2 2 2 2 2 10 3" xfId="49636"/>
    <cellStyle name="계산 3 2 2 2 2 2 2 2 2 11" xfId="20649"/>
    <cellStyle name="계산 3 2 2 2 2 2 2 2 2 11 2" xfId="35719"/>
    <cellStyle name="계산 3 2 2 2 2 2 2 2 2 11 3" xfId="50731"/>
    <cellStyle name="계산 3 2 2 2 2 2 2 2 2 12" xfId="7995"/>
    <cellStyle name="계산 3 2 2 2 2 2 2 2 2 12 2" xfId="23298"/>
    <cellStyle name="계산 3 2 2 2 2 2 2 2 2 12 3" xfId="38322"/>
    <cellStyle name="계산 3 2 2 2 2 2 2 2 2 13" xfId="22282"/>
    <cellStyle name="계산 3 2 2 2 2 2 2 2 2 14" xfId="37330"/>
    <cellStyle name="계산 3 2 2 2 2 2 2 2 2 2" xfId="8476"/>
    <cellStyle name="계산 3 2 2 2 2 2 2 2 2 2 10" xfId="21053"/>
    <cellStyle name="계산 3 2 2 2 2 2 2 2 2 2 10 2" xfId="36123"/>
    <cellStyle name="계산 3 2 2 2 2 2 2 2 2 2 10 3" xfId="51135"/>
    <cellStyle name="계산 3 2 2 2 2 2 2 2 2 2 11" xfId="23702"/>
    <cellStyle name="계산 3 2 2 2 2 2 2 2 2 2 12" xfId="38726"/>
    <cellStyle name="계산 3 2 2 2 2 2 2 2 2 2 2" xfId="11381"/>
    <cellStyle name="계산 3 2 2 2 2 2 2 2 2 2 2 2" xfId="26451"/>
    <cellStyle name="계산 3 2 2 2 2 2 2 2 2 2 2 3" xfId="41472"/>
    <cellStyle name="계산 3 2 2 2 2 2 2 2 2 2 3" xfId="12498"/>
    <cellStyle name="계산 3 2 2 2 2 2 2 2 2 2 3 2" xfId="27568"/>
    <cellStyle name="계산 3 2 2 2 2 2 2 2 2 2 3 3" xfId="42589"/>
    <cellStyle name="계산 3 2 2 2 2 2 2 2 2 2 4" xfId="13804"/>
    <cellStyle name="계산 3 2 2 2 2 2 2 2 2 2 4 2" xfId="28874"/>
    <cellStyle name="계산 3 2 2 2 2 2 2 2 2 2 4 3" xfId="43895"/>
    <cellStyle name="계산 3 2 2 2 2 2 2 2 2 2 5" xfId="15179"/>
    <cellStyle name="계산 3 2 2 2 2 2 2 2 2 2 5 2" xfId="30249"/>
    <cellStyle name="계산 3 2 2 2 2 2 2 2 2 2 5 3" xfId="45270"/>
    <cellStyle name="계산 3 2 2 2 2 2 2 2 2 2 6" xfId="16353"/>
    <cellStyle name="계산 3 2 2 2 2 2 2 2 2 2 6 2" xfId="31423"/>
    <cellStyle name="계산 3 2 2 2 2 2 2 2 2 2 6 3" xfId="46444"/>
    <cellStyle name="계산 3 2 2 2 2 2 2 2 2 2 7" xfId="17508"/>
    <cellStyle name="계산 3 2 2 2 2 2 2 2 2 2 7 2" xfId="32578"/>
    <cellStyle name="계산 3 2 2 2 2 2 2 2 2 2 7 3" xfId="47590"/>
    <cellStyle name="계산 3 2 2 2 2 2 2 2 2 2 8" xfId="18813"/>
    <cellStyle name="계산 3 2 2 2 2 2 2 2 2 2 8 2" xfId="33883"/>
    <cellStyle name="계산 3 2 2 2 2 2 2 2 2 2 8 3" xfId="48895"/>
    <cellStyle name="계산 3 2 2 2 2 2 2 2 2 2 9" xfId="19958"/>
    <cellStyle name="계산 3 2 2 2 2 2 2 2 2 2 9 2" xfId="35028"/>
    <cellStyle name="계산 3 2 2 2 2 2 2 2 2 2 9 3" xfId="50040"/>
    <cellStyle name="계산 3 2 2 2 2 2 2 2 2 3" xfId="10900"/>
    <cellStyle name="계산 3 2 2 2 2 2 2 2 2 3 2" xfId="26047"/>
    <cellStyle name="계산 3 2 2 2 2 2 2 2 2 3 3" xfId="41068"/>
    <cellStyle name="계산 3 2 2 2 2 2 2 2 2 4" xfId="12078"/>
    <cellStyle name="계산 3 2 2 2 2 2 2 2 2 4 2" xfId="27148"/>
    <cellStyle name="계산 3 2 2 2 2 2 2 2 2 4 3" xfId="42169"/>
    <cellStyle name="계산 3 2 2 2 2 2 2 2 2 5" xfId="13382"/>
    <cellStyle name="계산 3 2 2 2 2 2 2 2 2 5 2" xfId="28452"/>
    <cellStyle name="계산 3 2 2 2 2 2 2 2 2 5 3" xfId="43473"/>
    <cellStyle name="계산 3 2 2 2 2 2 2 2 2 6" xfId="14719"/>
    <cellStyle name="계산 3 2 2 2 2 2 2 2 2 6 2" xfId="29789"/>
    <cellStyle name="계산 3 2 2 2 2 2 2 2 2 6 3" xfId="44810"/>
    <cellStyle name="계산 3 2 2 2 2 2 2 2 2 7" xfId="15949"/>
    <cellStyle name="계산 3 2 2 2 2 2 2 2 2 7 2" xfId="31019"/>
    <cellStyle name="계산 3 2 2 2 2 2 2 2 2 7 3" xfId="46040"/>
    <cellStyle name="계산 3 2 2 2 2 2 2 2 2 8" xfId="17102"/>
    <cellStyle name="계산 3 2 2 2 2 2 2 2 2 8 2" xfId="32172"/>
    <cellStyle name="계산 3 2 2 2 2 2 2 2 2 8 3" xfId="47184"/>
    <cellStyle name="계산 3 2 2 2 2 2 2 2 2 9" xfId="18387"/>
    <cellStyle name="계산 3 2 2 2 2 2 2 2 2 9 2" xfId="33457"/>
    <cellStyle name="계산 3 2 2 2 2 2 2 2 2 9 3" xfId="48469"/>
    <cellStyle name="계산 3 2 2 2 2 2 2 2 3" xfId="7835"/>
    <cellStyle name="계산 3 2 2 2 2 2 2 2 3 10" xfId="20534"/>
    <cellStyle name="계산 3 2 2 2 2 2 2 2 3 10 2" xfId="35604"/>
    <cellStyle name="계산 3 2 2 2 2 2 2 2 3 10 3" xfId="50616"/>
    <cellStyle name="계산 3 2 2 2 2 2 2 2 3 11" xfId="23180"/>
    <cellStyle name="계산 3 2 2 2 2 2 2 2 3 12" xfId="38207"/>
    <cellStyle name="계산 3 2 2 2 2 2 2 2 3 2" xfId="10743"/>
    <cellStyle name="계산 3 2 2 2 2 2 2 2 3 2 2" xfId="25932"/>
    <cellStyle name="계산 3 2 2 2 2 2 2 2 3 2 3" xfId="40953"/>
    <cellStyle name="계산 3 2 2 2 2 2 2 2 3 3" xfId="11961"/>
    <cellStyle name="계산 3 2 2 2 2 2 2 2 3 3 2" xfId="27031"/>
    <cellStyle name="계산 3 2 2 2 2 2 2 2 3 3 3" xfId="42052"/>
    <cellStyle name="계산 3 2 2 2 2 2 2 2 3 4" xfId="13263"/>
    <cellStyle name="계산 3 2 2 2 2 2 2 2 3 4 2" xfId="28333"/>
    <cellStyle name="계산 3 2 2 2 2 2 2 2 3 4 3" xfId="43354"/>
    <cellStyle name="계산 3 2 2 2 2 2 2 2 3 5" xfId="14574"/>
    <cellStyle name="계산 3 2 2 2 2 2 2 2 3 5 2" xfId="29644"/>
    <cellStyle name="계산 3 2 2 2 2 2 2 2 3 5 3" xfId="44665"/>
    <cellStyle name="계산 3 2 2 2 2 2 2 2 3 6" xfId="15833"/>
    <cellStyle name="계산 3 2 2 2 2 2 2 2 3 6 2" xfId="30903"/>
    <cellStyle name="계산 3 2 2 2 2 2 2 2 3 6 3" xfId="45924"/>
    <cellStyle name="계산 3 2 2 2 2 2 2 2 3 7" xfId="16984"/>
    <cellStyle name="계산 3 2 2 2 2 2 2 2 3 7 2" xfId="32054"/>
    <cellStyle name="계산 3 2 2 2 2 2 2 2 3 7 3" xfId="47069"/>
    <cellStyle name="계산 3 2 2 2 2 2 2 2 3 8" xfId="18265"/>
    <cellStyle name="계산 3 2 2 2 2 2 2 2 3 8 2" xfId="33335"/>
    <cellStyle name="계산 3 2 2 2 2 2 2 2 3 8 3" xfId="48347"/>
    <cellStyle name="계산 3 2 2 2 2 2 2 2 3 9" xfId="19439"/>
    <cellStyle name="계산 3 2 2 2 2 2 2 2 3 9 2" xfId="34509"/>
    <cellStyle name="계산 3 2 2 2 2 2 2 2 3 9 3" xfId="49521"/>
    <cellStyle name="계산 3 2 2 2 2 2 2 2 4" xfId="8393"/>
    <cellStyle name="계산 3 2 2 2 2 2 2 2 4 10" xfId="20970"/>
    <cellStyle name="계산 3 2 2 2 2 2 2 2 4 10 2" xfId="36040"/>
    <cellStyle name="계산 3 2 2 2 2 2 2 2 4 10 3" xfId="51052"/>
    <cellStyle name="계산 3 2 2 2 2 2 2 2 4 11" xfId="23619"/>
    <cellStyle name="계산 3 2 2 2 2 2 2 2 4 12" xfId="38643"/>
    <cellStyle name="계산 3 2 2 2 2 2 2 2 4 2" xfId="11298"/>
    <cellStyle name="계산 3 2 2 2 2 2 2 2 4 2 2" xfId="26368"/>
    <cellStyle name="계산 3 2 2 2 2 2 2 2 4 2 3" xfId="41389"/>
    <cellStyle name="계산 3 2 2 2 2 2 2 2 4 3" xfId="12415"/>
    <cellStyle name="계산 3 2 2 2 2 2 2 2 4 3 2" xfId="27485"/>
    <cellStyle name="계산 3 2 2 2 2 2 2 2 4 3 3" xfId="42506"/>
    <cellStyle name="계산 3 2 2 2 2 2 2 2 4 4" xfId="13721"/>
    <cellStyle name="계산 3 2 2 2 2 2 2 2 4 4 2" xfId="28791"/>
    <cellStyle name="계산 3 2 2 2 2 2 2 2 4 4 3" xfId="43812"/>
    <cellStyle name="계산 3 2 2 2 2 2 2 2 4 5" xfId="15096"/>
    <cellStyle name="계산 3 2 2 2 2 2 2 2 4 5 2" xfId="30166"/>
    <cellStyle name="계산 3 2 2 2 2 2 2 2 4 5 3" xfId="45187"/>
    <cellStyle name="계산 3 2 2 2 2 2 2 2 4 6" xfId="16270"/>
    <cellStyle name="계산 3 2 2 2 2 2 2 2 4 6 2" xfId="31340"/>
    <cellStyle name="계산 3 2 2 2 2 2 2 2 4 6 3" xfId="46361"/>
    <cellStyle name="계산 3 2 2 2 2 2 2 2 4 7" xfId="17425"/>
    <cellStyle name="계산 3 2 2 2 2 2 2 2 4 7 2" xfId="32495"/>
    <cellStyle name="계산 3 2 2 2 2 2 2 2 4 7 3" xfId="47507"/>
    <cellStyle name="계산 3 2 2 2 2 2 2 2 4 8" xfId="18730"/>
    <cellStyle name="계산 3 2 2 2 2 2 2 2 4 8 2" xfId="33800"/>
    <cellStyle name="계산 3 2 2 2 2 2 2 2 4 8 3" xfId="48812"/>
    <cellStyle name="계산 3 2 2 2 2 2 2 2 4 9" xfId="19875"/>
    <cellStyle name="계산 3 2 2 2 2 2 2 2 4 9 2" xfId="34945"/>
    <cellStyle name="계산 3 2 2 2 2 2 2 2 4 9 3" xfId="49957"/>
    <cellStyle name="계산 3 2 2 2 2 2 2 2 5" xfId="8831"/>
    <cellStyle name="계산 3 2 2 2 2 2 2 2 5 2" xfId="24057"/>
    <cellStyle name="계산 3 2 2 2 2 2 2 2 5 3" xfId="39079"/>
    <cellStyle name="계산 3 2 2 2 2 2 2 2 6" xfId="12689"/>
    <cellStyle name="계산 3 2 2 2 2 2 2 2 6 2" xfId="27759"/>
    <cellStyle name="계산 3 2 2 2 2 2 2 2 6 3" xfId="42780"/>
    <cellStyle name="계산 3 2 2 2 2 2 2 2 7" xfId="13984"/>
    <cellStyle name="계산 3 2 2 2 2 2 2 2 7 2" xfId="29054"/>
    <cellStyle name="계산 3 2 2 2 2 2 2 2 7 3" xfId="44075"/>
    <cellStyle name="계산 3 2 2 2 2 2 2 2 8" xfId="16408"/>
    <cellStyle name="계산 3 2 2 2 2 2 2 2 8 2" xfId="31478"/>
    <cellStyle name="계산 3 2 2 2 2 2 2 2 8 3" xfId="46499"/>
    <cellStyle name="계산 3 2 2 2 2 2 2 2 9" xfId="17691"/>
    <cellStyle name="계산 3 2 2 2 2 2 2 2 9 2" xfId="32761"/>
    <cellStyle name="계산 3 2 2 2 2 2 2 2 9 3" xfId="47773"/>
    <cellStyle name="계산 3 2 2 2 2 2 2 3" xfId="6819"/>
    <cellStyle name="계산 3 2 2 2 2 2 2 3 10" xfId="20425"/>
    <cellStyle name="계산 3 2 2 2 2 2 2 3 10 2" xfId="35495"/>
    <cellStyle name="계산 3 2 2 2 2 2 2 3 10 3" xfId="50507"/>
    <cellStyle name="계산 3 2 2 2 2 2 2 3 11" xfId="7719"/>
    <cellStyle name="계산 3 2 2 2 2 2 2 3 11 2" xfId="23071"/>
    <cellStyle name="계산 3 2 2 2 2 2 2 3 11 3" xfId="38098"/>
    <cellStyle name="계산 3 2 2 2 2 2 2 3 12" xfId="22173"/>
    <cellStyle name="계산 3 2 2 2 2 2 2 3 13" xfId="37221"/>
    <cellStyle name="계산 3 2 2 2 2 2 2 3 2" xfId="10627"/>
    <cellStyle name="계산 3 2 2 2 2 2 2 3 2 2" xfId="25823"/>
    <cellStyle name="계산 3 2 2 2 2 2 2 3 2 3" xfId="40844"/>
    <cellStyle name="계산 3 2 2 2 2 2 2 3 3" xfId="11851"/>
    <cellStyle name="계산 3 2 2 2 2 2 2 3 3 2" xfId="26921"/>
    <cellStyle name="계산 3 2 2 2 2 2 2 3 3 3" xfId="41942"/>
    <cellStyle name="계산 3 2 2 2 2 2 2 3 4" xfId="13153"/>
    <cellStyle name="계산 3 2 2 2 2 2 2 3 4 2" xfId="28223"/>
    <cellStyle name="계산 3 2 2 2 2 2 2 3 4 3" xfId="43244"/>
    <cellStyle name="계산 3 2 2 2 2 2 2 3 5" xfId="14459"/>
    <cellStyle name="계산 3 2 2 2 2 2 2 3 5 2" xfId="29529"/>
    <cellStyle name="계산 3 2 2 2 2 2 2 3 5 3" xfId="44550"/>
    <cellStyle name="계산 3 2 2 2 2 2 2 3 6" xfId="15724"/>
    <cellStyle name="계산 3 2 2 2 2 2 2 3 6 2" xfId="30794"/>
    <cellStyle name="계산 3 2 2 2 2 2 2 3 6 3" xfId="45815"/>
    <cellStyle name="계산 3 2 2 2 2 2 2 3 7" xfId="16875"/>
    <cellStyle name="계산 3 2 2 2 2 2 2 3 7 2" xfId="31945"/>
    <cellStyle name="계산 3 2 2 2 2 2 2 3 7 3" xfId="46960"/>
    <cellStyle name="계산 3 2 2 2 2 2 2 3 8" xfId="18155"/>
    <cellStyle name="계산 3 2 2 2 2 2 2 3 8 2" xfId="33225"/>
    <cellStyle name="계산 3 2 2 2 2 2 2 3 8 3" xfId="48237"/>
    <cellStyle name="계산 3 2 2 2 2 2 2 3 9" xfId="19330"/>
    <cellStyle name="계산 3 2 2 2 2 2 2 3 9 2" xfId="34400"/>
    <cellStyle name="계산 3 2 2 2 2 2 2 3 9 3" xfId="49412"/>
    <cellStyle name="계산 3 2 2 2 2 2 2 4" xfId="8316"/>
    <cellStyle name="계산 3 2 2 2 2 2 2 4 10" xfId="20893"/>
    <cellStyle name="계산 3 2 2 2 2 2 2 4 10 2" xfId="35963"/>
    <cellStyle name="계산 3 2 2 2 2 2 2 4 10 3" xfId="50975"/>
    <cellStyle name="계산 3 2 2 2 2 2 2 4 11" xfId="23542"/>
    <cellStyle name="계산 3 2 2 2 2 2 2 4 12" xfId="38566"/>
    <cellStyle name="계산 3 2 2 2 2 2 2 4 2" xfId="11221"/>
    <cellStyle name="계산 3 2 2 2 2 2 2 4 2 2" xfId="26291"/>
    <cellStyle name="계산 3 2 2 2 2 2 2 4 2 3" xfId="41312"/>
    <cellStyle name="계산 3 2 2 2 2 2 2 4 3" xfId="12338"/>
    <cellStyle name="계산 3 2 2 2 2 2 2 4 3 2" xfId="27408"/>
    <cellStyle name="계산 3 2 2 2 2 2 2 4 3 3" xfId="42429"/>
    <cellStyle name="계산 3 2 2 2 2 2 2 4 4" xfId="13644"/>
    <cellStyle name="계산 3 2 2 2 2 2 2 4 4 2" xfId="28714"/>
    <cellStyle name="계산 3 2 2 2 2 2 2 4 4 3" xfId="43735"/>
    <cellStyle name="계산 3 2 2 2 2 2 2 4 5" xfId="15019"/>
    <cellStyle name="계산 3 2 2 2 2 2 2 4 5 2" xfId="30089"/>
    <cellStyle name="계산 3 2 2 2 2 2 2 4 5 3" xfId="45110"/>
    <cellStyle name="계산 3 2 2 2 2 2 2 4 6" xfId="16193"/>
    <cellStyle name="계산 3 2 2 2 2 2 2 4 6 2" xfId="31263"/>
    <cellStyle name="계산 3 2 2 2 2 2 2 4 6 3" xfId="46284"/>
    <cellStyle name="계산 3 2 2 2 2 2 2 4 7" xfId="17348"/>
    <cellStyle name="계산 3 2 2 2 2 2 2 4 7 2" xfId="32418"/>
    <cellStyle name="계산 3 2 2 2 2 2 2 4 7 3" xfId="47430"/>
    <cellStyle name="계산 3 2 2 2 2 2 2 4 8" xfId="18653"/>
    <cellStyle name="계산 3 2 2 2 2 2 2 4 8 2" xfId="33723"/>
    <cellStyle name="계산 3 2 2 2 2 2 2 4 8 3" xfId="48735"/>
    <cellStyle name="계산 3 2 2 2 2 2 2 4 9" xfId="19798"/>
    <cellStyle name="계산 3 2 2 2 2 2 2 4 9 2" xfId="34868"/>
    <cellStyle name="계산 3 2 2 2 2 2 2 4 9 3" xfId="49880"/>
    <cellStyle name="계산 3 2 2 2 2 2 2 5" xfId="7121"/>
    <cellStyle name="계산 3 2 2 2 2 2 2 5 2" xfId="22475"/>
    <cellStyle name="계산 3 2 2 2 2 2 2 5 3" xfId="37523"/>
    <cellStyle name="계산 3 2 2 2 2 2 3" xfId="6701"/>
    <cellStyle name="계산 3 2 2 2 2 2 3 10" xfId="20307"/>
    <cellStyle name="계산 3 2 2 2 2 2 3 10 2" xfId="35377"/>
    <cellStyle name="계산 3 2 2 2 2 2 3 10 3" xfId="50389"/>
    <cellStyle name="계산 3 2 2 2 2 2 3 11" xfId="7579"/>
    <cellStyle name="계산 3 2 2 2 2 2 3 11 2" xfId="22932"/>
    <cellStyle name="계산 3 2 2 2 2 2 3 11 3" xfId="37980"/>
    <cellStyle name="계산 3 2 2 2 2 2 3 12" xfId="22055"/>
    <cellStyle name="계산 3 2 2 2 2 2 3 13" xfId="37103"/>
    <cellStyle name="계산 3 2 2 2 2 2 3 2" xfId="10499"/>
    <cellStyle name="계산 3 2 2 2 2 2 3 2 2" xfId="25696"/>
    <cellStyle name="계산 3 2 2 2 2 2 3 2 3" xfId="40717"/>
    <cellStyle name="계산 3 2 2 2 2 2 3 3" xfId="11731"/>
    <cellStyle name="계산 3 2 2 2 2 2 3 3 2" xfId="26801"/>
    <cellStyle name="계산 3 2 2 2 2 2 3 3 3" xfId="41822"/>
    <cellStyle name="계산 3 2 2 2 2 2 3 4" xfId="13032"/>
    <cellStyle name="계산 3 2 2 2 2 2 3 4 2" xfId="28102"/>
    <cellStyle name="계산 3 2 2 2 2 2 3 4 3" xfId="43123"/>
    <cellStyle name="계산 3 2 2 2 2 2 3 5" xfId="14339"/>
    <cellStyle name="계산 3 2 2 2 2 2 3 5 2" xfId="29409"/>
    <cellStyle name="계산 3 2 2 2 2 2 3 5 3" xfId="44430"/>
    <cellStyle name="계산 3 2 2 2 2 2 3 6" xfId="15603"/>
    <cellStyle name="계산 3 2 2 2 2 2 3 6 2" xfId="30673"/>
    <cellStyle name="계산 3 2 2 2 2 2 3 6 3" xfId="45694"/>
    <cellStyle name="계산 3 2 2 2 2 2 3 7" xfId="16750"/>
    <cellStyle name="계산 3 2 2 2 2 2 3 7 2" xfId="31820"/>
    <cellStyle name="계산 3 2 2 2 2 2 3 7 3" xfId="46841"/>
    <cellStyle name="계산 3 2 2 2 2 2 3 8" xfId="18037"/>
    <cellStyle name="계산 3 2 2 2 2 2 3 8 2" xfId="33107"/>
    <cellStyle name="계산 3 2 2 2 2 2 3 8 3" xfId="48119"/>
    <cellStyle name="계산 3 2 2 2 2 2 3 9" xfId="19212"/>
    <cellStyle name="계산 3 2 2 2 2 2 3 9 2" xfId="34282"/>
    <cellStyle name="계산 3 2 2 2 2 2 3 9 3" xfId="49294"/>
    <cellStyle name="계산 3 2 2 2 2 2 4" xfId="8246"/>
    <cellStyle name="계산 3 2 2 2 2 2 4 10" xfId="20823"/>
    <cellStyle name="계산 3 2 2 2 2 2 4 10 2" xfId="35893"/>
    <cellStyle name="계산 3 2 2 2 2 2 4 10 3" xfId="50905"/>
    <cellStyle name="계산 3 2 2 2 2 2 4 11" xfId="23472"/>
    <cellStyle name="계산 3 2 2 2 2 2 4 12" xfId="38496"/>
    <cellStyle name="계산 3 2 2 2 2 2 4 2" xfId="11151"/>
    <cellStyle name="계산 3 2 2 2 2 2 4 2 2" xfId="26221"/>
    <cellStyle name="계산 3 2 2 2 2 2 4 2 3" xfId="41242"/>
    <cellStyle name="계산 3 2 2 2 2 2 4 3" xfId="12268"/>
    <cellStyle name="계산 3 2 2 2 2 2 4 3 2" xfId="27338"/>
    <cellStyle name="계산 3 2 2 2 2 2 4 3 3" xfId="42359"/>
    <cellStyle name="계산 3 2 2 2 2 2 4 4" xfId="13574"/>
    <cellStyle name="계산 3 2 2 2 2 2 4 4 2" xfId="28644"/>
    <cellStyle name="계산 3 2 2 2 2 2 4 4 3" xfId="43665"/>
    <cellStyle name="계산 3 2 2 2 2 2 4 5" xfId="14949"/>
    <cellStyle name="계산 3 2 2 2 2 2 4 5 2" xfId="30019"/>
    <cellStyle name="계산 3 2 2 2 2 2 4 5 3" xfId="45040"/>
    <cellStyle name="계산 3 2 2 2 2 2 4 6" xfId="16123"/>
    <cellStyle name="계산 3 2 2 2 2 2 4 6 2" xfId="31193"/>
    <cellStyle name="계산 3 2 2 2 2 2 4 6 3" xfId="46214"/>
    <cellStyle name="계산 3 2 2 2 2 2 4 7" xfId="17278"/>
    <cellStyle name="계산 3 2 2 2 2 2 4 7 2" xfId="32348"/>
    <cellStyle name="계산 3 2 2 2 2 2 4 7 3" xfId="47360"/>
    <cellStyle name="계산 3 2 2 2 2 2 4 8" xfId="18583"/>
    <cellStyle name="계산 3 2 2 2 2 2 4 8 2" xfId="33653"/>
    <cellStyle name="계산 3 2 2 2 2 2 4 8 3" xfId="48665"/>
    <cellStyle name="계산 3 2 2 2 2 2 4 9" xfId="19728"/>
    <cellStyle name="계산 3 2 2 2 2 2 4 9 2" xfId="34798"/>
    <cellStyle name="계산 3 2 2 2 2 2 4 9 3" xfId="49810"/>
    <cellStyle name="계산 3 2 2 2 2 2 5" xfId="8688"/>
    <cellStyle name="계산 3 2 2 2 2 2 5 2" xfId="23914"/>
    <cellStyle name="계산 3 2 2 2 2 2 5 3" xfId="38936"/>
    <cellStyle name="계산 3 2 2 2 2 2 6" xfId="9781"/>
    <cellStyle name="계산 3 2 2 2 2 2 6 2" xfId="25007"/>
    <cellStyle name="계산 3 2 2 2 2 2 6 3" xfId="40028"/>
    <cellStyle name="계산 3 2 2 2 2 2 7" xfId="10052"/>
    <cellStyle name="계산 3 2 2 2 2 2 7 2" xfId="25278"/>
    <cellStyle name="계산 3 2 2 2 2 2 7 3" xfId="40299"/>
    <cellStyle name="계산 3 2 2 2 2 2 8" xfId="8952"/>
    <cellStyle name="계산 3 2 2 2 2 2 8 2" xfId="24178"/>
    <cellStyle name="계산 3 2 2 2 2 2 8 3" xfId="39200"/>
    <cellStyle name="계산 3 2 2 2 2 2 9" xfId="12117"/>
    <cellStyle name="계산 3 2 2 2 2 2 9 2" xfId="27187"/>
    <cellStyle name="계산 3 2 2 2 2 2 9 3" xfId="42208"/>
    <cellStyle name="계산 3 2 2 2 2 3" xfId="6643"/>
    <cellStyle name="계산 3 2 2 2 2 3 10" xfId="20249"/>
    <cellStyle name="계산 3 2 2 2 2 3 10 2" xfId="35319"/>
    <cellStyle name="계산 3 2 2 2 2 3 10 3" xfId="50331"/>
    <cellStyle name="계산 3 2 2 2 2 3 11" xfId="7521"/>
    <cellStyle name="계산 3 2 2 2 2 3 11 2" xfId="22874"/>
    <cellStyle name="계산 3 2 2 2 2 3 11 3" xfId="37922"/>
    <cellStyle name="계산 3 2 2 2 2 3 12" xfId="21997"/>
    <cellStyle name="계산 3 2 2 2 2 3 13" xfId="37045"/>
    <cellStyle name="계산 3 2 2 2 2 3 2" xfId="10441"/>
    <cellStyle name="계산 3 2 2 2 2 3 2 2" xfId="25638"/>
    <cellStyle name="계산 3 2 2 2 2 3 2 3" xfId="40659"/>
    <cellStyle name="계산 3 2 2 2 2 3 3" xfId="11673"/>
    <cellStyle name="계산 3 2 2 2 2 3 3 2" xfId="26743"/>
    <cellStyle name="계산 3 2 2 2 2 3 3 3" xfId="41764"/>
    <cellStyle name="계산 3 2 2 2 2 3 4" xfId="12974"/>
    <cellStyle name="계산 3 2 2 2 2 3 4 2" xfId="28044"/>
    <cellStyle name="계산 3 2 2 2 2 3 4 3" xfId="43065"/>
    <cellStyle name="계산 3 2 2 2 2 3 5" xfId="14281"/>
    <cellStyle name="계산 3 2 2 2 2 3 5 2" xfId="29351"/>
    <cellStyle name="계산 3 2 2 2 2 3 5 3" xfId="44372"/>
    <cellStyle name="계산 3 2 2 2 2 3 6" xfId="15545"/>
    <cellStyle name="계산 3 2 2 2 2 3 6 2" xfId="30615"/>
    <cellStyle name="계산 3 2 2 2 2 3 6 3" xfId="45636"/>
    <cellStyle name="계산 3 2 2 2 2 3 7" xfId="16692"/>
    <cellStyle name="계산 3 2 2 2 2 3 7 2" xfId="31762"/>
    <cellStyle name="계산 3 2 2 2 2 3 7 3" xfId="46783"/>
    <cellStyle name="계산 3 2 2 2 2 3 8" xfId="17979"/>
    <cellStyle name="계산 3 2 2 2 2 3 8 2" xfId="33049"/>
    <cellStyle name="계산 3 2 2 2 2 3 8 3" xfId="48061"/>
    <cellStyle name="계산 3 2 2 2 2 3 9" xfId="19154"/>
    <cellStyle name="계산 3 2 2 2 2 3 9 2" xfId="34224"/>
    <cellStyle name="계산 3 2 2 2 2 3 9 3" xfId="49236"/>
    <cellStyle name="계산 3 2 2 2 2 4" xfId="8204"/>
    <cellStyle name="계산 3 2 2 2 2 4 10" xfId="20781"/>
    <cellStyle name="계산 3 2 2 2 2 4 10 2" xfId="35851"/>
    <cellStyle name="계산 3 2 2 2 2 4 10 3" xfId="50863"/>
    <cellStyle name="계산 3 2 2 2 2 4 11" xfId="23430"/>
    <cellStyle name="계산 3 2 2 2 2 4 12" xfId="38454"/>
    <cellStyle name="계산 3 2 2 2 2 4 2" xfId="11109"/>
    <cellStyle name="계산 3 2 2 2 2 4 2 2" xfId="26179"/>
    <cellStyle name="계산 3 2 2 2 2 4 2 3" xfId="41200"/>
    <cellStyle name="계산 3 2 2 2 2 4 3" xfId="12226"/>
    <cellStyle name="계산 3 2 2 2 2 4 3 2" xfId="27296"/>
    <cellStyle name="계산 3 2 2 2 2 4 3 3" xfId="42317"/>
    <cellStyle name="계산 3 2 2 2 2 4 4" xfId="13532"/>
    <cellStyle name="계산 3 2 2 2 2 4 4 2" xfId="28602"/>
    <cellStyle name="계산 3 2 2 2 2 4 4 3" xfId="43623"/>
    <cellStyle name="계산 3 2 2 2 2 4 5" xfId="14907"/>
    <cellStyle name="계산 3 2 2 2 2 4 5 2" xfId="29977"/>
    <cellStyle name="계산 3 2 2 2 2 4 5 3" xfId="44998"/>
    <cellStyle name="계산 3 2 2 2 2 4 6" xfId="16081"/>
    <cellStyle name="계산 3 2 2 2 2 4 6 2" xfId="31151"/>
    <cellStyle name="계산 3 2 2 2 2 4 6 3" xfId="46172"/>
    <cellStyle name="계산 3 2 2 2 2 4 7" xfId="17236"/>
    <cellStyle name="계산 3 2 2 2 2 4 7 2" xfId="32306"/>
    <cellStyle name="계산 3 2 2 2 2 4 7 3" xfId="47318"/>
    <cellStyle name="계산 3 2 2 2 2 4 8" xfId="18541"/>
    <cellStyle name="계산 3 2 2 2 2 4 8 2" xfId="33611"/>
    <cellStyle name="계산 3 2 2 2 2 4 8 3" xfId="48623"/>
    <cellStyle name="계산 3 2 2 2 2 4 9" xfId="19686"/>
    <cellStyle name="계산 3 2 2 2 2 4 9 2" xfId="34756"/>
    <cellStyle name="계산 3 2 2 2 2 4 9 3" xfId="49768"/>
    <cellStyle name="계산 3 2 2 2 2 5" xfId="6151"/>
    <cellStyle name="계산 3 2 2 2 2 5 2" xfId="21505"/>
    <cellStyle name="계산 3 2 2 2 2 5 3" xfId="36553"/>
    <cellStyle name="계산 3 2 2 2 3" xfId="6553"/>
    <cellStyle name="계산 3 2 2 2 3 10" xfId="20159"/>
    <cellStyle name="계산 3 2 2 2 3 10 2" xfId="35229"/>
    <cellStyle name="계산 3 2 2 2 3 10 3" xfId="50241"/>
    <cellStyle name="계산 3 2 2 2 3 11" xfId="7431"/>
    <cellStyle name="계산 3 2 2 2 3 11 2" xfId="22784"/>
    <cellStyle name="계산 3 2 2 2 3 11 3" xfId="37832"/>
    <cellStyle name="계산 3 2 2 2 3 12" xfId="21907"/>
    <cellStyle name="계산 3 2 2 2 3 13" xfId="36955"/>
    <cellStyle name="계산 3 2 2 2 3 2" xfId="10351"/>
    <cellStyle name="계산 3 2 2 2 3 2 2" xfId="25548"/>
    <cellStyle name="계산 3 2 2 2 3 2 3" xfId="40569"/>
    <cellStyle name="계산 3 2 2 2 3 3" xfId="11583"/>
    <cellStyle name="계산 3 2 2 2 3 3 2" xfId="26653"/>
    <cellStyle name="계산 3 2 2 2 3 3 3" xfId="41674"/>
    <cellStyle name="계산 3 2 2 2 3 4" xfId="12884"/>
    <cellStyle name="계산 3 2 2 2 3 4 2" xfId="27954"/>
    <cellStyle name="계산 3 2 2 2 3 4 3" xfId="42975"/>
    <cellStyle name="계산 3 2 2 2 3 5" xfId="14191"/>
    <cellStyle name="계산 3 2 2 2 3 5 2" xfId="29261"/>
    <cellStyle name="계산 3 2 2 2 3 5 3" xfId="44282"/>
    <cellStyle name="계산 3 2 2 2 3 6" xfId="15455"/>
    <cellStyle name="계산 3 2 2 2 3 6 2" xfId="30525"/>
    <cellStyle name="계산 3 2 2 2 3 6 3" xfId="45546"/>
    <cellStyle name="계산 3 2 2 2 3 7" xfId="16602"/>
    <cellStyle name="계산 3 2 2 2 3 7 2" xfId="31672"/>
    <cellStyle name="계산 3 2 2 2 3 7 3" xfId="46693"/>
    <cellStyle name="계산 3 2 2 2 3 8" xfId="17889"/>
    <cellStyle name="계산 3 2 2 2 3 8 2" xfId="32959"/>
    <cellStyle name="계산 3 2 2 2 3 8 3" xfId="47971"/>
    <cellStyle name="계산 3 2 2 2 3 9" xfId="19064"/>
    <cellStyle name="계산 3 2 2 2 3 9 2" xfId="34134"/>
    <cellStyle name="계산 3 2 2 2 3 9 3" xfId="49146"/>
    <cellStyle name="계산 3 2 2 2 4" xfId="8152"/>
    <cellStyle name="계산 3 2 2 2 4 10" xfId="20729"/>
    <cellStyle name="계산 3 2 2 2 4 10 2" xfId="35799"/>
    <cellStyle name="계산 3 2 2 2 4 10 3" xfId="50811"/>
    <cellStyle name="계산 3 2 2 2 4 11" xfId="23378"/>
    <cellStyle name="계산 3 2 2 2 4 12" xfId="38402"/>
    <cellStyle name="계산 3 2 2 2 4 2" xfId="11057"/>
    <cellStyle name="계산 3 2 2 2 4 2 2" xfId="26127"/>
    <cellStyle name="계산 3 2 2 2 4 2 3" xfId="41148"/>
    <cellStyle name="계산 3 2 2 2 4 3" xfId="12174"/>
    <cellStyle name="계산 3 2 2 2 4 3 2" xfId="27244"/>
    <cellStyle name="계산 3 2 2 2 4 3 3" xfId="42265"/>
    <cellStyle name="계산 3 2 2 2 4 4" xfId="13480"/>
    <cellStyle name="계산 3 2 2 2 4 4 2" xfId="28550"/>
    <cellStyle name="계산 3 2 2 2 4 4 3" xfId="43571"/>
    <cellStyle name="계산 3 2 2 2 4 5" xfId="14855"/>
    <cellStyle name="계산 3 2 2 2 4 5 2" xfId="29925"/>
    <cellStyle name="계산 3 2 2 2 4 5 3" xfId="44946"/>
    <cellStyle name="계산 3 2 2 2 4 6" xfId="16029"/>
    <cellStyle name="계산 3 2 2 2 4 6 2" xfId="31099"/>
    <cellStyle name="계산 3 2 2 2 4 6 3" xfId="46120"/>
    <cellStyle name="계산 3 2 2 2 4 7" xfId="17184"/>
    <cellStyle name="계산 3 2 2 2 4 7 2" xfId="32254"/>
    <cellStyle name="계산 3 2 2 2 4 7 3" xfId="47266"/>
    <cellStyle name="계산 3 2 2 2 4 8" xfId="18489"/>
    <cellStyle name="계산 3 2 2 2 4 8 2" xfId="33559"/>
    <cellStyle name="계산 3 2 2 2 4 8 3" xfId="48571"/>
    <cellStyle name="계산 3 2 2 2 4 9" xfId="19634"/>
    <cellStyle name="계산 3 2 2 2 4 9 2" xfId="34704"/>
    <cellStyle name="계산 3 2 2 2 4 9 3" xfId="49716"/>
    <cellStyle name="계산 3 2 2 2 5" xfId="8750"/>
    <cellStyle name="계산 3 2 2 2 5 2" xfId="23976"/>
    <cellStyle name="계산 3 2 2 2 5 3" xfId="38998"/>
    <cellStyle name="계산 3 2 2 2 6" xfId="9195"/>
    <cellStyle name="계산 3 2 2 2 6 2" xfId="24421"/>
    <cellStyle name="계산 3 2 2 2 6 3" xfId="39443"/>
    <cellStyle name="계산 3 2 2 2 7" xfId="9594"/>
    <cellStyle name="계산 3 2 2 2 7 2" xfId="24820"/>
    <cellStyle name="계산 3 2 2 2 7 3" xfId="39841"/>
    <cellStyle name="계산 3 2 2 2 8" xfId="14785"/>
    <cellStyle name="계산 3 2 2 2 8 2" xfId="29855"/>
    <cellStyle name="계산 3 2 2 2 8 3" xfId="44876"/>
    <cellStyle name="계산 3 2 2 2 9" xfId="9006"/>
    <cellStyle name="계산 3 2 2 2 9 2" xfId="24232"/>
    <cellStyle name="계산 3 2 2 2 9 3" xfId="39254"/>
    <cellStyle name="계산 3 2 2 3" xfId="6362"/>
    <cellStyle name="계산 3 2 2 3 10" xfId="20012"/>
    <cellStyle name="계산 3 2 2 3 10 2" xfId="35082"/>
    <cellStyle name="계산 3 2 2 3 10 3" xfId="50094"/>
    <cellStyle name="계산 3 2 2 3 11" xfId="7284"/>
    <cellStyle name="계산 3 2 2 3 11 2" xfId="22637"/>
    <cellStyle name="계산 3 2 2 3 11 3" xfId="37685"/>
    <cellStyle name="계산 3 2 2 3 12" xfId="21716"/>
    <cellStyle name="계산 3 2 2 3 13" xfId="36764"/>
    <cellStyle name="계산 3 2 2 3 2" xfId="10204"/>
    <cellStyle name="계산 3 2 2 3 2 2" xfId="25401"/>
    <cellStyle name="계산 3 2 2 3 2 3" xfId="40422"/>
    <cellStyle name="계산 3 2 2 3 3" xfId="11436"/>
    <cellStyle name="계산 3 2 2 3 3 2" xfId="26506"/>
    <cellStyle name="계산 3 2 2 3 3 3" xfId="41527"/>
    <cellStyle name="계산 3 2 2 3 4" xfId="12737"/>
    <cellStyle name="계산 3 2 2 3 4 2" xfId="27807"/>
    <cellStyle name="계산 3 2 2 3 4 3" xfId="42828"/>
    <cellStyle name="계산 3 2 2 3 5" xfId="14044"/>
    <cellStyle name="계산 3 2 2 3 5 2" xfId="29114"/>
    <cellStyle name="계산 3 2 2 3 5 3" xfId="44135"/>
    <cellStyle name="계산 3 2 2 3 6" xfId="15308"/>
    <cellStyle name="계산 3 2 2 3 6 2" xfId="30378"/>
    <cellStyle name="계산 3 2 2 3 6 3" xfId="45399"/>
    <cellStyle name="계산 3 2 2 3 7" xfId="16455"/>
    <cellStyle name="계산 3 2 2 3 7 2" xfId="31525"/>
    <cellStyle name="계산 3 2 2 3 7 3" xfId="46546"/>
    <cellStyle name="계산 3 2 2 3 8" xfId="17742"/>
    <cellStyle name="계산 3 2 2 3 8 2" xfId="32812"/>
    <cellStyle name="계산 3 2 2 3 8 3" xfId="47824"/>
    <cellStyle name="계산 3 2 2 3 9" xfId="18917"/>
    <cellStyle name="계산 3 2 2 3 9 2" xfId="33987"/>
    <cellStyle name="계산 3 2 2 3 9 3" xfId="48999"/>
    <cellStyle name="계산 3 2 2 4" xfId="7321"/>
    <cellStyle name="계산 3 2 2 4 10" xfId="20049"/>
    <cellStyle name="계산 3 2 2 4 10 2" xfId="35119"/>
    <cellStyle name="계산 3 2 2 4 10 3" xfId="50131"/>
    <cellStyle name="계산 3 2 2 4 11" xfId="22674"/>
    <cellStyle name="계산 3 2 2 4 12" xfId="37722"/>
    <cellStyle name="계산 3 2 2 4 2" xfId="10241"/>
    <cellStyle name="계산 3 2 2 4 2 2" xfId="25438"/>
    <cellStyle name="계산 3 2 2 4 2 3" xfId="40459"/>
    <cellStyle name="계산 3 2 2 4 3" xfId="11473"/>
    <cellStyle name="계산 3 2 2 4 3 2" xfId="26543"/>
    <cellStyle name="계산 3 2 2 4 3 3" xfId="41564"/>
    <cellStyle name="계산 3 2 2 4 4" xfId="12774"/>
    <cellStyle name="계산 3 2 2 4 4 2" xfId="27844"/>
    <cellStyle name="계산 3 2 2 4 4 3" xfId="42865"/>
    <cellStyle name="계산 3 2 2 4 5" xfId="14081"/>
    <cellStyle name="계산 3 2 2 4 5 2" xfId="29151"/>
    <cellStyle name="계산 3 2 2 4 5 3" xfId="44172"/>
    <cellStyle name="계산 3 2 2 4 6" xfId="15345"/>
    <cellStyle name="계산 3 2 2 4 6 2" xfId="30415"/>
    <cellStyle name="계산 3 2 2 4 6 3" xfId="45436"/>
    <cellStyle name="계산 3 2 2 4 7" xfId="16492"/>
    <cellStyle name="계산 3 2 2 4 7 2" xfId="31562"/>
    <cellStyle name="계산 3 2 2 4 7 3" xfId="46583"/>
    <cellStyle name="계산 3 2 2 4 8" xfId="17779"/>
    <cellStyle name="계산 3 2 2 4 8 2" xfId="32849"/>
    <cellStyle name="계산 3 2 2 4 8 3" xfId="47861"/>
    <cellStyle name="계산 3 2 2 4 9" xfId="18954"/>
    <cellStyle name="계산 3 2 2 4 9 2" xfId="34024"/>
    <cellStyle name="계산 3 2 2 4 9 3" xfId="49036"/>
    <cellStyle name="계산 3 2 2 5" xfId="6276"/>
    <cellStyle name="계산 3 2 2 5 2" xfId="21630"/>
    <cellStyle name="계산 3 2 2 5 3" xfId="36678"/>
    <cellStyle name="계산 3 2 3" xfId="5522"/>
    <cellStyle name="계산 3 2 3 10" xfId="6211"/>
    <cellStyle name="계산 3 2 3 10 2" xfId="21565"/>
    <cellStyle name="계산 3 2 3 10 3" xfId="36613"/>
    <cellStyle name="계산 3 2 3 2" xfId="5614"/>
    <cellStyle name="계산 3 2 3 2 2" xfId="5672"/>
    <cellStyle name="계산 3 2 3 2 2 10" xfId="6381"/>
    <cellStyle name="계산 3 2 3 2 2 10 2" xfId="21735"/>
    <cellStyle name="계산 3 2 3 2 2 10 3" xfId="36783"/>
    <cellStyle name="계산 3 2 3 2 2 2" xfId="5798"/>
    <cellStyle name="계산 3 2 3 2 2 2 2" xfId="5915"/>
    <cellStyle name="계산 3 2 3 2 2 2 2 10" xfId="7215"/>
    <cellStyle name="계산 3 2 3 2 2 2 2 10 2" xfId="22569"/>
    <cellStyle name="계산 3 2 3 2 2 2 2 10 3" xfId="37617"/>
    <cellStyle name="계산 3 2 3 2 2 2 2 2" xfId="6913"/>
    <cellStyle name="계산 3 2 3 2 2 2 2 2 10" xfId="19539"/>
    <cellStyle name="계산 3 2 3 2 2 2 2 2 10 2" xfId="34609"/>
    <cellStyle name="계산 3 2 3 2 2 2 2 2 10 3" xfId="49621"/>
    <cellStyle name="계산 3 2 3 2 2 2 2 2 11" xfId="20634"/>
    <cellStyle name="계산 3 2 3 2 2 2 2 2 11 2" xfId="35704"/>
    <cellStyle name="계산 3 2 3 2 2 2 2 2 11 3" xfId="50716"/>
    <cellStyle name="계산 3 2 3 2 2 2 2 2 12" xfId="7980"/>
    <cellStyle name="계산 3 2 3 2 2 2 2 2 12 2" xfId="23283"/>
    <cellStyle name="계산 3 2 3 2 2 2 2 2 12 3" xfId="38307"/>
    <cellStyle name="계산 3 2 3 2 2 2 2 2 13" xfId="22267"/>
    <cellStyle name="계산 3 2 3 2 2 2 2 2 14" xfId="37315"/>
    <cellStyle name="계산 3 2 3 2 2 2 2 2 2" xfId="8464"/>
    <cellStyle name="계산 3 2 3 2 2 2 2 2 2 10" xfId="21041"/>
    <cellStyle name="계산 3 2 3 2 2 2 2 2 2 10 2" xfId="36111"/>
    <cellStyle name="계산 3 2 3 2 2 2 2 2 2 10 3" xfId="51123"/>
    <cellStyle name="계산 3 2 3 2 2 2 2 2 2 11" xfId="23690"/>
    <cellStyle name="계산 3 2 3 2 2 2 2 2 2 12" xfId="38714"/>
    <cellStyle name="계산 3 2 3 2 2 2 2 2 2 2" xfId="11369"/>
    <cellStyle name="계산 3 2 3 2 2 2 2 2 2 2 2" xfId="26439"/>
    <cellStyle name="계산 3 2 3 2 2 2 2 2 2 2 3" xfId="41460"/>
    <cellStyle name="계산 3 2 3 2 2 2 2 2 2 3" xfId="12486"/>
    <cellStyle name="계산 3 2 3 2 2 2 2 2 2 3 2" xfId="27556"/>
    <cellStyle name="계산 3 2 3 2 2 2 2 2 2 3 3" xfId="42577"/>
    <cellStyle name="계산 3 2 3 2 2 2 2 2 2 4" xfId="13792"/>
    <cellStyle name="계산 3 2 3 2 2 2 2 2 2 4 2" xfId="28862"/>
    <cellStyle name="계산 3 2 3 2 2 2 2 2 2 4 3" xfId="43883"/>
    <cellStyle name="계산 3 2 3 2 2 2 2 2 2 5" xfId="15167"/>
    <cellStyle name="계산 3 2 3 2 2 2 2 2 2 5 2" xfId="30237"/>
    <cellStyle name="계산 3 2 3 2 2 2 2 2 2 5 3" xfId="45258"/>
    <cellStyle name="계산 3 2 3 2 2 2 2 2 2 6" xfId="16341"/>
    <cellStyle name="계산 3 2 3 2 2 2 2 2 2 6 2" xfId="31411"/>
    <cellStyle name="계산 3 2 3 2 2 2 2 2 2 6 3" xfId="46432"/>
    <cellStyle name="계산 3 2 3 2 2 2 2 2 2 7" xfId="17496"/>
    <cellStyle name="계산 3 2 3 2 2 2 2 2 2 7 2" xfId="32566"/>
    <cellStyle name="계산 3 2 3 2 2 2 2 2 2 7 3" xfId="47578"/>
    <cellStyle name="계산 3 2 3 2 2 2 2 2 2 8" xfId="18801"/>
    <cellStyle name="계산 3 2 3 2 2 2 2 2 2 8 2" xfId="33871"/>
    <cellStyle name="계산 3 2 3 2 2 2 2 2 2 8 3" xfId="48883"/>
    <cellStyle name="계산 3 2 3 2 2 2 2 2 2 9" xfId="19946"/>
    <cellStyle name="계산 3 2 3 2 2 2 2 2 2 9 2" xfId="35016"/>
    <cellStyle name="계산 3 2 3 2 2 2 2 2 2 9 3" xfId="50028"/>
    <cellStyle name="계산 3 2 3 2 2 2 2 2 3" xfId="10885"/>
    <cellStyle name="계산 3 2 3 2 2 2 2 2 3 2" xfId="26032"/>
    <cellStyle name="계산 3 2 3 2 2 2 2 2 3 3" xfId="41053"/>
    <cellStyle name="계산 3 2 3 2 2 2 2 2 4" xfId="12063"/>
    <cellStyle name="계산 3 2 3 2 2 2 2 2 4 2" xfId="27133"/>
    <cellStyle name="계산 3 2 3 2 2 2 2 2 4 3" xfId="42154"/>
    <cellStyle name="계산 3 2 3 2 2 2 2 2 5" xfId="13367"/>
    <cellStyle name="계산 3 2 3 2 2 2 2 2 5 2" xfId="28437"/>
    <cellStyle name="계산 3 2 3 2 2 2 2 2 5 3" xfId="43458"/>
    <cellStyle name="계산 3 2 3 2 2 2 2 2 6" xfId="14704"/>
    <cellStyle name="계산 3 2 3 2 2 2 2 2 6 2" xfId="29774"/>
    <cellStyle name="계산 3 2 3 2 2 2 2 2 6 3" xfId="44795"/>
    <cellStyle name="계산 3 2 3 2 2 2 2 2 7" xfId="15934"/>
    <cellStyle name="계산 3 2 3 2 2 2 2 2 7 2" xfId="31004"/>
    <cellStyle name="계산 3 2 3 2 2 2 2 2 7 3" xfId="46025"/>
    <cellStyle name="계산 3 2 3 2 2 2 2 2 8" xfId="17087"/>
    <cellStyle name="계산 3 2 3 2 2 2 2 2 8 2" xfId="32157"/>
    <cellStyle name="계산 3 2 3 2 2 2 2 2 8 3" xfId="47169"/>
    <cellStyle name="계산 3 2 3 2 2 2 2 2 9" xfId="18372"/>
    <cellStyle name="계산 3 2 3 2 2 2 2 2 9 2" xfId="33442"/>
    <cellStyle name="계산 3 2 3 2 2 2 2 2 9 3" xfId="48454"/>
    <cellStyle name="계산 3 2 3 2 2 2 2 3" xfId="7820"/>
    <cellStyle name="계산 3 2 3 2 2 2 2 3 10" xfId="20519"/>
    <cellStyle name="계산 3 2 3 2 2 2 2 3 10 2" xfId="35589"/>
    <cellStyle name="계산 3 2 3 2 2 2 2 3 10 3" xfId="50601"/>
    <cellStyle name="계산 3 2 3 2 2 2 2 3 11" xfId="23165"/>
    <cellStyle name="계산 3 2 3 2 2 2 2 3 12" xfId="38192"/>
    <cellStyle name="계산 3 2 3 2 2 2 2 3 2" xfId="10728"/>
    <cellStyle name="계산 3 2 3 2 2 2 2 3 2 2" xfId="25917"/>
    <cellStyle name="계산 3 2 3 2 2 2 2 3 2 3" xfId="40938"/>
    <cellStyle name="계산 3 2 3 2 2 2 2 3 3" xfId="11946"/>
    <cellStyle name="계산 3 2 3 2 2 2 2 3 3 2" xfId="27016"/>
    <cellStyle name="계산 3 2 3 2 2 2 2 3 3 3" xfId="42037"/>
    <cellStyle name="계산 3 2 3 2 2 2 2 3 4" xfId="13248"/>
    <cellStyle name="계산 3 2 3 2 2 2 2 3 4 2" xfId="28318"/>
    <cellStyle name="계산 3 2 3 2 2 2 2 3 4 3" xfId="43339"/>
    <cellStyle name="계산 3 2 3 2 2 2 2 3 5" xfId="14559"/>
    <cellStyle name="계산 3 2 3 2 2 2 2 3 5 2" xfId="29629"/>
    <cellStyle name="계산 3 2 3 2 2 2 2 3 5 3" xfId="44650"/>
    <cellStyle name="계산 3 2 3 2 2 2 2 3 6" xfId="15818"/>
    <cellStyle name="계산 3 2 3 2 2 2 2 3 6 2" xfId="30888"/>
    <cellStyle name="계산 3 2 3 2 2 2 2 3 6 3" xfId="45909"/>
    <cellStyle name="계산 3 2 3 2 2 2 2 3 7" xfId="16969"/>
    <cellStyle name="계산 3 2 3 2 2 2 2 3 7 2" xfId="32039"/>
    <cellStyle name="계산 3 2 3 2 2 2 2 3 7 3" xfId="47054"/>
    <cellStyle name="계산 3 2 3 2 2 2 2 3 8" xfId="18250"/>
    <cellStyle name="계산 3 2 3 2 2 2 2 3 8 2" xfId="33320"/>
    <cellStyle name="계산 3 2 3 2 2 2 2 3 8 3" xfId="48332"/>
    <cellStyle name="계산 3 2 3 2 2 2 2 3 9" xfId="19424"/>
    <cellStyle name="계산 3 2 3 2 2 2 2 3 9 2" xfId="34494"/>
    <cellStyle name="계산 3 2 3 2 2 2 2 3 9 3" xfId="49506"/>
    <cellStyle name="계산 3 2 3 2 2 2 2 4" xfId="8381"/>
    <cellStyle name="계산 3 2 3 2 2 2 2 4 10" xfId="20958"/>
    <cellStyle name="계산 3 2 3 2 2 2 2 4 10 2" xfId="36028"/>
    <cellStyle name="계산 3 2 3 2 2 2 2 4 10 3" xfId="51040"/>
    <cellStyle name="계산 3 2 3 2 2 2 2 4 11" xfId="23607"/>
    <cellStyle name="계산 3 2 3 2 2 2 2 4 12" xfId="38631"/>
    <cellStyle name="계산 3 2 3 2 2 2 2 4 2" xfId="11286"/>
    <cellStyle name="계산 3 2 3 2 2 2 2 4 2 2" xfId="26356"/>
    <cellStyle name="계산 3 2 3 2 2 2 2 4 2 3" xfId="41377"/>
    <cellStyle name="계산 3 2 3 2 2 2 2 4 3" xfId="12403"/>
    <cellStyle name="계산 3 2 3 2 2 2 2 4 3 2" xfId="27473"/>
    <cellStyle name="계산 3 2 3 2 2 2 2 4 3 3" xfId="42494"/>
    <cellStyle name="계산 3 2 3 2 2 2 2 4 4" xfId="13709"/>
    <cellStyle name="계산 3 2 3 2 2 2 2 4 4 2" xfId="28779"/>
    <cellStyle name="계산 3 2 3 2 2 2 2 4 4 3" xfId="43800"/>
    <cellStyle name="계산 3 2 3 2 2 2 2 4 5" xfId="15084"/>
    <cellStyle name="계산 3 2 3 2 2 2 2 4 5 2" xfId="30154"/>
    <cellStyle name="계산 3 2 3 2 2 2 2 4 5 3" xfId="45175"/>
    <cellStyle name="계산 3 2 3 2 2 2 2 4 6" xfId="16258"/>
    <cellStyle name="계산 3 2 3 2 2 2 2 4 6 2" xfId="31328"/>
    <cellStyle name="계산 3 2 3 2 2 2 2 4 6 3" xfId="46349"/>
    <cellStyle name="계산 3 2 3 2 2 2 2 4 7" xfId="17413"/>
    <cellStyle name="계산 3 2 3 2 2 2 2 4 7 2" xfId="32483"/>
    <cellStyle name="계산 3 2 3 2 2 2 2 4 7 3" xfId="47495"/>
    <cellStyle name="계산 3 2 3 2 2 2 2 4 8" xfId="18718"/>
    <cellStyle name="계산 3 2 3 2 2 2 2 4 8 2" xfId="33788"/>
    <cellStyle name="계산 3 2 3 2 2 2 2 4 8 3" xfId="48800"/>
    <cellStyle name="계산 3 2 3 2 2 2 2 4 9" xfId="19863"/>
    <cellStyle name="계산 3 2 3 2 2 2 2 4 9 2" xfId="34933"/>
    <cellStyle name="계산 3 2 3 2 2 2 2 4 9 3" xfId="49945"/>
    <cellStyle name="계산 3 2 3 2 2 2 2 5" xfId="8846"/>
    <cellStyle name="계산 3 2 3 2 2 2 2 5 2" xfId="24072"/>
    <cellStyle name="계산 3 2 3 2 2 2 2 5 3" xfId="39094"/>
    <cellStyle name="계산 3 2 3 2 2 2 2 6" xfId="12674"/>
    <cellStyle name="계산 3 2 3 2 2 2 2 6 2" xfId="27744"/>
    <cellStyle name="계산 3 2 3 2 2 2 2 6 3" xfId="42765"/>
    <cellStyle name="계산 3 2 3 2 2 2 2 7" xfId="13969"/>
    <cellStyle name="계산 3 2 3 2 2 2 2 7 2" xfId="29039"/>
    <cellStyle name="계산 3 2 3 2 2 2 2 7 3" xfId="44060"/>
    <cellStyle name="계산 3 2 3 2 2 2 2 8" xfId="10184"/>
    <cellStyle name="계산 3 2 3 2 2 2 2 8 2" xfId="25393"/>
    <cellStyle name="계산 3 2 3 2 2 2 2 8 3" xfId="40414"/>
    <cellStyle name="계산 3 2 3 2 2 2 2 9" xfId="17676"/>
    <cellStyle name="계산 3 2 3 2 2 2 2 9 2" xfId="32746"/>
    <cellStyle name="계산 3 2 3 2 2 2 2 9 3" xfId="47758"/>
    <cellStyle name="계산 3 2 3 2 2 2 3" xfId="6804"/>
    <cellStyle name="계산 3 2 3 2 2 2 3 10" xfId="20410"/>
    <cellStyle name="계산 3 2 3 2 2 2 3 10 2" xfId="35480"/>
    <cellStyle name="계산 3 2 3 2 2 2 3 10 3" xfId="50492"/>
    <cellStyle name="계산 3 2 3 2 2 2 3 11" xfId="7704"/>
    <cellStyle name="계산 3 2 3 2 2 2 3 11 2" xfId="23056"/>
    <cellStyle name="계산 3 2 3 2 2 2 3 11 3" xfId="38083"/>
    <cellStyle name="계산 3 2 3 2 2 2 3 12" xfId="22158"/>
    <cellStyle name="계산 3 2 3 2 2 2 3 13" xfId="37206"/>
    <cellStyle name="계산 3 2 3 2 2 2 3 2" xfId="10612"/>
    <cellStyle name="계산 3 2 3 2 2 2 3 2 2" xfId="25808"/>
    <cellStyle name="계산 3 2 3 2 2 2 3 2 3" xfId="40829"/>
    <cellStyle name="계산 3 2 3 2 2 2 3 3" xfId="11836"/>
    <cellStyle name="계산 3 2 3 2 2 2 3 3 2" xfId="26906"/>
    <cellStyle name="계산 3 2 3 2 2 2 3 3 3" xfId="41927"/>
    <cellStyle name="계산 3 2 3 2 2 2 3 4" xfId="13138"/>
    <cellStyle name="계산 3 2 3 2 2 2 3 4 2" xfId="28208"/>
    <cellStyle name="계산 3 2 3 2 2 2 3 4 3" xfId="43229"/>
    <cellStyle name="계산 3 2 3 2 2 2 3 5" xfId="14444"/>
    <cellStyle name="계산 3 2 3 2 2 2 3 5 2" xfId="29514"/>
    <cellStyle name="계산 3 2 3 2 2 2 3 5 3" xfId="44535"/>
    <cellStyle name="계산 3 2 3 2 2 2 3 6" xfId="15709"/>
    <cellStyle name="계산 3 2 3 2 2 2 3 6 2" xfId="30779"/>
    <cellStyle name="계산 3 2 3 2 2 2 3 6 3" xfId="45800"/>
    <cellStyle name="계산 3 2 3 2 2 2 3 7" xfId="16860"/>
    <cellStyle name="계산 3 2 3 2 2 2 3 7 2" xfId="31930"/>
    <cellStyle name="계산 3 2 3 2 2 2 3 7 3" xfId="46945"/>
    <cellStyle name="계산 3 2 3 2 2 2 3 8" xfId="18140"/>
    <cellStyle name="계산 3 2 3 2 2 2 3 8 2" xfId="33210"/>
    <cellStyle name="계산 3 2 3 2 2 2 3 8 3" xfId="48222"/>
    <cellStyle name="계산 3 2 3 2 2 2 3 9" xfId="19315"/>
    <cellStyle name="계산 3 2 3 2 2 2 3 9 2" xfId="34385"/>
    <cellStyle name="계산 3 2 3 2 2 2 3 9 3" xfId="49397"/>
    <cellStyle name="계산 3 2 3 2 2 2 4" xfId="8304"/>
    <cellStyle name="계산 3 2 3 2 2 2 4 10" xfId="20881"/>
    <cellStyle name="계산 3 2 3 2 2 2 4 10 2" xfId="35951"/>
    <cellStyle name="계산 3 2 3 2 2 2 4 10 3" xfId="50963"/>
    <cellStyle name="계산 3 2 3 2 2 2 4 11" xfId="23530"/>
    <cellStyle name="계산 3 2 3 2 2 2 4 12" xfId="38554"/>
    <cellStyle name="계산 3 2 3 2 2 2 4 2" xfId="11209"/>
    <cellStyle name="계산 3 2 3 2 2 2 4 2 2" xfId="26279"/>
    <cellStyle name="계산 3 2 3 2 2 2 4 2 3" xfId="41300"/>
    <cellStyle name="계산 3 2 3 2 2 2 4 3" xfId="12326"/>
    <cellStyle name="계산 3 2 3 2 2 2 4 3 2" xfId="27396"/>
    <cellStyle name="계산 3 2 3 2 2 2 4 3 3" xfId="42417"/>
    <cellStyle name="계산 3 2 3 2 2 2 4 4" xfId="13632"/>
    <cellStyle name="계산 3 2 3 2 2 2 4 4 2" xfId="28702"/>
    <cellStyle name="계산 3 2 3 2 2 2 4 4 3" xfId="43723"/>
    <cellStyle name="계산 3 2 3 2 2 2 4 5" xfId="15007"/>
    <cellStyle name="계산 3 2 3 2 2 2 4 5 2" xfId="30077"/>
    <cellStyle name="계산 3 2 3 2 2 2 4 5 3" xfId="45098"/>
    <cellStyle name="계산 3 2 3 2 2 2 4 6" xfId="16181"/>
    <cellStyle name="계산 3 2 3 2 2 2 4 6 2" xfId="31251"/>
    <cellStyle name="계산 3 2 3 2 2 2 4 6 3" xfId="46272"/>
    <cellStyle name="계산 3 2 3 2 2 2 4 7" xfId="17336"/>
    <cellStyle name="계산 3 2 3 2 2 2 4 7 2" xfId="32406"/>
    <cellStyle name="계산 3 2 3 2 2 2 4 7 3" xfId="47418"/>
    <cellStyle name="계산 3 2 3 2 2 2 4 8" xfId="18641"/>
    <cellStyle name="계산 3 2 3 2 2 2 4 8 2" xfId="33711"/>
    <cellStyle name="계산 3 2 3 2 2 2 4 8 3" xfId="48723"/>
    <cellStyle name="계산 3 2 3 2 2 2 4 9" xfId="19786"/>
    <cellStyle name="계산 3 2 3 2 2 2 4 9 2" xfId="34856"/>
    <cellStyle name="계산 3 2 3 2 2 2 4 9 3" xfId="49868"/>
    <cellStyle name="계산 3 2 3 2 2 2 5" xfId="6257"/>
    <cellStyle name="계산 3 2 3 2 2 2 5 2" xfId="21611"/>
    <cellStyle name="계산 3 2 3 2 2 2 5 3" xfId="36659"/>
    <cellStyle name="계산 3 2 3 2 2 3" xfId="6686"/>
    <cellStyle name="계산 3 2 3 2 2 3 10" xfId="20292"/>
    <cellStyle name="계산 3 2 3 2 2 3 10 2" xfId="35362"/>
    <cellStyle name="계산 3 2 3 2 2 3 10 3" xfId="50374"/>
    <cellStyle name="계산 3 2 3 2 2 3 11" xfId="7564"/>
    <cellStyle name="계산 3 2 3 2 2 3 11 2" xfId="22917"/>
    <cellStyle name="계산 3 2 3 2 2 3 11 3" xfId="37965"/>
    <cellStyle name="계산 3 2 3 2 2 3 12" xfId="22040"/>
    <cellStyle name="계산 3 2 3 2 2 3 13" xfId="37088"/>
    <cellStyle name="계산 3 2 3 2 2 3 2" xfId="10484"/>
    <cellStyle name="계산 3 2 3 2 2 3 2 2" xfId="25681"/>
    <cellStyle name="계산 3 2 3 2 2 3 2 3" xfId="40702"/>
    <cellStyle name="계산 3 2 3 2 2 3 3" xfId="11716"/>
    <cellStyle name="계산 3 2 3 2 2 3 3 2" xfId="26786"/>
    <cellStyle name="계산 3 2 3 2 2 3 3 3" xfId="41807"/>
    <cellStyle name="계산 3 2 3 2 2 3 4" xfId="13017"/>
    <cellStyle name="계산 3 2 3 2 2 3 4 2" xfId="28087"/>
    <cellStyle name="계산 3 2 3 2 2 3 4 3" xfId="43108"/>
    <cellStyle name="계산 3 2 3 2 2 3 5" xfId="14324"/>
    <cellStyle name="계산 3 2 3 2 2 3 5 2" xfId="29394"/>
    <cellStyle name="계산 3 2 3 2 2 3 5 3" xfId="44415"/>
    <cellStyle name="계산 3 2 3 2 2 3 6" xfId="15588"/>
    <cellStyle name="계산 3 2 3 2 2 3 6 2" xfId="30658"/>
    <cellStyle name="계산 3 2 3 2 2 3 6 3" xfId="45679"/>
    <cellStyle name="계산 3 2 3 2 2 3 7" xfId="16735"/>
    <cellStyle name="계산 3 2 3 2 2 3 7 2" xfId="31805"/>
    <cellStyle name="계산 3 2 3 2 2 3 7 3" xfId="46826"/>
    <cellStyle name="계산 3 2 3 2 2 3 8" xfId="18022"/>
    <cellStyle name="계산 3 2 3 2 2 3 8 2" xfId="33092"/>
    <cellStyle name="계산 3 2 3 2 2 3 8 3" xfId="48104"/>
    <cellStyle name="계산 3 2 3 2 2 3 9" xfId="19197"/>
    <cellStyle name="계산 3 2 3 2 2 3 9 2" xfId="34267"/>
    <cellStyle name="계산 3 2 3 2 2 3 9 3" xfId="49279"/>
    <cellStyle name="계산 3 2 3 2 2 4" xfId="8234"/>
    <cellStyle name="계산 3 2 3 2 2 4 10" xfId="20811"/>
    <cellStyle name="계산 3 2 3 2 2 4 10 2" xfId="35881"/>
    <cellStyle name="계산 3 2 3 2 2 4 10 3" xfId="50893"/>
    <cellStyle name="계산 3 2 3 2 2 4 11" xfId="23460"/>
    <cellStyle name="계산 3 2 3 2 2 4 12" xfId="38484"/>
    <cellStyle name="계산 3 2 3 2 2 4 2" xfId="11139"/>
    <cellStyle name="계산 3 2 3 2 2 4 2 2" xfId="26209"/>
    <cellStyle name="계산 3 2 3 2 2 4 2 3" xfId="41230"/>
    <cellStyle name="계산 3 2 3 2 2 4 3" xfId="12256"/>
    <cellStyle name="계산 3 2 3 2 2 4 3 2" xfId="27326"/>
    <cellStyle name="계산 3 2 3 2 2 4 3 3" xfId="42347"/>
    <cellStyle name="계산 3 2 3 2 2 4 4" xfId="13562"/>
    <cellStyle name="계산 3 2 3 2 2 4 4 2" xfId="28632"/>
    <cellStyle name="계산 3 2 3 2 2 4 4 3" xfId="43653"/>
    <cellStyle name="계산 3 2 3 2 2 4 5" xfId="14937"/>
    <cellStyle name="계산 3 2 3 2 2 4 5 2" xfId="30007"/>
    <cellStyle name="계산 3 2 3 2 2 4 5 3" xfId="45028"/>
    <cellStyle name="계산 3 2 3 2 2 4 6" xfId="16111"/>
    <cellStyle name="계산 3 2 3 2 2 4 6 2" xfId="31181"/>
    <cellStyle name="계산 3 2 3 2 2 4 6 3" xfId="46202"/>
    <cellStyle name="계산 3 2 3 2 2 4 7" xfId="17266"/>
    <cellStyle name="계산 3 2 3 2 2 4 7 2" xfId="32336"/>
    <cellStyle name="계산 3 2 3 2 2 4 7 3" xfId="47348"/>
    <cellStyle name="계산 3 2 3 2 2 4 8" xfId="18571"/>
    <cellStyle name="계산 3 2 3 2 2 4 8 2" xfId="33641"/>
    <cellStyle name="계산 3 2 3 2 2 4 8 3" xfId="48653"/>
    <cellStyle name="계산 3 2 3 2 2 4 9" xfId="19716"/>
    <cellStyle name="계산 3 2 3 2 2 4 9 2" xfId="34786"/>
    <cellStyle name="계산 3 2 3 2 2 4 9 3" xfId="49798"/>
    <cellStyle name="계산 3 2 3 2 2 5" xfId="8602"/>
    <cellStyle name="계산 3 2 3 2 2 5 2" xfId="23828"/>
    <cellStyle name="계산 3 2 3 2 2 5 3" xfId="38851"/>
    <cellStyle name="계산 3 2 3 2 2 6" xfId="9822"/>
    <cellStyle name="계산 3 2 3 2 2 6 2" xfId="25048"/>
    <cellStyle name="계산 3 2 3 2 2 6 3" xfId="40069"/>
    <cellStyle name="계산 3 2 3 2 2 7" xfId="9294"/>
    <cellStyle name="계산 3 2 3 2 2 7 2" xfId="24520"/>
    <cellStyle name="계산 3 2 3 2 2 7 3" xfId="39542"/>
    <cellStyle name="계산 3 2 3 2 2 8" xfId="9334"/>
    <cellStyle name="계산 3 2 3 2 2 8 2" xfId="24560"/>
    <cellStyle name="계산 3 2 3 2 2 8 3" xfId="39582"/>
    <cellStyle name="계산 3 2 3 2 2 9" xfId="9209"/>
    <cellStyle name="계산 3 2 3 2 2 9 2" xfId="24435"/>
    <cellStyle name="계산 3 2 3 2 2 9 3" xfId="39457"/>
    <cellStyle name="계산 3 2 3 2 3" xfId="6628"/>
    <cellStyle name="계산 3 2 3 2 3 10" xfId="20234"/>
    <cellStyle name="계산 3 2 3 2 3 10 2" xfId="35304"/>
    <cellStyle name="계산 3 2 3 2 3 10 3" xfId="50316"/>
    <cellStyle name="계산 3 2 3 2 3 11" xfId="7506"/>
    <cellStyle name="계산 3 2 3 2 3 11 2" xfId="22859"/>
    <cellStyle name="계산 3 2 3 2 3 11 3" xfId="37907"/>
    <cellStyle name="계산 3 2 3 2 3 12" xfId="21982"/>
    <cellStyle name="계산 3 2 3 2 3 13" xfId="37030"/>
    <cellStyle name="계산 3 2 3 2 3 2" xfId="10426"/>
    <cellStyle name="계산 3 2 3 2 3 2 2" xfId="25623"/>
    <cellStyle name="계산 3 2 3 2 3 2 3" xfId="40644"/>
    <cellStyle name="계산 3 2 3 2 3 3" xfId="11658"/>
    <cellStyle name="계산 3 2 3 2 3 3 2" xfId="26728"/>
    <cellStyle name="계산 3 2 3 2 3 3 3" xfId="41749"/>
    <cellStyle name="계산 3 2 3 2 3 4" xfId="12959"/>
    <cellStyle name="계산 3 2 3 2 3 4 2" xfId="28029"/>
    <cellStyle name="계산 3 2 3 2 3 4 3" xfId="43050"/>
    <cellStyle name="계산 3 2 3 2 3 5" xfId="14266"/>
    <cellStyle name="계산 3 2 3 2 3 5 2" xfId="29336"/>
    <cellStyle name="계산 3 2 3 2 3 5 3" xfId="44357"/>
    <cellStyle name="계산 3 2 3 2 3 6" xfId="15530"/>
    <cellStyle name="계산 3 2 3 2 3 6 2" xfId="30600"/>
    <cellStyle name="계산 3 2 3 2 3 6 3" xfId="45621"/>
    <cellStyle name="계산 3 2 3 2 3 7" xfId="16677"/>
    <cellStyle name="계산 3 2 3 2 3 7 2" xfId="31747"/>
    <cellStyle name="계산 3 2 3 2 3 7 3" xfId="46768"/>
    <cellStyle name="계산 3 2 3 2 3 8" xfId="17964"/>
    <cellStyle name="계산 3 2 3 2 3 8 2" xfId="33034"/>
    <cellStyle name="계산 3 2 3 2 3 8 3" xfId="48046"/>
    <cellStyle name="계산 3 2 3 2 3 9" xfId="19139"/>
    <cellStyle name="계산 3 2 3 2 3 9 2" xfId="34209"/>
    <cellStyle name="계산 3 2 3 2 3 9 3" xfId="49221"/>
    <cellStyle name="계산 3 2 3 2 4" xfId="8192"/>
    <cellStyle name="계산 3 2 3 2 4 10" xfId="20769"/>
    <cellStyle name="계산 3 2 3 2 4 10 2" xfId="35839"/>
    <cellStyle name="계산 3 2 3 2 4 10 3" xfId="50851"/>
    <cellStyle name="계산 3 2 3 2 4 11" xfId="23418"/>
    <cellStyle name="계산 3 2 3 2 4 12" xfId="38442"/>
    <cellStyle name="계산 3 2 3 2 4 2" xfId="11097"/>
    <cellStyle name="계산 3 2 3 2 4 2 2" xfId="26167"/>
    <cellStyle name="계산 3 2 3 2 4 2 3" xfId="41188"/>
    <cellStyle name="계산 3 2 3 2 4 3" xfId="12214"/>
    <cellStyle name="계산 3 2 3 2 4 3 2" xfId="27284"/>
    <cellStyle name="계산 3 2 3 2 4 3 3" xfId="42305"/>
    <cellStyle name="계산 3 2 3 2 4 4" xfId="13520"/>
    <cellStyle name="계산 3 2 3 2 4 4 2" xfId="28590"/>
    <cellStyle name="계산 3 2 3 2 4 4 3" xfId="43611"/>
    <cellStyle name="계산 3 2 3 2 4 5" xfId="14895"/>
    <cellStyle name="계산 3 2 3 2 4 5 2" xfId="29965"/>
    <cellStyle name="계산 3 2 3 2 4 5 3" xfId="44986"/>
    <cellStyle name="계산 3 2 3 2 4 6" xfId="16069"/>
    <cellStyle name="계산 3 2 3 2 4 6 2" xfId="31139"/>
    <cellStyle name="계산 3 2 3 2 4 6 3" xfId="46160"/>
    <cellStyle name="계산 3 2 3 2 4 7" xfId="17224"/>
    <cellStyle name="계산 3 2 3 2 4 7 2" xfId="32294"/>
    <cellStyle name="계산 3 2 3 2 4 7 3" xfId="47306"/>
    <cellStyle name="계산 3 2 3 2 4 8" xfId="18529"/>
    <cellStyle name="계산 3 2 3 2 4 8 2" xfId="33599"/>
    <cellStyle name="계산 3 2 3 2 4 8 3" xfId="48611"/>
    <cellStyle name="계산 3 2 3 2 4 9" xfId="19674"/>
    <cellStyle name="계산 3 2 3 2 4 9 2" xfId="34744"/>
    <cellStyle name="계산 3 2 3 2 4 9 3" xfId="49756"/>
    <cellStyle name="계산 3 2 3 2 5" xfId="6135"/>
    <cellStyle name="계산 3 2 3 2 5 2" xfId="21489"/>
    <cellStyle name="계산 3 2 3 2 5 3" xfId="36537"/>
    <cellStyle name="계산 3 2 3 3" xfId="6536"/>
    <cellStyle name="계산 3 2 3 3 10" xfId="20142"/>
    <cellStyle name="계산 3 2 3 3 10 2" xfId="35212"/>
    <cellStyle name="계산 3 2 3 3 10 3" xfId="50224"/>
    <cellStyle name="계산 3 2 3 3 11" xfId="7414"/>
    <cellStyle name="계산 3 2 3 3 11 2" xfId="22767"/>
    <cellStyle name="계산 3 2 3 3 11 3" xfId="37815"/>
    <cellStyle name="계산 3 2 3 3 12" xfId="21890"/>
    <cellStyle name="계산 3 2 3 3 13" xfId="36938"/>
    <cellStyle name="계산 3 2 3 3 2" xfId="10334"/>
    <cellStyle name="계산 3 2 3 3 2 2" xfId="25531"/>
    <cellStyle name="계산 3 2 3 3 2 3" xfId="40552"/>
    <cellStyle name="계산 3 2 3 3 3" xfId="11566"/>
    <cellStyle name="계산 3 2 3 3 3 2" xfId="26636"/>
    <cellStyle name="계산 3 2 3 3 3 3" xfId="41657"/>
    <cellStyle name="계산 3 2 3 3 4" xfId="12867"/>
    <cellStyle name="계산 3 2 3 3 4 2" xfId="27937"/>
    <cellStyle name="계산 3 2 3 3 4 3" xfId="42958"/>
    <cellStyle name="계산 3 2 3 3 5" xfId="14174"/>
    <cellStyle name="계산 3 2 3 3 5 2" xfId="29244"/>
    <cellStyle name="계산 3 2 3 3 5 3" xfId="44265"/>
    <cellStyle name="계산 3 2 3 3 6" xfId="15438"/>
    <cellStyle name="계산 3 2 3 3 6 2" xfId="30508"/>
    <cellStyle name="계산 3 2 3 3 6 3" xfId="45529"/>
    <cellStyle name="계산 3 2 3 3 7" xfId="16585"/>
    <cellStyle name="계산 3 2 3 3 7 2" xfId="31655"/>
    <cellStyle name="계산 3 2 3 3 7 3" xfId="46676"/>
    <cellStyle name="계산 3 2 3 3 8" xfId="17872"/>
    <cellStyle name="계산 3 2 3 3 8 2" xfId="32942"/>
    <cellStyle name="계산 3 2 3 3 8 3" xfId="47954"/>
    <cellStyle name="계산 3 2 3 3 9" xfId="19047"/>
    <cellStyle name="계산 3 2 3 3 9 2" xfId="34117"/>
    <cellStyle name="계산 3 2 3 3 9 3" xfId="49129"/>
    <cellStyle name="계산 3 2 3 4" xfId="8146"/>
    <cellStyle name="계산 3 2 3 4 10" xfId="20723"/>
    <cellStyle name="계산 3 2 3 4 10 2" xfId="35793"/>
    <cellStyle name="계산 3 2 3 4 10 3" xfId="50805"/>
    <cellStyle name="계산 3 2 3 4 11" xfId="23372"/>
    <cellStyle name="계산 3 2 3 4 12" xfId="38396"/>
    <cellStyle name="계산 3 2 3 4 2" xfId="11051"/>
    <cellStyle name="계산 3 2 3 4 2 2" xfId="26121"/>
    <cellStyle name="계산 3 2 3 4 2 3" xfId="41142"/>
    <cellStyle name="계산 3 2 3 4 3" xfId="12168"/>
    <cellStyle name="계산 3 2 3 4 3 2" xfId="27238"/>
    <cellStyle name="계산 3 2 3 4 3 3" xfId="42259"/>
    <cellStyle name="계산 3 2 3 4 4" xfId="13474"/>
    <cellStyle name="계산 3 2 3 4 4 2" xfId="28544"/>
    <cellStyle name="계산 3 2 3 4 4 3" xfId="43565"/>
    <cellStyle name="계산 3 2 3 4 5" xfId="14849"/>
    <cellStyle name="계산 3 2 3 4 5 2" xfId="29919"/>
    <cellStyle name="계산 3 2 3 4 5 3" xfId="44940"/>
    <cellStyle name="계산 3 2 3 4 6" xfId="16023"/>
    <cellStyle name="계산 3 2 3 4 6 2" xfId="31093"/>
    <cellStyle name="계산 3 2 3 4 6 3" xfId="46114"/>
    <cellStyle name="계산 3 2 3 4 7" xfId="17178"/>
    <cellStyle name="계산 3 2 3 4 7 2" xfId="32248"/>
    <cellStyle name="계산 3 2 3 4 7 3" xfId="47260"/>
    <cellStyle name="계산 3 2 3 4 8" xfId="18483"/>
    <cellStyle name="계산 3 2 3 4 8 2" xfId="33553"/>
    <cellStyle name="계산 3 2 3 4 8 3" xfId="48565"/>
    <cellStyle name="계산 3 2 3 4 9" xfId="19628"/>
    <cellStyle name="계산 3 2 3 4 9 2" xfId="34698"/>
    <cellStyle name="계산 3 2 3 4 9 3" xfId="49710"/>
    <cellStyle name="계산 3 2 3 5" xfId="8767"/>
    <cellStyle name="계산 3 2 3 5 2" xfId="23993"/>
    <cellStyle name="계산 3 2 3 5 3" xfId="39015"/>
    <cellStyle name="계산 3 2 3 6" xfId="10017"/>
    <cellStyle name="계산 3 2 3 6 2" xfId="25243"/>
    <cellStyle name="계산 3 2 3 6 3" xfId="40264"/>
    <cellStyle name="계산 3 2 3 7" xfId="9970"/>
    <cellStyle name="계산 3 2 3 7 2" xfId="25196"/>
    <cellStyle name="계산 3 2 3 7 3" xfId="40217"/>
    <cellStyle name="계산 3 2 3 8" xfId="14500"/>
    <cellStyle name="계산 3 2 3 8 2" xfId="29570"/>
    <cellStyle name="계산 3 2 3 8 3" xfId="44591"/>
    <cellStyle name="계산 3 2 3 9" xfId="9383"/>
    <cellStyle name="계산 3 2 3 9 2" xfId="24609"/>
    <cellStyle name="계산 3 2 3 9 3" xfId="39630"/>
    <cellStyle name="계산 3 2 4" xfId="6328"/>
    <cellStyle name="계산 3 2 4 10" xfId="20011"/>
    <cellStyle name="계산 3 2 4 10 2" xfId="35081"/>
    <cellStyle name="계산 3 2 4 10 3" xfId="50093"/>
    <cellStyle name="계산 3 2 4 11" xfId="7283"/>
    <cellStyle name="계산 3 2 4 11 2" xfId="22636"/>
    <cellStyle name="계산 3 2 4 11 3" xfId="37684"/>
    <cellStyle name="계산 3 2 4 12" xfId="21682"/>
    <cellStyle name="계산 3 2 4 13" xfId="36730"/>
    <cellStyle name="계산 3 2 4 2" xfId="10203"/>
    <cellStyle name="계산 3 2 4 2 2" xfId="25400"/>
    <cellStyle name="계산 3 2 4 2 3" xfId="40421"/>
    <cellStyle name="계산 3 2 4 3" xfId="11435"/>
    <cellStyle name="계산 3 2 4 3 2" xfId="26505"/>
    <cellStyle name="계산 3 2 4 3 3" xfId="41526"/>
    <cellStyle name="계산 3 2 4 4" xfId="12736"/>
    <cellStyle name="계산 3 2 4 4 2" xfId="27806"/>
    <cellStyle name="계산 3 2 4 4 3" xfId="42827"/>
    <cellStyle name="계산 3 2 4 5" xfId="14043"/>
    <cellStyle name="계산 3 2 4 5 2" xfId="29113"/>
    <cellStyle name="계산 3 2 4 5 3" xfId="44134"/>
    <cellStyle name="계산 3 2 4 6" xfId="15307"/>
    <cellStyle name="계산 3 2 4 6 2" xfId="30377"/>
    <cellStyle name="계산 3 2 4 6 3" xfId="45398"/>
    <cellStyle name="계산 3 2 4 7" xfId="16454"/>
    <cellStyle name="계산 3 2 4 7 2" xfId="31524"/>
    <cellStyle name="계산 3 2 4 7 3" xfId="46545"/>
    <cellStyle name="계산 3 2 4 8" xfId="17741"/>
    <cellStyle name="계산 3 2 4 8 2" xfId="32811"/>
    <cellStyle name="계산 3 2 4 8 3" xfId="47823"/>
    <cellStyle name="계산 3 2 4 9" xfId="18916"/>
    <cellStyle name="계산 3 2 4 9 2" xfId="33986"/>
    <cellStyle name="계산 3 2 4 9 3" xfId="48998"/>
    <cellStyle name="계산 3 2 5" xfId="7322"/>
    <cellStyle name="계산 3 2 5 10" xfId="20050"/>
    <cellStyle name="계산 3 2 5 10 2" xfId="35120"/>
    <cellStyle name="계산 3 2 5 10 3" xfId="50132"/>
    <cellStyle name="계산 3 2 5 11" xfId="22675"/>
    <cellStyle name="계산 3 2 5 12" xfId="37723"/>
    <cellStyle name="계산 3 2 5 2" xfId="10242"/>
    <cellStyle name="계산 3 2 5 2 2" xfId="25439"/>
    <cellStyle name="계산 3 2 5 2 3" xfId="40460"/>
    <cellStyle name="계산 3 2 5 3" xfId="11474"/>
    <cellStyle name="계산 3 2 5 3 2" xfId="26544"/>
    <cellStyle name="계산 3 2 5 3 3" xfId="41565"/>
    <cellStyle name="계산 3 2 5 4" xfId="12775"/>
    <cellStyle name="계산 3 2 5 4 2" xfId="27845"/>
    <cellStyle name="계산 3 2 5 4 3" xfId="42866"/>
    <cellStyle name="계산 3 2 5 5" xfId="14082"/>
    <cellStyle name="계산 3 2 5 5 2" xfId="29152"/>
    <cellStyle name="계산 3 2 5 5 3" xfId="44173"/>
    <cellStyle name="계산 3 2 5 6" xfId="15346"/>
    <cellStyle name="계산 3 2 5 6 2" xfId="30416"/>
    <cellStyle name="계산 3 2 5 6 3" xfId="45437"/>
    <cellStyle name="계산 3 2 5 7" xfId="16493"/>
    <cellStyle name="계산 3 2 5 7 2" xfId="31563"/>
    <cellStyle name="계산 3 2 5 7 3" xfId="46584"/>
    <cellStyle name="계산 3 2 5 8" xfId="17780"/>
    <cellStyle name="계산 3 2 5 8 2" xfId="32850"/>
    <cellStyle name="계산 3 2 5 8 3" xfId="47862"/>
    <cellStyle name="계산 3 2 5 9" xfId="18955"/>
    <cellStyle name="계산 3 2 5 9 2" xfId="34025"/>
    <cellStyle name="계산 3 2 5 9 3" xfId="49037"/>
    <cellStyle name="계산 3 2 6" xfId="6198"/>
    <cellStyle name="계산 3 2 6 2" xfId="21552"/>
    <cellStyle name="계산 3 2 6 3" xfId="36600"/>
    <cellStyle name="계산 3 3" xfId="4436"/>
    <cellStyle name="계산 3 3 2" xfId="5552"/>
    <cellStyle name="계산 3 3 2 10" xfId="6105"/>
    <cellStyle name="계산 3 3 2 10 2" xfId="21460"/>
    <cellStyle name="계산 3 3 2 10 3" xfId="36507"/>
    <cellStyle name="계산 3 3 2 2" xfId="5626"/>
    <cellStyle name="계산 3 3 2 2 2" xfId="5684"/>
    <cellStyle name="계산 3 3 2 2 2 10" xfId="6114"/>
    <cellStyle name="계산 3 3 2 2 2 10 2" xfId="21469"/>
    <cellStyle name="계산 3 3 2 2 2 10 3" xfId="36516"/>
    <cellStyle name="계산 3 3 2 2 2 2" xfId="5810"/>
    <cellStyle name="계산 3 3 2 2 2 2 2" xfId="5927"/>
    <cellStyle name="계산 3 3 2 2 2 2 2 10" xfId="7227"/>
    <cellStyle name="계산 3 3 2 2 2 2 2 10 2" xfId="22581"/>
    <cellStyle name="계산 3 3 2 2 2 2 2 10 3" xfId="37629"/>
    <cellStyle name="계산 3 3 2 2 2 2 2 2" xfId="6925"/>
    <cellStyle name="계산 3 3 2 2 2 2 2 2 10" xfId="19551"/>
    <cellStyle name="계산 3 3 2 2 2 2 2 2 10 2" xfId="34621"/>
    <cellStyle name="계산 3 3 2 2 2 2 2 2 10 3" xfId="49633"/>
    <cellStyle name="계산 3 3 2 2 2 2 2 2 11" xfId="20646"/>
    <cellStyle name="계산 3 3 2 2 2 2 2 2 11 2" xfId="35716"/>
    <cellStyle name="계산 3 3 2 2 2 2 2 2 11 3" xfId="50728"/>
    <cellStyle name="계산 3 3 2 2 2 2 2 2 12" xfId="7992"/>
    <cellStyle name="계산 3 3 2 2 2 2 2 2 12 2" xfId="23295"/>
    <cellStyle name="계산 3 3 2 2 2 2 2 2 12 3" xfId="38319"/>
    <cellStyle name="계산 3 3 2 2 2 2 2 2 13" xfId="22279"/>
    <cellStyle name="계산 3 3 2 2 2 2 2 2 14" xfId="37327"/>
    <cellStyle name="계산 3 3 2 2 2 2 2 2 2" xfId="8473"/>
    <cellStyle name="계산 3 3 2 2 2 2 2 2 2 10" xfId="21050"/>
    <cellStyle name="계산 3 3 2 2 2 2 2 2 2 10 2" xfId="36120"/>
    <cellStyle name="계산 3 3 2 2 2 2 2 2 2 10 3" xfId="51132"/>
    <cellStyle name="계산 3 3 2 2 2 2 2 2 2 11" xfId="23699"/>
    <cellStyle name="계산 3 3 2 2 2 2 2 2 2 12" xfId="38723"/>
    <cellStyle name="계산 3 3 2 2 2 2 2 2 2 2" xfId="11378"/>
    <cellStyle name="계산 3 3 2 2 2 2 2 2 2 2 2" xfId="26448"/>
    <cellStyle name="계산 3 3 2 2 2 2 2 2 2 2 3" xfId="41469"/>
    <cellStyle name="계산 3 3 2 2 2 2 2 2 2 3" xfId="12495"/>
    <cellStyle name="계산 3 3 2 2 2 2 2 2 2 3 2" xfId="27565"/>
    <cellStyle name="계산 3 3 2 2 2 2 2 2 2 3 3" xfId="42586"/>
    <cellStyle name="계산 3 3 2 2 2 2 2 2 2 4" xfId="13801"/>
    <cellStyle name="계산 3 3 2 2 2 2 2 2 2 4 2" xfId="28871"/>
    <cellStyle name="계산 3 3 2 2 2 2 2 2 2 4 3" xfId="43892"/>
    <cellStyle name="계산 3 3 2 2 2 2 2 2 2 5" xfId="15176"/>
    <cellStyle name="계산 3 3 2 2 2 2 2 2 2 5 2" xfId="30246"/>
    <cellStyle name="계산 3 3 2 2 2 2 2 2 2 5 3" xfId="45267"/>
    <cellStyle name="계산 3 3 2 2 2 2 2 2 2 6" xfId="16350"/>
    <cellStyle name="계산 3 3 2 2 2 2 2 2 2 6 2" xfId="31420"/>
    <cellStyle name="계산 3 3 2 2 2 2 2 2 2 6 3" xfId="46441"/>
    <cellStyle name="계산 3 3 2 2 2 2 2 2 2 7" xfId="17505"/>
    <cellStyle name="계산 3 3 2 2 2 2 2 2 2 7 2" xfId="32575"/>
    <cellStyle name="계산 3 3 2 2 2 2 2 2 2 7 3" xfId="47587"/>
    <cellStyle name="계산 3 3 2 2 2 2 2 2 2 8" xfId="18810"/>
    <cellStyle name="계산 3 3 2 2 2 2 2 2 2 8 2" xfId="33880"/>
    <cellStyle name="계산 3 3 2 2 2 2 2 2 2 8 3" xfId="48892"/>
    <cellStyle name="계산 3 3 2 2 2 2 2 2 2 9" xfId="19955"/>
    <cellStyle name="계산 3 3 2 2 2 2 2 2 2 9 2" xfId="35025"/>
    <cellStyle name="계산 3 3 2 2 2 2 2 2 2 9 3" xfId="50037"/>
    <cellStyle name="계산 3 3 2 2 2 2 2 2 3" xfId="10897"/>
    <cellStyle name="계산 3 3 2 2 2 2 2 2 3 2" xfId="26044"/>
    <cellStyle name="계산 3 3 2 2 2 2 2 2 3 3" xfId="41065"/>
    <cellStyle name="계산 3 3 2 2 2 2 2 2 4" xfId="12075"/>
    <cellStyle name="계산 3 3 2 2 2 2 2 2 4 2" xfId="27145"/>
    <cellStyle name="계산 3 3 2 2 2 2 2 2 4 3" xfId="42166"/>
    <cellStyle name="계산 3 3 2 2 2 2 2 2 5" xfId="13379"/>
    <cellStyle name="계산 3 3 2 2 2 2 2 2 5 2" xfId="28449"/>
    <cellStyle name="계산 3 3 2 2 2 2 2 2 5 3" xfId="43470"/>
    <cellStyle name="계산 3 3 2 2 2 2 2 2 6" xfId="14716"/>
    <cellStyle name="계산 3 3 2 2 2 2 2 2 6 2" xfId="29786"/>
    <cellStyle name="계산 3 3 2 2 2 2 2 2 6 3" xfId="44807"/>
    <cellStyle name="계산 3 3 2 2 2 2 2 2 7" xfId="15946"/>
    <cellStyle name="계산 3 3 2 2 2 2 2 2 7 2" xfId="31016"/>
    <cellStyle name="계산 3 3 2 2 2 2 2 2 7 3" xfId="46037"/>
    <cellStyle name="계산 3 3 2 2 2 2 2 2 8" xfId="17099"/>
    <cellStyle name="계산 3 3 2 2 2 2 2 2 8 2" xfId="32169"/>
    <cellStyle name="계산 3 3 2 2 2 2 2 2 8 3" xfId="47181"/>
    <cellStyle name="계산 3 3 2 2 2 2 2 2 9" xfId="18384"/>
    <cellStyle name="계산 3 3 2 2 2 2 2 2 9 2" xfId="33454"/>
    <cellStyle name="계산 3 3 2 2 2 2 2 2 9 3" xfId="48466"/>
    <cellStyle name="계산 3 3 2 2 2 2 2 3" xfId="7832"/>
    <cellStyle name="계산 3 3 2 2 2 2 2 3 10" xfId="20531"/>
    <cellStyle name="계산 3 3 2 2 2 2 2 3 10 2" xfId="35601"/>
    <cellStyle name="계산 3 3 2 2 2 2 2 3 10 3" xfId="50613"/>
    <cellStyle name="계산 3 3 2 2 2 2 2 3 11" xfId="23177"/>
    <cellStyle name="계산 3 3 2 2 2 2 2 3 12" xfId="38204"/>
    <cellStyle name="계산 3 3 2 2 2 2 2 3 2" xfId="10740"/>
    <cellStyle name="계산 3 3 2 2 2 2 2 3 2 2" xfId="25929"/>
    <cellStyle name="계산 3 3 2 2 2 2 2 3 2 3" xfId="40950"/>
    <cellStyle name="계산 3 3 2 2 2 2 2 3 3" xfId="11958"/>
    <cellStyle name="계산 3 3 2 2 2 2 2 3 3 2" xfId="27028"/>
    <cellStyle name="계산 3 3 2 2 2 2 2 3 3 3" xfId="42049"/>
    <cellStyle name="계산 3 3 2 2 2 2 2 3 4" xfId="13260"/>
    <cellStyle name="계산 3 3 2 2 2 2 2 3 4 2" xfId="28330"/>
    <cellStyle name="계산 3 3 2 2 2 2 2 3 4 3" xfId="43351"/>
    <cellStyle name="계산 3 3 2 2 2 2 2 3 5" xfId="14571"/>
    <cellStyle name="계산 3 3 2 2 2 2 2 3 5 2" xfId="29641"/>
    <cellStyle name="계산 3 3 2 2 2 2 2 3 5 3" xfId="44662"/>
    <cellStyle name="계산 3 3 2 2 2 2 2 3 6" xfId="15830"/>
    <cellStyle name="계산 3 3 2 2 2 2 2 3 6 2" xfId="30900"/>
    <cellStyle name="계산 3 3 2 2 2 2 2 3 6 3" xfId="45921"/>
    <cellStyle name="계산 3 3 2 2 2 2 2 3 7" xfId="16981"/>
    <cellStyle name="계산 3 3 2 2 2 2 2 3 7 2" xfId="32051"/>
    <cellStyle name="계산 3 3 2 2 2 2 2 3 7 3" xfId="47066"/>
    <cellStyle name="계산 3 3 2 2 2 2 2 3 8" xfId="18262"/>
    <cellStyle name="계산 3 3 2 2 2 2 2 3 8 2" xfId="33332"/>
    <cellStyle name="계산 3 3 2 2 2 2 2 3 8 3" xfId="48344"/>
    <cellStyle name="계산 3 3 2 2 2 2 2 3 9" xfId="19436"/>
    <cellStyle name="계산 3 3 2 2 2 2 2 3 9 2" xfId="34506"/>
    <cellStyle name="계산 3 3 2 2 2 2 2 3 9 3" xfId="49518"/>
    <cellStyle name="계산 3 3 2 2 2 2 2 4" xfId="8390"/>
    <cellStyle name="계산 3 3 2 2 2 2 2 4 10" xfId="20967"/>
    <cellStyle name="계산 3 3 2 2 2 2 2 4 10 2" xfId="36037"/>
    <cellStyle name="계산 3 3 2 2 2 2 2 4 10 3" xfId="51049"/>
    <cellStyle name="계산 3 3 2 2 2 2 2 4 11" xfId="23616"/>
    <cellStyle name="계산 3 3 2 2 2 2 2 4 12" xfId="38640"/>
    <cellStyle name="계산 3 3 2 2 2 2 2 4 2" xfId="11295"/>
    <cellStyle name="계산 3 3 2 2 2 2 2 4 2 2" xfId="26365"/>
    <cellStyle name="계산 3 3 2 2 2 2 2 4 2 3" xfId="41386"/>
    <cellStyle name="계산 3 3 2 2 2 2 2 4 3" xfId="12412"/>
    <cellStyle name="계산 3 3 2 2 2 2 2 4 3 2" xfId="27482"/>
    <cellStyle name="계산 3 3 2 2 2 2 2 4 3 3" xfId="42503"/>
    <cellStyle name="계산 3 3 2 2 2 2 2 4 4" xfId="13718"/>
    <cellStyle name="계산 3 3 2 2 2 2 2 4 4 2" xfId="28788"/>
    <cellStyle name="계산 3 3 2 2 2 2 2 4 4 3" xfId="43809"/>
    <cellStyle name="계산 3 3 2 2 2 2 2 4 5" xfId="15093"/>
    <cellStyle name="계산 3 3 2 2 2 2 2 4 5 2" xfId="30163"/>
    <cellStyle name="계산 3 3 2 2 2 2 2 4 5 3" xfId="45184"/>
    <cellStyle name="계산 3 3 2 2 2 2 2 4 6" xfId="16267"/>
    <cellStyle name="계산 3 3 2 2 2 2 2 4 6 2" xfId="31337"/>
    <cellStyle name="계산 3 3 2 2 2 2 2 4 6 3" xfId="46358"/>
    <cellStyle name="계산 3 3 2 2 2 2 2 4 7" xfId="17422"/>
    <cellStyle name="계산 3 3 2 2 2 2 2 4 7 2" xfId="32492"/>
    <cellStyle name="계산 3 3 2 2 2 2 2 4 7 3" xfId="47504"/>
    <cellStyle name="계산 3 3 2 2 2 2 2 4 8" xfId="18727"/>
    <cellStyle name="계산 3 3 2 2 2 2 2 4 8 2" xfId="33797"/>
    <cellStyle name="계산 3 3 2 2 2 2 2 4 8 3" xfId="48809"/>
    <cellStyle name="계산 3 3 2 2 2 2 2 4 9" xfId="19872"/>
    <cellStyle name="계산 3 3 2 2 2 2 2 4 9 2" xfId="34942"/>
    <cellStyle name="계산 3 3 2 2 2 2 2 4 9 3" xfId="49954"/>
    <cellStyle name="계산 3 3 2 2 2 2 2 5" xfId="8834"/>
    <cellStyle name="계산 3 3 2 2 2 2 2 5 2" xfId="24060"/>
    <cellStyle name="계산 3 3 2 2 2 2 2 5 3" xfId="39082"/>
    <cellStyle name="계산 3 3 2 2 2 2 2 6" xfId="12686"/>
    <cellStyle name="계산 3 3 2 2 2 2 2 6 2" xfId="27756"/>
    <cellStyle name="계산 3 3 2 2 2 2 2 6 3" xfId="42777"/>
    <cellStyle name="계산 3 3 2 2 2 2 2 7" xfId="13981"/>
    <cellStyle name="계산 3 3 2 2 2 2 2 7 2" xfId="29051"/>
    <cellStyle name="계산 3 3 2 2 2 2 2 7 3" xfId="44072"/>
    <cellStyle name="계산 3 3 2 2 2 2 2 8" xfId="16405"/>
    <cellStyle name="계산 3 3 2 2 2 2 2 8 2" xfId="31475"/>
    <cellStyle name="계산 3 3 2 2 2 2 2 8 3" xfId="46496"/>
    <cellStyle name="계산 3 3 2 2 2 2 2 9" xfId="17688"/>
    <cellStyle name="계산 3 3 2 2 2 2 2 9 2" xfId="32758"/>
    <cellStyle name="계산 3 3 2 2 2 2 2 9 3" xfId="47770"/>
    <cellStyle name="계산 3 3 2 2 2 2 3" xfId="6816"/>
    <cellStyle name="계산 3 3 2 2 2 2 3 10" xfId="20422"/>
    <cellStyle name="계산 3 3 2 2 2 2 3 10 2" xfId="35492"/>
    <cellStyle name="계산 3 3 2 2 2 2 3 10 3" xfId="50504"/>
    <cellStyle name="계산 3 3 2 2 2 2 3 11" xfId="7716"/>
    <cellStyle name="계산 3 3 2 2 2 2 3 11 2" xfId="23068"/>
    <cellStyle name="계산 3 3 2 2 2 2 3 11 3" xfId="38095"/>
    <cellStyle name="계산 3 3 2 2 2 2 3 12" xfId="22170"/>
    <cellStyle name="계산 3 3 2 2 2 2 3 13" xfId="37218"/>
    <cellStyle name="계산 3 3 2 2 2 2 3 2" xfId="10624"/>
    <cellStyle name="계산 3 3 2 2 2 2 3 2 2" xfId="25820"/>
    <cellStyle name="계산 3 3 2 2 2 2 3 2 3" xfId="40841"/>
    <cellStyle name="계산 3 3 2 2 2 2 3 3" xfId="11848"/>
    <cellStyle name="계산 3 3 2 2 2 2 3 3 2" xfId="26918"/>
    <cellStyle name="계산 3 3 2 2 2 2 3 3 3" xfId="41939"/>
    <cellStyle name="계산 3 3 2 2 2 2 3 4" xfId="13150"/>
    <cellStyle name="계산 3 3 2 2 2 2 3 4 2" xfId="28220"/>
    <cellStyle name="계산 3 3 2 2 2 2 3 4 3" xfId="43241"/>
    <cellStyle name="계산 3 3 2 2 2 2 3 5" xfId="14456"/>
    <cellStyle name="계산 3 3 2 2 2 2 3 5 2" xfId="29526"/>
    <cellStyle name="계산 3 3 2 2 2 2 3 5 3" xfId="44547"/>
    <cellStyle name="계산 3 3 2 2 2 2 3 6" xfId="15721"/>
    <cellStyle name="계산 3 3 2 2 2 2 3 6 2" xfId="30791"/>
    <cellStyle name="계산 3 3 2 2 2 2 3 6 3" xfId="45812"/>
    <cellStyle name="계산 3 3 2 2 2 2 3 7" xfId="16872"/>
    <cellStyle name="계산 3 3 2 2 2 2 3 7 2" xfId="31942"/>
    <cellStyle name="계산 3 3 2 2 2 2 3 7 3" xfId="46957"/>
    <cellStyle name="계산 3 3 2 2 2 2 3 8" xfId="18152"/>
    <cellStyle name="계산 3 3 2 2 2 2 3 8 2" xfId="33222"/>
    <cellStyle name="계산 3 3 2 2 2 2 3 8 3" xfId="48234"/>
    <cellStyle name="계산 3 3 2 2 2 2 3 9" xfId="19327"/>
    <cellStyle name="계산 3 3 2 2 2 2 3 9 2" xfId="34397"/>
    <cellStyle name="계산 3 3 2 2 2 2 3 9 3" xfId="49409"/>
    <cellStyle name="계산 3 3 2 2 2 2 4" xfId="8313"/>
    <cellStyle name="계산 3 3 2 2 2 2 4 10" xfId="20890"/>
    <cellStyle name="계산 3 3 2 2 2 2 4 10 2" xfId="35960"/>
    <cellStyle name="계산 3 3 2 2 2 2 4 10 3" xfId="50972"/>
    <cellStyle name="계산 3 3 2 2 2 2 4 11" xfId="23539"/>
    <cellStyle name="계산 3 3 2 2 2 2 4 12" xfId="38563"/>
    <cellStyle name="계산 3 3 2 2 2 2 4 2" xfId="11218"/>
    <cellStyle name="계산 3 3 2 2 2 2 4 2 2" xfId="26288"/>
    <cellStyle name="계산 3 3 2 2 2 2 4 2 3" xfId="41309"/>
    <cellStyle name="계산 3 3 2 2 2 2 4 3" xfId="12335"/>
    <cellStyle name="계산 3 3 2 2 2 2 4 3 2" xfId="27405"/>
    <cellStyle name="계산 3 3 2 2 2 2 4 3 3" xfId="42426"/>
    <cellStyle name="계산 3 3 2 2 2 2 4 4" xfId="13641"/>
    <cellStyle name="계산 3 3 2 2 2 2 4 4 2" xfId="28711"/>
    <cellStyle name="계산 3 3 2 2 2 2 4 4 3" xfId="43732"/>
    <cellStyle name="계산 3 3 2 2 2 2 4 5" xfId="15016"/>
    <cellStyle name="계산 3 3 2 2 2 2 4 5 2" xfId="30086"/>
    <cellStyle name="계산 3 3 2 2 2 2 4 5 3" xfId="45107"/>
    <cellStyle name="계산 3 3 2 2 2 2 4 6" xfId="16190"/>
    <cellStyle name="계산 3 3 2 2 2 2 4 6 2" xfId="31260"/>
    <cellStyle name="계산 3 3 2 2 2 2 4 6 3" xfId="46281"/>
    <cellStyle name="계산 3 3 2 2 2 2 4 7" xfId="17345"/>
    <cellStyle name="계산 3 3 2 2 2 2 4 7 2" xfId="32415"/>
    <cellStyle name="계산 3 3 2 2 2 2 4 7 3" xfId="47427"/>
    <cellStyle name="계산 3 3 2 2 2 2 4 8" xfId="18650"/>
    <cellStyle name="계산 3 3 2 2 2 2 4 8 2" xfId="33720"/>
    <cellStyle name="계산 3 3 2 2 2 2 4 8 3" xfId="48732"/>
    <cellStyle name="계산 3 3 2 2 2 2 4 9" xfId="19795"/>
    <cellStyle name="계산 3 3 2 2 2 2 4 9 2" xfId="34865"/>
    <cellStyle name="계산 3 3 2 2 2 2 4 9 3" xfId="49877"/>
    <cellStyle name="계산 3 3 2 2 2 2 5" xfId="7118"/>
    <cellStyle name="계산 3 3 2 2 2 2 5 2" xfId="22472"/>
    <cellStyle name="계산 3 3 2 2 2 2 5 3" xfId="37520"/>
    <cellStyle name="계산 3 3 2 2 2 3" xfId="6698"/>
    <cellStyle name="계산 3 3 2 2 2 3 10" xfId="20304"/>
    <cellStyle name="계산 3 3 2 2 2 3 10 2" xfId="35374"/>
    <cellStyle name="계산 3 3 2 2 2 3 10 3" xfId="50386"/>
    <cellStyle name="계산 3 3 2 2 2 3 11" xfId="7576"/>
    <cellStyle name="계산 3 3 2 2 2 3 11 2" xfId="22929"/>
    <cellStyle name="계산 3 3 2 2 2 3 11 3" xfId="37977"/>
    <cellStyle name="계산 3 3 2 2 2 3 12" xfId="22052"/>
    <cellStyle name="계산 3 3 2 2 2 3 13" xfId="37100"/>
    <cellStyle name="계산 3 3 2 2 2 3 2" xfId="10496"/>
    <cellStyle name="계산 3 3 2 2 2 3 2 2" xfId="25693"/>
    <cellStyle name="계산 3 3 2 2 2 3 2 3" xfId="40714"/>
    <cellStyle name="계산 3 3 2 2 2 3 3" xfId="11728"/>
    <cellStyle name="계산 3 3 2 2 2 3 3 2" xfId="26798"/>
    <cellStyle name="계산 3 3 2 2 2 3 3 3" xfId="41819"/>
    <cellStyle name="계산 3 3 2 2 2 3 4" xfId="13029"/>
    <cellStyle name="계산 3 3 2 2 2 3 4 2" xfId="28099"/>
    <cellStyle name="계산 3 3 2 2 2 3 4 3" xfId="43120"/>
    <cellStyle name="계산 3 3 2 2 2 3 5" xfId="14336"/>
    <cellStyle name="계산 3 3 2 2 2 3 5 2" xfId="29406"/>
    <cellStyle name="계산 3 3 2 2 2 3 5 3" xfId="44427"/>
    <cellStyle name="계산 3 3 2 2 2 3 6" xfId="15600"/>
    <cellStyle name="계산 3 3 2 2 2 3 6 2" xfId="30670"/>
    <cellStyle name="계산 3 3 2 2 2 3 6 3" xfId="45691"/>
    <cellStyle name="계산 3 3 2 2 2 3 7" xfId="16747"/>
    <cellStyle name="계산 3 3 2 2 2 3 7 2" xfId="31817"/>
    <cellStyle name="계산 3 3 2 2 2 3 7 3" xfId="46838"/>
    <cellStyle name="계산 3 3 2 2 2 3 8" xfId="18034"/>
    <cellStyle name="계산 3 3 2 2 2 3 8 2" xfId="33104"/>
    <cellStyle name="계산 3 3 2 2 2 3 8 3" xfId="48116"/>
    <cellStyle name="계산 3 3 2 2 2 3 9" xfId="19209"/>
    <cellStyle name="계산 3 3 2 2 2 3 9 2" xfId="34279"/>
    <cellStyle name="계산 3 3 2 2 2 3 9 3" xfId="49291"/>
    <cellStyle name="계산 3 3 2 2 2 4" xfId="8243"/>
    <cellStyle name="계산 3 3 2 2 2 4 10" xfId="20820"/>
    <cellStyle name="계산 3 3 2 2 2 4 10 2" xfId="35890"/>
    <cellStyle name="계산 3 3 2 2 2 4 10 3" xfId="50902"/>
    <cellStyle name="계산 3 3 2 2 2 4 11" xfId="23469"/>
    <cellStyle name="계산 3 3 2 2 2 4 12" xfId="38493"/>
    <cellStyle name="계산 3 3 2 2 2 4 2" xfId="11148"/>
    <cellStyle name="계산 3 3 2 2 2 4 2 2" xfId="26218"/>
    <cellStyle name="계산 3 3 2 2 2 4 2 3" xfId="41239"/>
    <cellStyle name="계산 3 3 2 2 2 4 3" xfId="12265"/>
    <cellStyle name="계산 3 3 2 2 2 4 3 2" xfId="27335"/>
    <cellStyle name="계산 3 3 2 2 2 4 3 3" xfId="42356"/>
    <cellStyle name="계산 3 3 2 2 2 4 4" xfId="13571"/>
    <cellStyle name="계산 3 3 2 2 2 4 4 2" xfId="28641"/>
    <cellStyle name="계산 3 3 2 2 2 4 4 3" xfId="43662"/>
    <cellStyle name="계산 3 3 2 2 2 4 5" xfId="14946"/>
    <cellStyle name="계산 3 3 2 2 2 4 5 2" xfId="30016"/>
    <cellStyle name="계산 3 3 2 2 2 4 5 3" xfId="45037"/>
    <cellStyle name="계산 3 3 2 2 2 4 6" xfId="16120"/>
    <cellStyle name="계산 3 3 2 2 2 4 6 2" xfId="31190"/>
    <cellStyle name="계산 3 3 2 2 2 4 6 3" xfId="46211"/>
    <cellStyle name="계산 3 3 2 2 2 4 7" xfId="17275"/>
    <cellStyle name="계산 3 3 2 2 2 4 7 2" xfId="32345"/>
    <cellStyle name="계산 3 3 2 2 2 4 7 3" xfId="47357"/>
    <cellStyle name="계산 3 3 2 2 2 4 8" xfId="18580"/>
    <cellStyle name="계산 3 3 2 2 2 4 8 2" xfId="33650"/>
    <cellStyle name="계산 3 3 2 2 2 4 8 3" xfId="48662"/>
    <cellStyle name="계산 3 3 2 2 2 4 9" xfId="19725"/>
    <cellStyle name="계산 3 3 2 2 2 4 9 2" xfId="34795"/>
    <cellStyle name="계산 3 3 2 2 2 4 9 3" xfId="49807"/>
    <cellStyle name="계산 3 3 2 2 2 5" xfId="8691"/>
    <cellStyle name="계산 3 3 2 2 2 5 2" xfId="23917"/>
    <cellStyle name="계산 3 3 2 2 2 5 3" xfId="38939"/>
    <cellStyle name="계산 3 3 2 2 2 6" xfId="8944"/>
    <cellStyle name="계산 3 3 2 2 2 6 2" xfId="24170"/>
    <cellStyle name="계산 3 3 2 2 2 6 3" xfId="39192"/>
    <cellStyle name="계산 3 3 2 2 2 7" xfId="9621"/>
    <cellStyle name="계산 3 3 2 2 2 7 2" xfId="24847"/>
    <cellStyle name="계산 3 3 2 2 2 7 3" xfId="39868"/>
    <cellStyle name="계산 3 3 2 2 2 8" xfId="9670"/>
    <cellStyle name="계산 3 3 2 2 2 8 2" xfId="24896"/>
    <cellStyle name="계산 3 3 2 2 2 8 3" xfId="39917"/>
    <cellStyle name="계산 3 3 2 2 2 9" xfId="10165"/>
    <cellStyle name="계산 3 3 2 2 2 9 2" xfId="25383"/>
    <cellStyle name="계산 3 3 2 2 2 9 3" xfId="40404"/>
    <cellStyle name="계산 3 3 2 2 3" xfId="6640"/>
    <cellStyle name="계산 3 3 2 2 3 10" xfId="20246"/>
    <cellStyle name="계산 3 3 2 2 3 10 2" xfId="35316"/>
    <cellStyle name="계산 3 3 2 2 3 10 3" xfId="50328"/>
    <cellStyle name="계산 3 3 2 2 3 11" xfId="7518"/>
    <cellStyle name="계산 3 3 2 2 3 11 2" xfId="22871"/>
    <cellStyle name="계산 3 3 2 2 3 11 3" xfId="37919"/>
    <cellStyle name="계산 3 3 2 2 3 12" xfId="21994"/>
    <cellStyle name="계산 3 3 2 2 3 13" xfId="37042"/>
    <cellStyle name="계산 3 3 2 2 3 2" xfId="10438"/>
    <cellStyle name="계산 3 3 2 2 3 2 2" xfId="25635"/>
    <cellStyle name="계산 3 3 2 2 3 2 3" xfId="40656"/>
    <cellStyle name="계산 3 3 2 2 3 3" xfId="11670"/>
    <cellStyle name="계산 3 3 2 2 3 3 2" xfId="26740"/>
    <cellStyle name="계산 3 3 2 2 3 3 3" xfId="41761"/>
    <cellStyle name="계산 3 3 2 2 3 4" xfId="12971"/>
    <cellStyle name="계산 3 3 2 2 3 4 2" xfId="28041"/>
    <cellStyle name="계산 3 3 2 2 3 4 3" xfId="43062"/>
    <cellStyle name="계산 3 3 2 2 3 5" xfId="14278"/>
    <cellStyle name="계산 3 3 2 2 3 5 2" xfId="29348"/>
    <cellStyle name="계산 3 3 2 2 3 5 3" xfId="44369"/>
    <cellStyle name="계산 3 3 2 2 3 6" xfId="15542"/>
    <cellStyle name="계산 3 3 2 2 3 6 2" xfId="30612"/>
    <cellStyle name="계산 3 3 2 2 3 6 3" xfId="45633"/>
    <cellStyle name="계산 3 3 2 2 3 7" xfId="16689"/>
    <cellStyle name="계산 3 3 2 2 3 7 2" xfId="31759"/>
    <cellStyle name="계산 3 3 2 2 3 7 3" xfId="46780"/>
    <cellStyle name="계산 3 3 2 2 3 8" xfId="17976"/>
    <cellStyle name="계산 3 3 2 2 3 8 2" xfId="33046"/>
    <cellStyle name="계산 3 3 2 2 3 8 3" xfId="48058"/>
    <cellStyle name="계산 3 3 2 2 3 9" xfId="19151"/>
    <cellStyle name="계산 3 3 2 2 3 9 2" xfId="34221"/>
    <cellStyle name="계산 3 3 2 2 3 9 3" xfId="49233"/>
    <cellStyle name="계산 3 3 2 2 4" xfId="8201"/>
    <cellStyle name="계산 3 3 2 2 4 10" xfId="20778"/>
    <cellStyle name="계산 3 3 2 2 4 10 2" xfId="35848"/>
    <cellStyle name="계산 3 3 2 2 4 10 3" xfId="50860"/>
    <cellStyle name="계산 3 3 2 2 4 11" xfId="23427"/>
    <cellStyle name="계산 3 3 2 2 4 12" xfId="38451"/>
    <cellStyle name="계산 3 3 2 2 4 2" xfId="11106"/>
    <cellStyle name="계산 3 3 2 2 4 2 2" xfId="26176"/>
    <cellStyle name="계산 3 3 2 2 4 2 3" xfId="41197"/>
    <cellStyle name="계산 3 3 2 2 4 3" xfId="12223"/>
    <cellStyle name="계산 3 3 2 2 4 3 2" xfId="27293"/>
    <cellStyle name="계산 3 3 2 2 4 3 3" xfId="42314"/>
    <cellStyle name="계산 3 3 2 2 4 4" xfId="13529"/>
    <cellStyle name="계산 3 3 2 2 4 4 2" xfId="28599"/>
    <cellStyle name="계산 3 3 2 2 4 4 3" xfId="43620"/>
    <cellStyle name="계산 3 3 2 2 4 5" xfId="14904"/>
    <cellStyle name="계산 3 3 2 2 4 5 2" xfId="29974"/>
    <cellStyle name="계산 3 3 2 2 4 5 3" xfId="44995"/>
    <cellStyle name="계산 3 3 2 2 4 6" xfId="16078"/>
    <cellStyle name="계산 3 3 2 2 4 6 2" xfId="31148"/>
    <cellStyle name="계산 3 3 2 2 4 6 3" xfId="46169"/>
    <cellStyle name="계산 3 3 2 2 4 7" xfId="17233"/>
    <cellStyle name="계산 3 3 2 2 4 7 2" xfId="32303"/>
    <cellStyle name="계산 3 3 2 2 4 7 3" xfId="47315"/>
    <cellStyle name="계산 3 3 2 2 4 8" xfId="18538"/>
    <cellStyle name="계산 3 3 2 2 4 8 2" xfId="33608"/>
    <cellStyle name="계산 3 3 2 2 4 8 3" xfId="48620"/>
    <cellStyle name="계산 3 3 2 2 4 9" xfId="19683"/>
    <cellStyle name="계산 3 3 2 2 4 9 2" xfId="34753"/>
    <cellStyle name="계산 3 3 2 2 4 9 3" xfId="49765"/>
    <cellStyle name="계산 3 3 2 2 5" xfId="6146"/>
    <cellStyle name="계산 3 3 2 2 5 2" xfId="21500"/>
    <cellStyle name="계산 3 3 2 2 5 3" xfId="36548"/>
    <cellStyle name="계산 3 3 2 3" xfId="6566"/>
    <cellStyle name="계산 3 3 2 3 10" xfId="20172"/>
    <cellStyle name="계산 3 3 2 3 10 2" xfId="35242"/>
    <cellStyle name="계산 3 3 2 3 10 3" xfId="50254"/>
    <cellStyle name="계산 3 3 2 3 11" xfId="7444"/>
    <cellStyle name="계산 3 3 2 3 11 2" xfId="22797"/>
    <cellStyle name="계산 3 3 2 3 11 3" xfId="37845"/>
    <cellStyle name="계산 3 3 2 3 12" xfId="21920"/>
    <cellStyle name="계산 3 3 2 3 13" xfId="36968"/>
    <cellStyle name="계산 3 3 2 3 2" xfId="10364"/>
    <cellStyle name="계산 3 3 2 3 2 2" xfId="25561"/>
    <cellStyle name="계산 3 3 2 3 2 3" xfId="40582"/>
    <cellStyle name="계산 3 3 2 3 3" xfId="11596"/>
    <cellStyle name="계산 3 3 2 3 3 2" xfId="26666"/>
    <cellStyle name="계산 3 3 2 3 3 3" xfId="41687"/>
    <cellStyle name="계산 3 3 2 3 4" xfId="12897"/>
    <cellStyle name="계산 3 3 2 3 4 2" xfId="27967"/>
    <cellStyle name="계산 3 3 2 3 4 3" xfId="42988"/>
    <cellStyle name="계산 3 3 2 3 5" xfId="14204"/>
    <cellStyle name="계산 3 3 2 3 5 2" xfId="29274"/>
    <cellStyle name="계산 3 3 2 3 5 3" xfId="44295"/>
    <cellStyle name="계산 3 3 2 3 6" xfId="15468"/>
    <cellStyle name="계산 3 3 2 3 6 2" xfId="30538"/>
    <cellStyle name="계산 3 3 2 3 6 3" xfId="45559"/>
    <cellStyle name="계산 3 3 2 3 7" xfId="16615"/>
    <cellStyle name="계산 3 3 2 3 7 2" xfId="31685"/>
    <cellStyle name="계산 3 3 2 3 7 3" xfId="46706"/>
    <cellStyle name="계산 3 3 2 3 8" xfId="17902"/>
    <cellStyle name="계산 3 3 2 3 8 2" xfId="32972"/>
    <cellStyle name="계산 3 3 2 3 8 3" xfId="47984"/>
    <cellStyle name="계산 3 3 2 3 9" xfId="19077"/>
    <cellStyle name="계산 3 3 2 3 9 2" xfId="34147"/>
    <cellStyle name="계산 3 3 2 3 9 3" xfId="49159"/>
    <cellStyle name="계산 3 3 2 4" xfId="8157"/>
    <cellStyle name="계산 3 3 2 4 10" xfId="20734"/>
    <cellStyle name="계산 3 3 2 4 10 2" xfId="35804"/>
    <cellStyle name="계산 3 3 2 4 10 3" xfId="50816"/>
    <cellStyle name="계산 3 3 2 4 11" xfId="23383"/>
    <cellStyle name="계산 3 3 2 4 12" xfId="38407"/>
    <cellStyle name="계산 3 3 2 4 2" xfId="11062"/>
    <cellStyle name="계산 3 3 2 4 2 2" xfId="26132"/>
    <cellStyle name="계산 3 3 2 4 2 3" xfId="41153"/>
    <cellStyle name="계산 3 3 2 4 3" xfId="12179"/>
    <cellStyle name="계산 3 3 2 4 3 2" xfId="27249"/>
    <cellStyle name="계산 3 3 2 4 3 3" xfId="42270"/>
    <cellStyle name="계산 3 3 2 4 4" xfId="13485"/>
    <cellStyle name="계산 3 3 2 4 4 2" xfId="28555"/>
    <cellStyle name="계산 3 3 2 4 4 3" xfId="43576"/>
    <cellStyle name="계산 3 3 2 4 5" xfId="14860"/>
    <cellStyle name="계산 3 3 2 4 5 2" xfId="29930"/>
    <cellStyle name="계산 3 3 2 4 5 3" xfId="44951"/>
    <cellStyle name="계산 3 3 2 4 6" xfId="16034"/>
    <cellStyle name="계산 3 3 2 4 6 2" xfId="31104"/>
    <cellStyle name="계산 3 3 2 4 6 3" xfId="46125"/>
    <cellStyle name="계산 3 3 2 4 7" xfId="17189"/>
    <cellStyle name="계산 3 3 2 4 7 2" xfId="32259"/>
    <cellStyle name="계산 3 3 2 4 7 3" xfId="47271"/>
    <cellStyle name="계산 3 3 2 4 8" xfId="18494"/>
    <cellStyle name="계산 3 3 2 4 8 2" xfId="33564"/>
    <cellStyle name="계산 3 3 2 4 8 3" xfId="48576"/>
    <cellStyle name="계산 3 3 2 4 9" xfId="19639"/>
    <cellStyle name="계산 3 3 2 4 9 2" xfId="34709"/>
    <cellStyle name="계산 3 3 2 4 9 3" xfId="49721"/>
    <cellStyle name="계산 3 3 2 5" xfId="8737"/>
    <cellStyle name="계산 3 3 2 5 2" xfId="23963"/>
    <cellStyle name="계산 3 3 2 5 3" xfId="38985"/>
    <cellStyle name="계산 3 3 2 6" xfId="9287"/>
    <cellStyle name="계산 3 3 2 6 2" xfId="24513"/>
    <cellStyle name="계산 3 3 2 6 3" xfId="39535"/>
    <cellStyle name="계산 3 3 2 7" xfId="9640"/>
    <cellStyle name="계산 3 3 2 7 2" xfId="24866"/>
    <cellStyle name="계산 3 3 2 7 3" xfId="39887"/>
    <cellStyle name="계산 3 3 2 8" xfId="14032"/>
    <cellStyle name="계산 3 3 2 8 2" xfId="29102"/>
    <cellStyle name="계산 3 3 2 8 3" xfId="44123"/>
    <cellStyle name="계산 3 3 2 9" xfId="10038"/>
    <cellStyle name="계산 3 3 2 9 2" xfId="25264"/>
    <cellStyle name="계산 3 3 2 9 3" xfId="40285"/>
    <cellStyle name="계산 3 3 3" xfId="6394"/>
    <cellStyle name="계산 3 3 3 10" xfId="20013"/>
    <cellStyle name="계산 3 3 3 10 2" xfId="35083"/>
    <cellStyle name="계산 3 3 3 10 3" xfId="50095"/>
    <cellStyle name="계산 3 3 3 11" xfId="7285"/>
    <cellStyle name="계산 3 3 3 11 2" xfId="22638"/>
    <cellStyle name="계산 3 3 3 11 3" xfId="37686"/>
    <cellStyle name="계산 3 3 3 12" xfId="21748"/>
    <cellStyle name="계산 3 3 3 13" xfId="36796"/>
    <cellStyle name="계산 3 3 3 2" xfId="10205"/>
    <cellStyle name="계산 3 3 3 2 2" xfId="25402"/>
    <cellStyle name="계산 3 3 3 2 3" xfId="40423"/>
    <cellStyle name="계산 3 3 3 3" xfId="11437"/>
    <cellStyle name="계산 3 3 3 3 2" xfId="26507"/>
    <cellStyle name="계산 3 3 3 3 3" xfId="41528"/>
    <cellStyle name="계산 3 3 3 4" xfId="12738"/>
    <cellStyle name="계산 3 3 3 4 2" xfId="27808"/>
    <cellStyle name="계산 3 3 3 4 3" xfId="42829"/>
    <cellStyle name="계산 3 3 3 5" xfId="14045"/>
    <cellStyle name="계산 3 3 3 5 2" xfId="29115"/>
    <cellStyle name="계산 3 3 3 5 3" xfId="44136"/>
    <cellStyle name="계산 3 3 3 6" xfId="15309"/>
    <cellStyle name="계산 3 3 3 6 2" xfId="30379"/>
    <cellStyle name="계산 3 3 3 6 3" xfId="45400"/>
    <cellStyle name="계산 3 3 3 7" xfId="16456"/>
    <cellStyle name="계산 3 3 3 7 2" xfId="31526"/>
    <cellStyle name="계산 3 3 3 7 3" xfId="46547"/>
    <cellStyle name="계산 3 3 3 8" xfId="17743"/>
    <cellStyle name="계산 3 3 3 8 2" xfId="32813"/>
    <cellStyle name="계산 3 3 3 8 3" xfId="47825"/>
    <cellStyle name="계산 3 3 3 9" xfId="18918"/>
    <cellStyle name="계산 3 3 3 9 2" xfId="33988"/>
    <cellStyle name="계산 3 3 3 9 3" xfId="49000"/>
    <cellStyle name="계산 3 3 4" xfId="7320"/>
    <cellStyle name="계산 3 3 4 10" xfId="20048"/>
    <cellStyle name="계산 3 3 4 10 2" xfId="35118"/>
    <cellStyle name="계산 3 3 4 10 3" xfId="50130"/>
    <cellStyle name="계산 3 3 4 11" xfId="22673"/>
    <cellStyle name="계산 3 3 4 12" xfId="37721"/>
    <cellStyle name="계산 3 3 4 2" xfId="10240"/>
    <cellStyle name="계산 3 3 4 2 2" xfId="25437"/>
    <cellStyle name="계산 3 3 4 2 3" xfId="40458"/>
    <cellStyle name="계산 3 3 4 3" xfId="11472"/>
    <cellStyle name="계산 3 3 4 3 2" xfId="26542"/>
    <cellStyle name="계산 3 3 4 3 3" xfId="41563"/>
    <cellStyle name="계산 3 3 4 4" xfId="12773"/>
    <cellStyle name="계산 3 3 4 4 2" xfId="27843"/>
    <cellStyle name="계산 3 3 4 4 3" xfId="42864"/>
    <cellStyle name="계산 3 3 4 5" xfId="14080"/>
    <cellStyle name="계산 3 3 4 5 2" xfId="29150"/>
    <cellStyle name="계산 3 3 4 5 3" xfId="44171"/>
    <cellStyle name="계산 3 3 4 6" xfId="15344"/>
    <cellStyle name="계산 3 3 4 6 2" xfId="30414"/>
    <cellStyle name="계산 3 3 4 6 3" xfId="45435"/>
    <cellStyle name="계산 3 3 4 7" xfId="16491"/>
    <cellStyle name="계산 3 3 4 7 2" xfId="31561"/>
    <cellStyle name="계산 3 3 4 7 3" xfId="46582"/>
    <cellStyle name="계산 3 3 4 8" xfId="17778"/>
    <cellStyle name="계산 3 3 4 8 2" xfId="32848"/>
    <cellStyle name="계산 3 3 4 8 3" xfId="47860"/>
    <cellStyle name="계산 3 3 4 9" xfId="18953"/>
    <cellStyle name="계산 3 3 4 9 2" xfId="34023"/>
    <cellStyle name="계산 3 3 4 9 3" xfId="49035"/>
    <cellStyle name="계산 3 3 5" xfId="6007"/>
    <cellStyle name="계산 3 3 5 2" xfId="21365"/>
    <cellStyle name="계산 3 3 5 3" xfId="36409"/>
    <cellStyle name="계산 3 4" xfId="4411"/>
    <cellStyle name="계산 3 4 2" xfId="5545"/>
    <cellStyle name="계산 3 4 2 10" xfId="6319"/>
    <cellStyle name="계산 3 4 2 10 2" xfId="21673"/>
    <cellStyle name="계산 3 4 2 10 3" xfId="36721"/>
    <cellStyle name="계산 3 4 2 2" xfId="5618"/>
    <cellStyle name="계산 3 4 2 2 2" xfId="5676"/>
    <cellStyle name="계산 3 4 2 2 2 10" xfId="6339"/>
    <cellStyle name="계산 3 4 2 2 2 10 2" xfId="21693"/>
    <cellStyle name="계산 3 4 2 2 2 10 3" xfId="36741"/>
    <cellStyle name="계산 3 4 2 2 2 2" xfId="5802"/>
    <cellStyle name="계산 3 4 2 2 2 2 2" xfId="5919"/>
    <cellStyle name="계산 3 4 2 2 2 2 2 10" xfId="7219"/>
    <cellStyle name="계산 3 4 2 2 2 2 2 10 2" xfId="22573"/>
    <cellStyle name="계산 3 4 2 2 2 2 2 10 3" xfId="37621"/>
    <cellStyle name="계산 3 4 2 2 2 2 2 2" xfId="6917"/>
    <cellStyle name="계산 3 4 2 2 2 2 2 2 10" xfId="19543"/>
    <cellStyle name="계산 3 4 2 2 2 2 2 2 10 2" xfId="34613"/>
    <cellStyle name="계산 3 4 2 2 2 2 2 2 10 3" xfId="49625"/>
    <cellStyle name="계산 3 4 2 2 2 2 2 2 11" xfId="20638"/>
    <cellStyle name="계산 3 4 2 2 2 2 2 2 11 2" xfId="35708"/>
    <cellStyle name="계산 3 4 2 2 2 2 2 2 11 3" xfId="50720"/>
    <cellStyle name="계산 3 4 2 2 2 2 2 2 12" xfId="7984"/>
    <cellStyle name="계산 3 4 2 2 2 2 2 2 12 2" xfId="23287"/>
    <cellStyle name="계산 3 4 2 2 2 2 2 2 12 3" xfId="38311"/>
    <cellStyle name="계산 3 4 2 2 2 2 2 2 13" xfId="22271"/>
    <cellStyle name="계산 3 4 2 2 2 2 2 2 14" xfId="37319"/>
    <cellStyle name="계산 3 4 2 2 2 2 2 2 2" xfId="8468"/>
    <cellStyle name="계산 3 4 2 2 2 2 2 2 2 10" xfId="21045"/>
    <cellStyle name="계산 3 4 2 2 2 2 2 2 2 10 2" xfId="36115"/>
    <cellStyle name="계산 3 4 2 2 2 2 2 2 2 10 3" xfId="51127"/>
    <cellStyle name="계산 3 4 2 2 2 2 2 2 2 11" xfId="23694"/>
    <cellStyle name="계산 3 4 2 2 2 2 2 2 2 12" xfId="38718"/>
    <cellStyle name="계산 3 4 2 2 2 2 2 2 2 2" xfId="11373"/>
    <cellStyle name="계산 3 4 2 2 2 2 2 2 2 2 2" xfId="26443"/>
    <cellStyle name="계산 3 4 2 2 2 2 2 2 2 2 3" xfId="41464"/>
    <cellStyle name="계산 3 4 2 2 2 2 2 2 2 3" xfId="12490"/>
    <cellStyle name="계산 3 4 2 2 2 2 2 2 2 3 2" xfId="27560"/>
    <cellStyle name="계산 3 4 2 2 2 2 2 2 2 3 3" xfId="42581"/>
    <cellStyle name="계산 3 4 2 2 2 2 2 2 2 4" xfId="13796"/>
    <cellStyle name="계산 3 4 2 2 2 2 2 2 2 4 2" xfId="28866"/>
    <cellStyle name="계산 3 4 2 2 2 2 2 2 2 4 3" xfId="43887"/>
    <cellStyle name="계산 3 4 2 2 2 2 2 2 2 5" xfId="15171"/>
    <cellStyle name="계산 3 4 2 2 2 2 2 2 2 5 2" xfId="30241"/>
    <cellStyle name="계산 3 4 2 2 2 2 2 2 2 5 3" xfId="45262"/>
    <cellStyle name="계산 3 4 2 2 2 2 2 2 2 6" xfId="16345"/>
    <cellStyle name="계산 3 4 2 2 2 2 2 2 2 6 2" xfId="31415"/>
    <cellStyle name="계산 3 4 2 2 2 2 2 2 2 6 3" xfId="46436"/>
    <cellStyle name="계산 3 4 2 2 2 2 2 2 2 7" xfId="17500"/>
    <cellStyle name="계산 3 4 2 2 2 2 2 2 2 7 2" xfId="32570"/>
    <cellStyle name="계산 3 4 2 2 2 2 2 2 2 7 3" xfId="47582"/>
    <cellStyle name="계산 3 4 2 2 2 2 2 2 2 8" xfId="18805"/>
    <cellStyle name="계산 3 4 2 2 2 2 2 2 2 8 2" xfId="33875"/>
    <cellStyle name="계산 3 4 2 2 2 2 2 2 2 8 3" xfId="48887"/>
    <cellStyle name="계산 3 4 2 2 2 2 2 2 2 9" xfId="19950"/>
    <cellStyle name="계산 3 4 2 2 2 2 2 2 2 9 2" xfId="35020"/>
    <cellStyle name="계산 3 4 2 2 2 2 2 2 2 9 3" xfId="50032"/>
    <cellStyle name="계산 3 4 2 2 2 2 2 2 3" xfId="10889"/>
    <cellStyle name="계산 3 4 2 2 2 2 2 2 3 2" xfId="26036"/>
    <cellStyle name="계산 3 4 2 2 2 2 2 2 3 3" xfId="41057"/>
    <cellStyle name="계산 3 4 2 2 2 2 2 2 4" xfId="12067"/>
    <cellStyle name="계산 3 4 2 2 2 2 2 2 4 2" xfId="27137"/>
    <cellStyle name="계산 3 4 2 2 2 2 2 2 4 3" xfId="42158"/>
    <cellStyle name="계산 3 4 2 2 2 2 2 2 5" xfId="13371"/>
    <cellStyle name="계산 3 4 2 2 2 2 2 2 5 2" xfId="28441"/>
    <cellStyle name="계산 3 4 2 2 2 2 2 2 5 3" xfId="43462"/>
    <cellStyle name="계산 3 4 2 2 2 2 2 2 6" xfId="14708"/>
    <cellStyle name="계산 3 4 2 2 2 2 2 2 6 2" xfId="29778"/>
    <cellStyle name="계산 3 4 2 2 2 2 2 2 6 3" xfId="44799"/>
    <cellStyle name="계산 3 4 2 2 2 2 2 2 7" xfId="15938"/>
    <cellStyle name="계산 3 4 2 2 2 2 2 2 7 2" xfId="31008"/>
    <cellStyle name="계산 3 4 2 2 2 2 2 2 7 3" xfId="46029"/>
    <cellStyle name="계산 3 4 2 2 2 2 2 2 8" xfId="17091"/>
    <cellStyle name="계산 3 4 2 2 2 2 2 2 8 2" xfId="32161"/>
    <cellStyle name="계산 3 4 2 2 2 2 2 2 8 3" xfId="47173"/>
    <cellStyle name="계산 3 4 2 2 2 2 2 2 9" xfId="18376"/>
    <cellStyle name="계산 3 4 2 2 2 2 2 2 9 2" xfId="33446"/>
    <cellStyle name="계산 3 4 2 2 2 2 2 2 9 3" xfId="48458"/>
    <cellStyle name="계산 3 4 2 2 2 2 2 3" xfId="7824"/>
    <cellStyle name="계산 3 4 2 2 2 2 2 3 10" xfId="20523"/>
    <cellStyle name="계산 3 4 2 2 2 2 2 3 10 2" xfId="35593"/>
    <cellStyle name="계산 3 4 2 2 2 2 2 3 10 3" xfId="50605"/>
    <cellStyle name="계산 3 4 2 2 2 2 2 3 11" xfId="23169"/>
    <cellStyle name="계산 3 4 2 2 2 2 2 3 12" xfId="38196"/>
    <cellStyle name="계산 3 4 2 2 2 2 2 3 2" xfId="10732"/>
    <cellStyle name="계산 3 4 2 2 2 2 2 3 2 2" xfId="25921"/>
    <cellStyle name="계산 3 4 2 2 2 2 2 3 2 3" xfId="40942"/>
    <cellStyle name="계산 3 4 2 2 2 2 2 3 3" xfId="11950"/>
    <cellStyle name="계산 3 4 2 2 2 2 2 3 3 2" xfId="27020"/>
    <cellStyle name="계산 3 4 2 2 2 2 2 3 3 3" xfId="42041"/>
    <cellStyle name="계산 3 4 2 2 2 2 2 3 4" xfId="13252"/>
    <cellStyle name="계산 3 4 2 2 2 2 2 3 4 2" xfId="28322"/>
    <cellStyle name="계산 3 4 2 2 2 2 2 3 4 3" xfId="43343"/>
    <cellStyle name="계산 3 4 2 2 2 2 2 3 5" xfId="14563"/>
    <cellStyle name="계산 3 4 2 2 2 2 2 3 5 2" xfId="29633"/>
    <cellStyle name="계산 3 4 2 2 2 2 2 3 5 3" xfId="44654"/>
    <cellStyle name="계산 3 4 2 2 2 2 2 3 6" xfId="15822"/>
    <cellStyle name="계산 3 4 2 2 2 2 2 3 6 2" xfId="30892"/>
    <cellStyle name="계산 3 4 2 2 2 2 2 3 6 3" xfId="45913"/>
    <cellStyle name="계산 3 4 2 2 2 2 2 3 7" xfId="16973"/>
    <cellStyle name="계산 3 4 2 2 2 2 2 3 7 2" xfId="32043"/>
    <cellStyle name="계산 3 4 2 2 2 2 2 3 7 3" xfId="47058"/>
    <cellStyle name="계산 3 4 2 2 2 2 2 3 8" xfId="18254"/>
    <cellStyle name="계산 3 4 2 2 2 2 2 3 8 2" xfId="33324"/>
    <cellStyle name="계산 3 4 2 2 2 2 2 3 8 3" xfId="48336"/>
    <cellStyle name="계산 3 4 2 2 2 2 2 3 9" xfId="19428"/>
    <cellStyle name="계산 3 4 2 2 2 2 2 3 9 2" xfId="34498"/>
    <cellStyle name="계산 3 4 2 2 2 2 2 3 9 3" xfId="49510"/>
    <cellStyle name="계산 3 4 2 2 2 2 2 4" xfId="8385"/>
    <cellStyle name="계산 3 4 2 2 2 2 2 4 10" xfId="20962"/>
    <cellStyle name="계산 3 4 2 2 2 2 2 4 10 2" xfId="36032"/>
    <cellStyle name="계산 3 4 2 2 2 2 2 4 10 3" xfId="51044"/>
    <cellStyle name="계산 3 4 2 2 2 2 2 4 11" xfId="23611"/>
    <cellStyle name="계산 3 4 2 2 2 2 2 4 12" xfId="38635"/>
    <cellStyle name="계산 3 4 2 2 2 2 2 4 2" xfId="11290"/>
    <cellStyle name="계산 3 4 2 2 2 2 2 4 2 2" xfId="26360"/>
    <cellStyle name="계산 3 4 2 2 2 2 2 4 2 3" xfId="41381"/>
    <cellStyle name="계산 3 4 2 2 2 2 2 4 3" xfId="12407"/>
    <cellStyle name="계산 3 4 2 2 2 2 2 4 3 2" xfId="27477"/>
    <cellStyle name="계산 3 4 2 2 2 2 2 4 3 3" xfId="42498"/>
    <cellStyle name="계산 3 4 2 2 2 2 2 4 4" xfId="13713"/>
    <cellStyle name="계산 3 4 2 2 2 2 2 4 4 2" xfId="28783"/>
    <cellStyle name="계산 3 4 2 2 2 2 2 4 4 3" xfId="43804"/>
    <cellStyle name="계산 3 4 2 2 2 2 2 4 5" xfId="15088"/>
    <cellStyle name="계산 3 4 2 2 2 2 2 4 5 2" xfId="30158"/>
    <cellStyle name="계산 3 4 2 2 2 2 2 4 5 3" xfId="45179"/>
    <cellStyle name="계산 3 4 2 2 2 2 2 4 6" xfId="16262"/>
    <cellStyle name="계산 3 4 2 2 2 2 2 4 6 2" xfId="31332"/>
    <cellStyle name="계산 3 4 2 2 2 2 2 4 6 3" xfId="46353"/>
    <cellStyle name="계산 3 4 2 2 2 2 2 4 7" xfId="17417"/>
    <cellStyle name="계산 3 4 2 2 2 2 2 4 7 2" xfId="32487"/>
    <cellStyle name="계산 3 4 2 2 2 2 2 4 7 3" xfId="47499"/>
    <cellStyle name="계산 3 4 2 2 2 2 2 4 8" xfId="18722"/>
    <cellStyle name="계산 3 4 2 2 2 2 2 4 8 2" xfId="33792"/>
    <cellStyle name="계산 3 4 2 2 2 2 2 4 8 3" xfId="48804"/>
    <cellStyle name="계산 3 4 2 2 2 2 2 4 9" xfId="19867"/>
    <cellStyle name="계산 3 4 2 2 2 2 2 4 9 2" xfId="34937"/>
    <cellStyle name="계산 3 4 2 2 2 2 2 4 9 3" xfId="49949"/>
    <cellStyle name="계산 3 4 2 2 2 2 2 5" xfId="8842"/>
    <cellStyle name="계산 3 4 2 2 2 2 2 5 2" xfId="24068"/>
    <cellStyle name="계산 3 4 2 2 2 2 2 5 3" xfId="39090"/>
    <cellStyle name="계산 3 4 2 2 2 2 2 6" xfId="12678"/>
    <cellStyle name="계산 3 4 2 2 2 2 2 6 2" xfId="27748"/>
    <cellStyle name="계산 3 4 2 2 2 2 2 6 3" xfId="42769"/>
    <cellStyle name="계산 3 4 2 2 2 2 2 7" xfId="13973"/>
    <cellStyle name="계산 3 4 2 2 2 2 2 7 2" xfId="29043"/>
    <cellStyle name="계산 3 4 2 2 2 2 2 7 3" xfId="44064"/>
    <cellStyle name="계산 3 4 2 2 2 2 2 8" xfId="9505"/>
    <cellStyle name="계산 3 4 2 2 2 2 2 8 2" xfId="24731"/>
    <cellStyle name="계산 3 4 2 2 2 2 2 8 3" xfId="39752"/>
    <cellStyle name="계산 3 4 2 2 2 2 2 9" xfId="17680"/>
    <cellStyle name="계산 3 4 2 2 2 2 2 9 2" xfId="32750"/>
    <cellStyle name="계산 3 4 2 2 2 2 2 9 3" xfId="47762"/>
    <cellStyle name="계산 3 4 2 2 2 2 3" xfId="6808"/>
    <cellStyle name="계산 3 4 2 2 2 2 3 10" xfId="20414"/>
    <cellStyle name="계산 3 4 2 2 2 2 3 10 2" xfId="35484"/>
    <cellStyle name="계산 3 4 2 2 2 2 3 10 3" xfId="50496"/>
    <cellStyle name="계산 3 4 2 2 2 2 3 11" xfId="7708"/>
    <cellStyle name="계산 3 4 2 2 2 2 3 11 2" xfId="23060"/>
    <cellStyle name="계산 3 4 2 2 2 2 3 11 3" xfId="38087"/>
    <cellStyle name="계산 3 4 2 2 2 2 3 12" xfId="22162"/>
    <cellStyle name="계산 3 4 2 2 2 2 3 13" xfId="37210"/>
    <cellStyle name="계산 3 4 2 2 2 2 3 2" xfId="10616"/>
    <cellStyle name="계산 3 4 2 2 2 2 3 2 2" xfId="25812"/>
    <cellStyle name="계산 3 4 2 2 2 2 3 2 3" xfId="40833"/>
    <cellStyle name="계산 3 4 2 2 2 2 3 3" xfId="11840"/>
    <cellStyle name="계산 3 4 2 2 2 2 3 3 2" xfId="26910"/>
    <cellStyle name="계산 3 4 2 2 2 2 3 3 3" xfId="41931"/>
    <cellStyle name="계산 3 4 2 2 2 2 3 4" xfId="13142"/>
    <cellStyle name="계산 3 4 2 2 2 2 3 4 2" xfId="28212"/>
    <cellStyle name="계산 3 4 2 2 2 2 3 4 3" xfId="43233"/>
    <cellStyle name="계산 3 4 2 2 2 2 3 5" xfId="14448"/>
    <cellStyle name="계산 3 4 2 2 2 2 3 5 2" xfId="29518"/>
    <cellStyle name="계산 3 4 2 2 2 2 3 5 3" xfId="44539"/>
    <cellStyle name="계산 3 4 2 2 2 2 3 6" xfId="15713"/>
    <cellStyle name="계산 3 4 2 2 2 2 3 6 2" xfId="30783"/>
    <cellStyle name="계산 3 4 2 2 2 2 3 6 3" xfId="45804"/>
    <cellStyle name="계산 3 4 2 2 2 2 3 7" xfId="16864"/>
    <cellStyle name="계산 3 4 2 2 2 2 3 7 2" xfId="31934"/>
    <cellStyle name="계산 3 4 2 2 2 2 3 7 3" xfId="46949"/>
    <cellStyle name="계산 3 4 2 2 2 2 3 8" xfId="18144"/>
    <cellStyle name="계산 3 4 2 2 2 2 3 8 2" xfId="33214"/>
    <cellStyle name="계산 3 4 2 2 2 2 3 8 3" xfId="48226"/>
    <cellStyle name="계산 3 4 2 2 2 2 3 9" xfId="19319"/>
    <cellStyle name="계산 3 4 2 2 2 2 3 9 2" xfId="34389"/>
    <cellStyle name="계산 3 4 2 2 2 2 3 9 3" xfId="49401"/>
    <cellStyle name="계산 3 4 2 2 2 2 4" xfId="8308"/>
    <cellStyle name="계산 3 4 2 2 2 2 4 10" xfId="20885"/>
    <cellStyle name="계산 3 4 2 2 2 2 4 10 2" xfId="35955"/>
    <cellStyle name="계산 3 4 2 2 2 2 4 10 3" xfId="50967"/>
    <cellStyle name="계산 3 4 2 2 2 2 4 11" xfId="23534"/>
    <cellStyle name="계산 3 4 2 2 2 2 4 12" xfId="38558"/>
    <cellStyle name="계산 3 4 2 2 2 2 4 2" xfId="11213"/>
    <cellStyle name="계산 3 4 2 2 2 2 4 2 2" xfId="26283"/>
    <cellStyle name="계산 3 4 2 2 2 2 4 2 3" xfId="41304"/>
    <cellStyle name="계산 3 4 2 2 2 2 4 3" xfId="12330"/>
    <cellStyle name="계산 3 4 2 2 2 2 4 3 2" xfId="27400"/>
    <cellStyle name="계산 3 4 2 2 2 2 4 3 3" xfId="42421"/>
    <cellStyle name="계산 3 4 2 2 2 2 4 4" xfId="13636"/>
    <cellStyle name="계산 3 4 2 2 2 2 4 4 2" xfId="28706"/>
    <cellStyle name="계산 3 4 2 2 2 2 4 4 3" xfId="43727"/>
    <cellStyle name="계산 3 4 2 2 2 2 4 5" xfId="15011"/>
    <cellStyle name="계산 3 4 2 2 2 2 4 5 2" xfId="30081"/>
    <cellStyle name="계산 3 4 2 2 2 2 4 5 3" xfId="45102"/>
    <cellStyle name="계산 3 4 2 2 2 2 4 6" xfId="16185"/>
    <cellStyle name="계산 3 4 2 2 2 2 4 6 2" xfId="31255"/>
    <cellStyle name="계산 3 4 2 2 2 2 4 6 3" xfId="46276"/>
    <cellStyle name="계산 3 4 2 2 2 2 4 7" xfId="17340"/>
    <cellStyle name="계산 3 4 2 2 2 2 4 7 2" xfId="32410"/>
    <cellStyle name="계산 3 4 2 2 2 2 4 7 3" xfId="47422"/>
    <cellStyle name="계산 3 4 2 2 2 2 4 8" xfId="18645"/>
    <cellStyle name="계산 3 4 2 2 2 2 4 8 2" xfId="33715"/>
    <cellStyle name="계산 3 4 2 2 2 2 4 8 3" xfId="48727"/>
    <cellStyle name="계산 3 4 2 2 2 2 4 9" xfId="19790"/>
    <cellStyle name="계산 3 4 2 2 2 2 4 9 2" xfId="34860"/>
    <cellStyle name="계산 3 4 2 2 2 2 4 9 3" xfId="49872"/>
    <cellStyle name="계산 3 4 2 2 2 2 5" xfId="6053"/>
    <cellStyle name="계산 3 4 2 2 2 2 5 2" xfId="21410"/>
    <cellStyle name="계산 3 4 2 2 2 2 5 3" xfId="36455"/>
    <cellStyle name="계산 3 4 2 2 2 3" xfId="6690"/>
    <cellStyle name="계산 3 4 2 2 2 3 10" xfId="20296"/>
    <cellStyle name="계산 3 4 2 2 2 3 10 2" xfId="35366"/>
    <cellStyle name="계산 3 4 2 2 2 3 10 3" xfId="50378"/>
    <cellStyle name="계산 3 4 2 2 2 3 11" xfId="7568"/>
    <cellStyle name="계산 3 4 2 2 2 3 11 2" xfId="22921"/>
    <cellStyle name="계산 3 4 2 2 2 3 11 3" xfId="37969"/>
    <cellStyle name="계산 3 4 2 2 2 3 12" xfId="22044"/>
    <cellStyle name="계산 3 4 2 2 2 3 13" xfId="37092"/>
    <cellStyle name="계산 3 4 2 2 2 3 2" xfId="10488"/>
    <cellStyle name="계산 3 4 2 2 2 3 2 2" xfId="25685"/>
    <cellStyle name="계산 3 4 2 2 2 3 2 3" xfId="40706"/>
    <cellStyle name="계산 3 4 2 2 2 3 3" xfId="11720"/>
    <cellStyle name="계산 3 4 2 2 2 3 3 2" xfId="26790"/>
    <cellStyle name="계산 3 4 2 2 2 3 3 3" xfId="41811"/>
    <cellStyle name="계산 3 4 2 2 2 3 4" xfId="13021"/>
    <cellStyle name="계산 3 4 2 2 2 3 4 2" xfId="28091"/>
    <cellStyle name="계산 3 4 2 2 2 3 4 3" xfId="43112"/>
    <cellStyle name="계산 3 4 2 2 2 3 5" xfId="14328"/>
    <cellStyle name="계산 3 4 2 2 2 3 5 2" xfId="29398"/>
    <cellStyle name="계산 3 4 2 2 2 3 5 3" xfId="44419"/>
    <cellStyle name="계산 3 4 2 2 2 3 6" xfId="15592"/>
    <cellStyle name="계산 3 4 2 2 2 3 6 2" xfId="30662"/>
    <cellStyle name="계산 3 4 2 2 2 3 6 3" xfId="45683"/>
    <cellStyle name="계산 3 4 2 2 2 3 7" xfId="16739"/>
    <cellStyle name="계산 3 4 2 2 2 3 7 2" xfId="31809"/>
    <cellStyle name="계산 3 4 2 2 2 3 7 3" xfId="46830"/>
    <cellStyle name="계산 3 4 2 2 2 3 8" xfId="18026"/>
    <cellStyle name="계산 3 4 2 2 2 3 8 2" xfId="33096"/>
    <cellStyle name="계산 3 4 2 2 2 3 8 3" xfId="48108"/>
    <cellStyle name="계산 3 4 2 2 2 3 9" xfId="19201"/>
    <cellStyle name="계산 3 4 2 2 2 3 9 2" xfId="34271"/>
    <cellStyle name="계산 3 4 2 2 2 3 9 3" xfId="49283"/>
    <cellStyle name="계산 3 4 2 2 2 4" xfId="8238"/>
    <cellStyle name="계산 3 4 2 2 2 4 10" xfId="20815"/>
    <cellStyle name="계산 3 4 2 2 2 4 10 2" xfId="35885"/>
    <cellStyle name="계산 3 4 2 2 2 4 10 3" xfId="50897"/>
    <cellStyle name="계산 3 4 2 2 2 4 11" xfId="23464"/>
    <cellStyle name="계산 3 4 2 2 2 4 12" xfId="38488"/>
    <cellStyle name="계산 3 4 2 2 2 4 2" xfId="11143"/>
    <cellStyle name="계산 3 4 2 2 2 4 2 2" xfId="26213"/>
    <cellStyle name="계산 3 4 2 2 2 4 2 3" xfId="41234"/>
    <cellStyle name="계산 3 4 2 2 2 4 3" xfId="12260"/>
    <cellStyle name="계산 3 4 2 2 2 4 3 2" xfId="27330"/>
    <cellStyle name="계산 3 4 2 2 2 4 3 3" xfId="42351"/>
    <cellStyle name="계산 3 4 2 2 2 4 4" xfId="13566"/>
    <cellStyle name="계산 3 4 2 2 2 4 4 2" xfId="28636"/>
    <cellStyle name="계산 3 4 2 2 2 4 4 3" xfId="43657"/>
    <cellStyle name="계산 3 4 2 2 2 4 5" xfId="14941"/>
    <cellStyle name="계산 3 4 2 2 2 4 5 2" xfId="30011"/>
    <cellStyle name="계산 3 4 2 2 2 4 5 3" xfId="45032"/>
    <cellStyle name="계산 3 4 2 2 2 4 6" xfId="16115"/>
    <cellStyle name="계산 3 4 2 2 2 4 6 2" xfId="31185"/>
    <cellStyle name="계산 3 4 2 2 2 4 6 3" xfId="46206"/>
    <cellStyle name="계산 3 4 2 2 2 4 7" xfId="17270"/>
    <cellStyle name="계산 3 4 2 2 2 4 7 2" xfId="32340"/>
    <cellStyle name="계산 3 4 2 2 2 4 7 3" xfId="47352"/>
    <cellStyle name="계산 3 4 2 2 2 4 8" xfId="18575"/>
    <cellStyle name="계산 3 4 2 2 2 4 8 2" xfId="33645"/>
    <cellStyle name="계산 3 4 2 2 2 4 8 3" xfId="48657"/>
    <cellStyle name="계산 3 4 2 2 2 4 9" xfId="19720"/>
    <cellStyle name="계산 3 4 2 2 2 4 9 2" xfId="34790"/>
    <cellStyle name="계산 3 4 2 2 2 4 9 3" xfId="49802"/>
    <cellStyle name="계산 3 4 2 2 2 5" xfId="8699"/>
    <cellStyle name="계산 3 4 2 2 2 5 2" xfId="23925"/>
    <cellStyle name="계산 3 4 2 2 2 5 3" xfId="38947"/>
    <cellStyle name="계산 3 4 2 2 2 6" xfId="9876"/>
    <cellStyle name="계산 3 4 2 2 2 6 2" xfId="25102"/>
    <cellStyle name="계산 3 4 2 2 2 6 3" xfId="40123"/>
    <cellStyle name="계산 3 4 2 2 2 7" xfId="9388"/>
    <cellStyle name="계산 3 4 2 2 2 7 2" xfId="24614"/>
    <cellStyle name="계산 3 4 2 2 2 7 3" xfId="39635"/>
    <cellStyle name="계산 3 4 2 2 2 8" xfId="9343"/>
    <cellStyle name="계산 3 4 2 2 2 8 2" xfId="24569"/>
    <cellStyle name="계산 3 4 2 2 2 8 3" xfId="39591"/>
    <cellStyle name="계산 3 4 2 2 2 9" xfId="9458"/>
    <cellStyle name="계산 3 4 2 2 2 9 2" xfId="24684"/>
    <cellStyle name="계산 3 4 2 2 2 9 3" xfId="39705"/>
    <cellStyle name="계산 3 4 2 2 3" xfId="6632"/>
    <cellStyle name="계산 3 4 2 2 3 10" xfId="20238"/>
    <cellStyle name="계산 3 4 2 2 3 10 2" xfId="35308"/>
    <cellStyle name="계산 3 4 2 2 3 10 3" xfId="50320"/>
    <cellStyle name="계산 3 4 2 2 3 11" xfId="7510"/>
    <cellStyle name="계산 3 4 2 2 3 11 2" xfId="22863"/>
    <cellStyle name="계산 3 4 2 2 3 11 3" xfId="37911"/>
    <cellStyle name="계산 3 4 2 2 3 12" xfId="21986"/>
    <cellStyle name="계산 3 4 2 2 3 13" xfId="37034"/>
    <cellStyle name="계산 3 4 2 2 3 2" xfId="10430"/>
    <cellStyle name="계산 3 4 2 2 3 2 2" xfId="25627"/>
    <cellStyle name="계산 3 4 2 2 3 2 3" xfId="40648"/>
    <cellStyle name="계산 3 4 2 2 3 3" xfId="11662"/>
    <cellStyle name="계산 3 4 2 2 3 3 2" xfId="26732"/>
    <cellStyle name="계산 3 4 2 2 3 3 3" xfId="41753"/>
    <cellStyle name="계산 3 4 2 2 3 4" xfId="12963"/>
    <cellStyle name="계산 3 4 2 2 3 4 2" xfId="28033"/>
    <cellStyle name="계산 3 4 2 2 3 4 3" xfId="43054"/>
    <cellStyle name="계산 3 4 2 2 3 5" xfId="14270"/>
    <cellStyle name="계산 3 4 2 2 3 5 2" xfId="29340"/>
    <cellStyle name="계산 3 4 2 2 3 5 3" xfId="44361"/>
    <cellStyle name="계산 3 4 2 2 3 6" xfId="15534"/>
    <cellStyle name="계산 3 4 2 2 3 6 2" xfId="30604"/>
    <cellStyle name="계산 3 4 2 2 3 6 3" xfId="45625"/>
    <cellStyle name="계산 3 4 2 2 3 7" xfId="16681"/>
    <cellStyle name="계산 3 4 2 2 3 7 2" xfId="31751"/>
    <cellStyle name="계산 3 4 2 2 3 7 3" xfId="46772"/>
    <cellStyle name="계산 3 4 2 2 3 8" xfId="17968"/>
    <cellStyle name="계산 3 4 2 2 3 8 2" xfId="33038"/>
    <cellStyle name="계산 3 4 2 2 3 8 3" xfId="48050"/>
    <cellStyle name="계산 3 4 2 2 3 9" xfId="19143"/>
    <cellStyle name="계산 3 4 2 2 3 9 2" xfId="34213"/>
    <cellStyle name="계산 3 4 2 2 3 9 3" xfId="49225"/>
    <cellStyle name="계산 3 4 2 2 4" xfId="8196"/>
    <cellStyle name="계산 3 4 2 2 4 10" xfId="20773"/>
    <cellStyle name="계산 3 4 2 2 4 10 2" xfId="35843"/>
    <cellStyle name="계산 3 4 2 2 4 10 3" xfId="50855"/>
    <cellStyle name="계산 3 4 2 2 4 11" xfId="23422"/>
    <cellStyle name="계산 3 4 2 2 4 12" xfId="38446"/>
    <cellStyle name="계산 3 4 2 2 4 2" xfId="11101"/>
    <cellStyle name="계산 3 4 2 2 4 2 2" xfId="26171"/>
    <cellStyle name="계산 3 4 2 2 4 2 3" xfId="41192"/>
    <cellStyle name="계산 3 4 2 2 4 3" xfId="12218"/>
    <cellStyle name="계산 3 4 2 2 4 3 2" xfId="27288"/>
    <cellStyle name="계산 3 4 2 2 4 3 3" xfId="42309"/>
    <cellStyle name="계산 3 4 2 2 4 4" xfId="13524"/>
    <cellStyle name="계산 3 4 2 2 4 4 2" xfId="28594"/>
    <cellStyle name="계산 3 4 2 2 4 4 3" xfId="43615"/>
    <cellStyle name="계산 3 4 2 2 4 5" xfId="14899"/>
    <cellStyle name="계산 3 4 2 2 4 5 2" xfId="29969"/>
    <cellStyle name="계산 3 4 2 2 4 5 3" xfId="44990"/>
    <cellStyle name="계산 3 4 2 2 4 6" xfId="16073"/>
    <cellStyle name="계산 3 4 2 2 4 6 2" xfId="31143"/>
    <cellStyle name="계산 3 4 2 2 4 6 3" xfId="46164"/>
    <cellStyle name="계산 3 4 2 2 4 7" xfId="17228"/>
    <cellStyle name="계산 3 4 2 2 4 7 2" xfId="32298"/>
    <cellStyle name="계산 3 4 2 2 4 7 3" xfId="47310"/>
    <cellStyle name="계산 3 4 2 2 4 8" xfId="18533"/>
    <cellStyle name="계산 3 4 2 2 4 8 2" xfId="33603"/>
    <cellStyle name="계산 3 4 2 2 4 8 3" xfId="48615"/>
    <cellStyle name="계산 3 4 2 2 4 9" xfId="19678"/>
    <cellStyle name="계산 3 4 2 2 4 9 2" xfId="34748"/>
    <cellStyle name="계산 3 4 2 2 4 9 3" xfId="49760"/>
    <cellStyle name="계산 3 4 2 2 5" xfId="6141"/>
    <cellStyle name="계산 3 4 2 2 5 2" xfId="21495"/>
    <cellStyle name="계산 3 4 2 2 5 3" xfId="36543"/>
    <cellStyle name="계산 3 4 2 3" xfId="6559"/>
    <cellStyle name="계산 3 4 2 3 10" xfId="20165"/>
    <cellStyle name="계산 3 4 2 3 10 2" xfId="35235"/>
    <cellStyle name="계산 3 4 2 3 10 3" xfId="50247"/>
    <cellStyle name="계산 3 4 2 3 11" xfId="7437"/>
    <cellStyle name="계산 3 4 2 3 11 2" xfId="22790"/>
    <cellStyle name="계산 3 4 2 3 11 3" xfId="37838"/>
    <cellStyle name="계산 3 4 2 3 12" xfId="21913"/>
    <cellStyle name="계산 3 4 2 3 13" xfId="36961"/>
    <cellStyle name="계산 3 4 2 3 2" xfId="10357"/>
    <cellStyle name="계산 3 4 2 3 2 2" xfId="25554"/>
    <cellStyle name="계산 3 4 2 3 2 3" xfId="40575"/>
    <cellStyle name="계산 3 4 2 3 3" xfId="11589"/>
    <cellStyle name="계산 3 4 2 3 3 2" xfId="26659"/>
    <cellStyle name="계산 3 4 2 3 3 3" xfId="41680"/>
    <cellStyle name="계산 3 4 2 3 4" xfId="12890"/>
    <cellStyle name="계산 3 4 2 3 4 2" xfId="27960"/>
    <cellStyle name="계산 3 4 2 3 4 3" xfId="42981"/>
    <cellStyle name="계산 3 4 2 3 5" xfId="14197"/>
    <cellStyle name="계산 3 4 2 3 5 2" xfId="29267"/>
    <cellStyle name="계산 3 4 2 3 5 3" xfId="44288"/>
    <cellStyle name="계산 3 4 2 3 6" xfId="15461"/>
    <cellStyle name="계산 3 4 2 3 6 2" xfId="30531"/>
    <cellStyle name="계산 3 4 2 3 6 3" xfId="45552"/>
    <cellStyle name="계산 3 4 2 3 7" xfId="16608"/>
    <cellStyle name="계산 3 4 2 3 7 2" xfId="31678"/>
    <cellStyle name="계산 3 4 2 3 7 3" xfId="46699"/>
    <cellStyle name="계산 3 4 2 3 8" xfId="17895"/>
    <cellStyle name="계산 3 4 2 3 8 2" xfId="32965"/>
    <cellStyle name="계산 3 4 2 3 8 3" xfId="47977"/>
    <cellStyle name="계산 3 4 2 3 9" xfId="19070"/>
    <cellStyle name="계산 3 4 2 3 9 2" xfId="34140"/>
    <cellStyle name="계산 3 4 2 3 9 3" xfId="49152"/>
    <cellStyle name="계산 3 4 2 4" xfId="8154"/>
    <cellStyle name="계산 3 4 2 4 10" xfId="20731"/>
    <cellStyle name="계산 3 4 2 4 10 2" xfId="35801"/>
    <cellStyle name="계산 3 4 2 4 10 3" xfId="50813"/>
    <cellStyle name="계산 3 4 2 4 11" xfId="23380"/>
    <cellStyle name="계산 3 4 2 4 12" xfId="38404"/>
    <cellStyle name="계산 3 4 2 4 2" xfId="11059"/>
    <cellStyle name="계산 3 4 2 4 2 2" xfId="26129"/>
    <cellStyle name="계산 3 4 2 4 2 3" xfId="41150"/>
    <cellStyle name="계산 3 4 2 4 3" xfId="12176"/>
    <cellStyle name="계산 3 4 2 4 3 2" xfId="27246"/>
    <cellStyle name="계산 3 4 2 4 3 3" xfId="42267"/>
    <cellStyle name="계산 3 4 2 4 4" xfId="13482"/>
    <cellStyle name="계산 3 4 2 4 4 2" xfId="28552"/>
    <cellStyle name="계산 3 4 2 4 4 3" xfId="43573"/>
    <cellStyle name="계산 3 4 2 4 5" xfId="14857"/>
    <cellStyle name="계산 3 4 2 4 5 2" xfId="29927"/>
    <cellStyle name="계산 3 4 2 4 5 3" xfId="44948"/>
    <cellStyle name="계산 3 4 2 4 6" xfId="16031"/>
    <cellStyle name="계산 3 4 2 4 6 2" xfId="31101"/>
    <cellStyle name="계산 3 4 2 4 6 3" xfId="46122"/>
    <cellStyle name="계산 3 4 2 4 7" xfId="17186"/>
    <cellStyle name="계산 3 4 2 4 7 2" xfId="32256"/>
    <cellStyle name="계산 3 4 2 4 7 3" xfId="47268"/>
    <cellStyle name="계산 3 4 2 4 8" xfId="18491"/>
    <cellStyle name="계산 3 4 2 4 8 2" xfId="33561"/>
    <cellStyle name="계산 3 4 2 4 8 3" xfId="48573"/>
    <cellStyle name="계산 3 4 2 4 9" xfId="19636"/>
    <cellStyle name="계산 3 4 2 4 9 2" xfId="34706"/>
    <cellStyle name="계산 3 4 2 4 9 3" xfId="49718"/>
    <cellStyle name="계산 3 4 2 5" xfId="8744"/>
    <cellStyle name="계산 3 4 2 5 2" xfId="23970"/>
    <cellStyle name="계산 3 4 2 5 3" xfId="38992"/>
    <cellStyle name="계산 3 4 2 6" xfId="9242"/>
    <cellStyle name="계산 3 4 2 6 2" xfId="24468"/>
    <cellStyle name="계산 3 4 2 6 3" xfId="39490"/>
    <cellStyle name="계산 3 4 2 7" xfId="9559"/>
    <cellStyle name="계산 3 4 2 7 2" xfId="24785"/>
    <cellStyle name="계산 3 4 2 7 3" xfId="39806"/>
    <cellStyle name="계산 3 4 2 8" xfId="14811"/>
    <cellStyle name="계산 3 4 2 8 2" xfId="29881"/>
    <cellStyle name="계산 3 4 2 8 3" xfId="44902"/>
    <cellStyle name="계산 3 4 2 9" xfId="8988"/>
    <cellStyle name="계산 3 4 2 9 2" xfId="24214"/>
    <cellStyle name="계산 3 4 2 9 3" xfId="39236"/>
    <cellStyle name="계산 3 4 3" xfId="6380"/>
    <cellStyle name="계산 3 4 3 10" xfId="20014"/>
    <cellStyle name="계산 3 4 3 10 2" xfId="35084"/>
    <cellStyle name="계산 3 4 3 10 3" xfId="50096"/>
    <cellStyle name="계산 3 4 3 11" xfId="7286"/>
    <cellStyle name="계산 3 4 3 11 2" xfId="22639"/>
    <cellStyle name="계산 3 4 3 11 3" xfId="37687"/>
    <cellStyle name="계산 3 4 3 12" xfId="21734"/>
    <cellStyle name="계산 3 4 3 13" xfId="36782"/>
    <cellStyle name="계산 3 4 3 2" xfId="10206"/>
    <cellStyle name="계산 3 4 3 2 2" xfId="25403"/>
    <cellStyle name="계산 3 4 3 2 3" xfId="40424"/>
    <cellStyle name="계산 3 4 3 3" xfId="11438"/>
    <cellStyle name="계산 3 4 3 3 2" xfId="26508"/>
    <cellStyle name="계산 3 4 3 3 3" xfId="41529"/>
    <cellStyle name="계산 3 4 3 4" xfId="12739"/>
    <cellStyle name="계산 3 4 3 4 2" xfId="27809"/>
    <cellStyle name="계산 3 4 3 4 3" xfId="42830"/>
    <cellStyle name="계산 3 4 3 5" xfId="14046"/>
    <cellStyle name="계산 3 4 3 5 2" xfId="29116"/>
    <cellStyle name="계산 3 4 3 5 3" xfId="44137"/>
    <cellStyle name="계산 3 4 3 6" xfId="15310"/>
    <cellStyle name="계산 3 4 3 6 2" xfId="30380"/>
    <cellStyle name="계산 3 4 3 6 3" xfId="45401"/>
    <cellStyle name="계산 3 4 3 7" xfId="16457"/>
    <cellStyle name="계산 3 4 3 7 2" xfId="31527"/>
    <cellStyle name="계산 3 4 3 7 3" xfId="46548"/>
    <cellStyle name="계산 3 4 3 8" xfId="17744"/>
    <cellStyle name="계산 3 4 3 8 2" xfId="32814"/>
    <cellStyle name="계산 3 4 3 8 3" xfId="47826"/>
    <cellStyle name="계산 3 4 3 9" xfId="18919"/>
    <cellStyle name="계산 3 4 3 9 2" xfId="33989"/>
    <cellStyle name="계산 3 4 3 9 3" xfId="49001"/>
    <cellStyle name="계산 3 4 4" xfId="7319"/>
    <cellStyle name="계산 3 4 4 10" xfId="20047"/>
    <cellStyle name="계산 3 4 4 10 2" xfId="35117"/>
    <cellStyle name="계산 3 4 4 10 3" xfId="50129"/>
    <cellStyle name="계산 3 4 4 11" xfId="22672"/>
    <cellStyle name="계산 3 4 4 12" xfId="37720"/>
    <cellStyle name="계산 3 4 4 2" xfId="10239"/>
    <cellStyle name="계산 3 4 4 2 2" xfId="25436"/>
    <cellStyle name="계산 3 4 4 2 3" xfId="40457"/>
    <cellStyle name="계산 3 4 4 3" xfId="11471"/>
    <cellStyle name="계산 3 4 4 3 2" xfId="26541"/>
    <cellStyle name="계산 3 4 4 3 3" xfId="41562"/>
    <cellStyle name="계산 3 4 4 4" xfId="12772"/>
    <cellStyle name="계산 3 4 4 4 2" xfId="27842"/>
    <cellStyle name="계산 3 4 4 4 3" xfId="42863"/>
    <cellStyle name="계산 3 4 4 5" xfId="14079"/>
    <cellStyle name="계산 3 4 4 5 2" xfId="29149"/>
    <cellStyle name="계산 3 4 4 5 3" xfId="44170"/>
    <cellStyle name="계산 3 4 4 6" xfId="15343"/>
    <cellStyle name="계산 3 4 4 6 2" xfId="30413"/>
    <cellStyle name="계산 3 4 4 6 3" xfId="45434"/>
    <cellStyle name="계산 3 4 4 7" xfId="16490"/>
    <cellStyle name="계산 3 4 4 7 2" xfId="31560"/>
    <cellStyle name="계산 3 4 4 7 3" xfId="46581"/>
    <cellStyle name="계산 3 4 4 8" xfId="17777"/>
    <cellStyle name="계산 3 4 4 8 2" xfId="32847"/>
    <cellStyle name="계산 3 4 4 8 3" xfId="47859"/>
    <cellStyle name="계산 3 4 4 9" xfId="18952"/>
    <cellStyle name="계산 3 4 4 9 2" xfId="34022"/>
    <cellStyle name="계산 3 4 4 9 3" xfId="49034"/>
    <cellStyle name="계산 3 4 5" xfId="6158"/>
    <cellStyle name="계산 3 4 5 2" xfId="21512"/>
    <cellStyle name="계산 3 4 5 3" xfId="36560"/>
    <cellStyle name="계산 3 5" xfId="4505"/>
    <cellStyle name="계산 3 5 2" xfId="5558"/>
    <cellStyle name="계산 3 5 2 10" xfId="6463"/>
    <cellStyle name="계산 3 5 2 10 2" xfId="21817"/>
    <cellStyle name="계산 3 5 2 10 3" xfId="36865"/>
    <cellStyle name="계산 3 5 2 2" xfId="5587"/>
    <cellStyle name="계산 3 5 2 2 2" xfId="5650"/>
    <cellStyle name="계산 3 5 2 2 2 10" xfId="6182"/>
    <cellStyle name="계산 3 5 2 2 2 10 2" xfId="21536"/>
    <cellStyle name="계산 3 5 2 2 2 10 3" xfId="36584"/>
    <cellStyle name="계산 3 5 2 2 2 2" xfId="5776"/>
    <cellStyle name="계산 3 5 2 2 2 2 2" xfId="5893"/>
    <cellStyle name="계산 3 5 2 2 2 2 2 10" xfId="7193"/>
    <cellStyle name="계산 3 5 2 2 2 2 2 10 2" xfId="22547"/>
    <cellStyle name="계산 3 5 2 2 2 2 2 10 3" xfId="37595"/>
    <cellStyle name="계산 3 5 2 2 2 2 2 2" xfId="6891"/>
    <cellStyle name="계산 3 5 2 2 2 2 2 2 10" xfId="19517"/>
    <cellStyle name="계산 3 5 2 2 2 2 2 2 10 2" xfId="34587"/>
    <cellStyle name="계산 3 5 2 2 2 2 2 2 10 3" xfId="49599"/>
    <cellStyle name="계산 3 5 2 2 2 2 2 2 11" xfId="20612"/>
    <cellStyle name="계산 3 5 2 2 2 2 2 2 11 2" xfId="35682"/>
    <cellStyle name="계산 3 5 2 2 2 2 2 2 11 3" xfId="50694"/>
    <cellStyle name="계산 3 5 2 2 2 2 2 2 12" xfId="7958"/>
    <cellStyle name="계산 3 5 2 2 2 2 2 2 12 2" xfId="23261"/>
    <cellStyle name="계산 3 5 2 2 2 2 2 2 12 3" xfId="38285"/>
    <cellStyle name="계산 3 5 2 2 2 2 2 2 13" xfId="22245"/>
    <cellStyle name="계산 3 5 2 2 2 2 2 2 14" xfId="37293"/>
    <cellStyle name="계산 3 5 2 2 2 2 2 2 2" xfId="8448"/>
    <cellStyle name="계산 3 5 2 2 2 2 2 2 2 10" xfId="21025"/>
    <cellStyle name="계산 3 5 2 2 2 2 2 2 2 10 2" xfId="36095"/>
    <cellStyle name="계산 3 5 2 2 2 2 2 2 2 10 3" xfId="51107"/>
    <cellStyle name="계산 3 5 2 2 2 2 2 2 2 11" xfId="23674"/>
    <cellStyle name="계산 3 5 2 2 2 2 2 2 2 12" xfId="38698"/>
    <cellStyle name="계산 3 5 2 2 2 2 2 2 2 2" xfId="11353"/>
    <cellStyle name="계산 3 5 2 2 2 2 2 2 2 2 2" xfId="26423"/>
    <cellStyle name="계산 3 5 2 2 2 2 2 2 2 2 3" xfId="41444"/>
    <cellStyle name="계산 3 5 2 2 2 2 2 2 2 3" xfId="12470"/>
    <cellStyle name="계산 3 5 2 2 2 2 2 2 2 3 2" xfId="27540"/>
    <cellStyle name="계산 3 5 2 2 2 2 2 2 2 3 3" xfId="42561"/>
    <cellStyle name="계산 3 5 2 2 2 2 2 2 2 4" xfId="13776"/>
    <cellStyle name="계산 3 5 2 2 2 2 2 2 2 4 2" xfId="28846"/>
    <cellStyle name="계산 3 5 2 2 2 2 2 2 2 4 3" xfId="43867"/>
    <cellStyle name="계산 3 5 2 2 2 2 2 2 2 5" xfId="15151"/>
    <cellStyle name="계산 3 5 2 2 2 2 2 2 2 5 2" xfId="30221"/>
    <cellStyle name="계산 3 5 2 2 2 2 2 2 2 5 3" xfId="45242"/>
    <cellStyle name="계산 3 5 2 2 2 2 2 2 2 6" xfId="16325"/>
    <cellStyle name="계산 3 5 2 2 2 2 2 2 2 6 2" xfId="31395"/>
    <cellStyle name="계산 3 5 2 2 2 2 2 2 2 6 3" xfId="46416"/>
    <cellStyle name="계산 3 5 2 2 2 2 2 2 2 7" xfId="17480"/>
    <cellStyle name="계산 3 5 2 2 2 2 2 2 2 7 2" xfId="32550"/>
    <cellStyle name="계산 3 5 2 2 2 2 2 2 2 7 3" xfId="47562"/>
    <cellStyle name="계산 3 5 2 2 2 2 2 2 2 8" xfId="18785"/>
    <cellStyle name="계산 3 5 2 2 2 2 2 2 2 8 2" xfId="33855"/>
    <cellStyle name="계산 3 5 2 2 2 2 2 2 2 8 3" xfId="48867"/>
    <cellStyle name="계산 3 5 2 2 2 2 2 2 2 9" xfId="19930"/>
    <cellStyle name="계산 3 5 2 2 2 2 2 2 2 9 2" xfId="35000"/>
    <cellStyle name="계산 3 5 2 2 2 2 2 2 2 9 3" xfId="50012"/>
    <cellStyle name="계산 3 5 2 2 2 2 2 2 3" xfId="10863"/>
    <cellStyle name="계산 3 5 2 2 2 2 2 2 3 2" xfId="26010"/>
    <cellStyle name="계산 3 5 2 2 2 2 2 2 3 3" xfId="41031"/>
    <cellStyle name="계산 3 5 2 2 2 2 2 2 4" xfId="12041"/>
    <cellStyle name="계산 3 5 2 2 2 2 2 2 4 2" xfId="27111"/>
    <cellStyle name="계산 3 5 2 2 2 2 2 2 4 3" xfId="42132"/>
    <cellStyle name="계산 3 5 2 2 2 2 2 2 5" xfId="13345"/>
    <cellStyle name="계산 3 5 2 2 2 2 2 2 5 2" xfId="28415"/>
    <cellStyle name="계산 3 5 2 2 2 2 2 2 5 3" xfId="43436"/>
    <cellStyle name="계산 3 5 2 2 2 2 2 2 6" xfId="14682"/>
    <cellStyle name="계산 3 5 2 2 2 2 2 2 6 2" xfId="29752"/>
    <cellStyle name="계산 3 5 2 2 2 2 2 2 6 3" xfId="44773"/>
    <cellStyle name="계산 3 5 2 2 2 2 2 2 7" xfId="15912"/>
    <cellStyle name="계산 3 5 2 2 2 2 2 2 7 2" xfId="30982"/>
    <cellStyle name="계산 3 5 2 2 2 2 2 2 7 3" xfId="46003"/>
    <cellStyle name="계산 3 5 2 2 2 2 2 2 8" xfId="17065"/>
    <cellStyle name="계산 3 5 2 2 2 2 2 2 8 2" xfId="32135"/>
    <cellStyle name="계산 3 5 2 2 2 2 2 2 8 3" xfId="47147"/>
    <cellStyle name="계산 3 5 2 2 2 2 2 2 9" xfId="18350"/>
    <cellStyle name="계산 3 5 2 2 2 2 2 2 9 2" xfId="33420"/>
    <cellStyle name="계산 3 5 2 2 2 2 2 2 9 3" xfId="48432"/>
    <cellStyle name="계산 3 5 2 2 2 2 2 3" xfId="7798"/>
    <cellStyle name="계산 3 5 2 2 2 2 2 3 10" xfId="20497"/>
    <cellStyle name="계산 3 5 2 2 2 2 2 3 10 2" xfId="35567"/>
    <cellStyle name="계산 3 5 2 2 2 2 2 3 10 3" xfId="50579"/>
    <cellStyle name="계산 3 5 2 2 2 2 2 3 11" xfId="23143"/>
    <cellStyle name="계산 3 5 2 2 2 2 2 3 12" xfId="38170"/>
    <cellStyle name="계산 3 5 2 2 2 2 2 3 2" xfId="10706"/>
    <cellStyle name="계산 3 5 2 2 2 2 2 3 2 2" xfId="25895"/>
    <cellStyle name="계산 3 5 2 2 2 2 2 3 2 3" xfId="40916"/>
    <cellStyle name="계산 3 5 2 2 2 2 2 3 3" xfId="11924"/>
    <cellStyle name="계산 3 5 2 2 2 2 2 3 3 2" xfId="26994"/>
    <cellStyle name="계산 3 5 2 2 2 2 2 3 3 3" xfId="42015"/>
    <cellStyle name="계산 3 5 2 2 2 2 2 3 4" xfId="13226"/>
    <cellStyle name="계산 3 5 2 2 2 2 2 3 4 2" xfId="28296"/>
    <cellStyle name="계산 3 5 2 2 2 2 2 3 4 3" xfId="43317"/>
    <cellStyle name="계산 3 5 2 2 2 2 2 3 5" xfId="14537"/>
    <cellStyle name="계산 3 5 2 2 2 2 2 3 5 2" xfId="29607"/>
    <cellStyle name="계산 3 5 2 2 2 2 2 3 5 3" xfId="44628"/>
    <cellStyle name="계산 3 5 2 2 2 2 2 3 6" xfId="15796"/>
    <cellStyle name="계산 3 5 2 2 2 2 2 3 6 2" xfId="30866"/>
    <cellStyle name="계산 3 5 2 2 2 2 2 3 6 3" xfId="45887"/>
    <cellStyle name="계산 3 5 2 2 2 2 2 3 7" xfId="16947"/>
    <cellStyle name="계산 3 5 2 2 2 2 2 3 7 2" xfId="32017"/>
    <cellStyle name="계산 3 5 2 2 2 2 2 3 7 3" xfId="47032"/>
    <cellStyle name="계산 3 5 2 2 2 2 2 3 8" xfId="18228"/>
    <cellStyle name="계산 3 5 2 2 2 2 2 3 8 2" xfId="33298"/>
    <cellStyle name="계산 3 5 2 2 2 2 2 3 8 3" xfId="48310"/>
    <cellStyle name="계산 3 5 2 2 2 2 2 3 9" xfId="19402"/>
    <cellStyle name="계산 3 5 2 2 2 2 2 3 9 2" xfId="34472"/>
    <cellStyle name="계산 3 5 2 2 2 2 2 3 9 3" xfId="49484"/>
    <cellStyle name="계산 3 5 2 2 2 2 2 4" xfId="8365"/>
    <cellStyle name="계산 3 5 2 2 2 2 2 4 10" xfId="20942"/>
    <cellStyle name="계산 3 5 2 2 2 2 2 4 10 2" xfId="36012"/>
    <cellStyle name="계산 3 5 2 2 2 2 2 4 10 3" xfId="51024"/>
    <cellStyle name="계산 3 5 2 2 2 2 2 4 11" xfId="23591"/>
    <cellStyle name="계산 3 5 2 2 2 2 2 4 12" xfId="38615"/>
    <cellStyle name="계산 3 5 2 2 2 2 2 4 2" xfId="11270"/>
    <cellStyle name="계산 3 5 2 2 2 2 2 4 2 2" xfId="26340"/>
    <cellStyle name="계산 3 5 2 2 2 2 2 4 2 3" xfId="41361"/>
    <cellStyle name="계산 3 5 2 2 2 2 2 4 3" xfId="12387"/>
    <cellStyle name="계산 3 5 2 2 2 2 2 4 3 2" xfId="27457"/>
    <cellStyle name="계산 3 5 2 2 2 2 2 4 3 3" xfId="42478"/>
    <cellStyle name="계산 3 5 2 2 2 2 2 4 4" xfId="13693"/>
    <cellStyle name="계산 3 5 2 2 2 2 2 4 4 2" xfId="28763"/>
    <cellStyle name="계산 3 5 2 2 2 2 2 4 4 3" xfId="43784"/>
    <cellStyle name="계산 3 5 2 2 2 2 2 4 5" xfId="15068"/>
    <cellStyle name="계산 3 5 2 2 2 2 2 4 5 2" xfId="30138"/>
    <cellStyle name="계산 3 5 2 2 2 2 2 4 5 3" xfId="45159"/>
    <cellStyle name="계산 3 5 2 2 2 2 2 4 6" xfId="16242"/>
    <cellStyle name="계산 3 5 2 2 2 2 2 4 6 2" xfId="31312"/>
    <cellStyle name="계산 3 5 2 2 2 2 2 4 6 3" xfId="46333"/>
    <cellStyle name="계산 3 5 2 2 2 2 2 4 7" xfId="17397"/>
    <cellStyle name="계산 3 5 2 2 2 2 2 4 7 2" xfId="32467"/>
    <cellStyle name="계산 3 5 2 2 2 2 2 4 7 3" xfId="47479"/>
    <cellStyle name="계산 3 5 2 2 2 2 2 4 8" xfId="18702"/>
    <cellStyle name="계산 3 5 2 2 2 2 2 4 8 2" xfId="33772"/>
    <cellStyle name="계산 3 5 2 2 2 2 2 4 8 3" xfId="48784"/>
    <cellStyle name="계산 3 5 2 2 2 2 2 4 9" xfId="19847"/>
    <cellStyle name="계산 3 5 2 2 2 2 2 4 9 2" xfId="34917"/>
    <cellStyle name="계산 3 5 2 2 2 2 2 4 9 3" xfId="49929"/>
    <cellStyle name="계산 3 5 2 2 2 2 2 5" xfId="8868"/>
    <cellStyle name="계산 3 5 2 2 2 2 2 5 2" xfId="24094"/>
    <cellStyle name="계산 3 5 2 2 2 2 2 5 3" xfId="39116"/>
    <cellStyle name="계산 3 5 2 2 2 2 2 6" xfId="12652"/>
    <cellStyle name="계산 3 5 2 2 2 2 2 6 2" xfId="27722"/>
    <cellStyle name="계산 3 5 2 2 2 2 2 6 3" xfId="42743"/>
    <cellStyle name="계산 3 5 2 2 2 2 2 7" xfId="13947"/>
    <cellStyle name="계산 3 5 2 2 2 2 2 7 2" xfId="29017"/>
    <cellStyle name="계산 3 5 2 2 2 2 2 7 3" xfId="44038"/>
    <cellStyle name="계산 3 5 2 2 2 2 2 8" xfId="9731"/>
    <cellStyle name="계산 3 5 2 2 2 2 2 8 2" xfId="24957"/>
    <cellStyle name="계산 3 5 2 2 2 2 2 8 3" xfId="39978"/>
    <cellStyle name="계산 3 5 2 2 2 2 2 9" xfId="17654"/>
    <cellStyle name="계산 3 5 2 2 2 2 2 9 2" xfId="32724"/>
    <cellStyle name="계산 3 5 2 2 2 2 2 9 3" xfId="47736"/>
    <cellStyle name="계산 3 5 2 2 2 2 3" xfId="6782"/>
    <cellStyle name="계산 3 5 2 2 2 2 3 10" xfId="20388"/>
    <cellStyle name="계산 3 5 2 2 2 2 3 10 2" xfId="35458"/>
    <cellStyle name="계산 3 5 2 2 2 2 3 10 3" xfId="50470"/>
    <cellStyle name="계산 3 5 2 2 2 2 3 11" xfId="7682"/>
    <cellStyle name="계산 3 5 2 2 2 2 3 11 2" xfId="23034"/>
    <cellStyle name="계산 3 5 2 2 2 2 3 11 3" xfId="38061"/>
    <cellStyle name="계산 3 5 2 2 2 2 3 12" xfId="22136"/>
    <cellStyle name="계산 3 5 2 2 2 2 3 13" xfId="37184"/>
    <cellStyle name="계산 3 5 2 2 2 2 3 2" xfId="10590"/>
    <cellStyle name="계산 3 5 2 2 2 2 3 2 2" xfId="25786"/>
    <cellStyle name="계산 3 5 2 2 2 2 3 2 3" xfId="40807"/>
    <cellStyle name="계산 3 5 2 2 2 2 3 3" xfId="11814"/>
    <cellStyle name="계산 3 5 2 2 2 2 3 3 2" xfId="26884"/>
    <cellStyle name="계산 3 5 2 2 2 2 3 3 3" xfId="41905"/>
    <cellStyle name="계산 3 5 2 2 2 2 3 4" xfId="13116"/>
    <cellStyle name="계산 3 5 2 2 2 2 3 4 2" xfId="28186"/>
    <cellStyle name="계산 3 5 2 2 2 2 3 4 3" xfId="43207"/>
    <cellStyle name="계산 3 5 2 2 2 2 3 5" xfId="14422"/>
    <cellStyle name="계산 3 5 2 2 2 2 3 5 2" xfId="29492"/>
    <cellStyle name="계산 3 5 2 2 2 2 3 5 3" xfId="44513"/>
    <cellStyle name="계산 3 5 2 2 2 2 3 6" xfId="15687"/>
    <cellStyle name="계산 3 5 2 2 2 2 3 6 2" xfId="30757"/>
    <cellStyle name="계산 3 5 2 2 2 2 3 6 3" xfId="45778"/>
    <cellStyle name="계산 3 5 2 2 2 2 3 7" xfId="16838"/>
    <cellStyle name="계산 3 5 2 2 2 2 3 7 2" xfId="31908"/>
    <cellStyle name="계산 3 5 2 2 2 2 3 7 3" xfId="46923"/>
    <cellStyle name="계산 3 5 2 2 2 2 3 8" xfId="18118"/>
    <cellStyle name="계산 3 5 2 2 2 2 3 8 2" xfId="33188"/>
    <cellStyle name="계산 3 5 2 2 2 2 3 8 3" xfId="48200"/>
    <cellStyle name="계산 3 5 2 2 2 2 3 9" xfId="19293"/>
    <cellStyle name="계산 3 5 2 2 2 2 3 9 2" xfId="34363"/>
    <cellStyle name="계산 3 5 2 2 2 2 3 9 3" xfId="49375"/>
    <cellStyle name="계산 3 5 2 2 2 2 4" xfId="8288"/>
    <cellStyle name="계산 3 5 2 2 2 2 4 10" xfId="20865"/>
    <cellStyle name="계산 3 5 2 2 2 2 4 10 2" xfId="35935"/>
    <cellStyle name="계산 3 5 2 2 2 2 4 10 3" xfId="50947"/>
    <cellStyle name="계산 3 5 2 2 2 2 4 11" xfId="23514"/>
    <cellStyle name="계산 3 5 2 2 2 2 4 12" xfId="38538"/>
    <cellStyle name="계산 3 5 2 2 2 2 4 2" xfId="11193"/>
    <cellStyle name="계산 3 5 2 2 2 2 4 2 2" xfId="26263"/>
    <cellStyle name="계산 3 5 2 2 2 2 4 2 3" xfId="41284"/>
    <cellStyle name="계산 3 5 2 2 2 2 4 3" xfId="12310"/>
    <cellStyle name="계산 3 5 2 2 2 2 4 3 2" xfId="27380"/>
    <cellStyle name="계산 3 5 2 2 2 2 4 3 3" xfId="42401"/>
    <cellStyle name="계산 3 5 2 2 2 2 4 4" xfId="13616"/>
    <cellStyle name="계산 3 5 2 2 2 2 4 4 2" xfId="28686"/>
    <cellStyle name="계산 3 5 2 2 2 2 4 4 3" xfId="43707"/>
    <cellStyle name="계산 3 5 2 2 2 2 4 5" xfId="14991"/>
    <cellStyle name="계산 3 5 2 2 2 2 4 5 2" xfId="30061"/>
    <cellStyle name="계산 3 5 2 2 2 2 4 5 3" xfId="45082"/>
    <cellStyle name="계산 3 5 2 2 2 2 4 6" xfId="16165"/>
    <cellStyle name="계산 3 5 2 2 2 2 4 6 2" xfId="31235"/>
    <cellStyle name="계산 3 5 2 2 2 2 4 6 3" xfId="46256"/>
    <cellStyle name="계산 3 5 2 2 2 2 4 7" xfId="17320"/>
    <cellStyle name="계산 3 5 2 2 2 2 4 7 2" xfId="32390"/>
    <cellStyle name="계산 3 5 2 2 2 2 4 7 3" xfId="47402"/>
    <cellStyle name="계산 3 5 2 2 2 2 4 8" xfId="18625"/>
    <cellStyle name="계산 3 5 2 2 2 2 4 8 2" xfId="33695"/>
    <cellStyle name="계산 3 5 2 2 2 2 4 8 3" xfId="48707"/>
    <cellStyle name="계산 3 5 2 2 2 2 4 9" xfId="19770"/>
    <cellStyle name="계산 3 5 2 2 2 2 4 9 2" xfId="34840"/>
    <cellStyle name="계산 3 5 2 2 2 2 4 9 3" xfId="49852"/>
    <cellStyle name="계산 3 5 2 2 2 2 5" xfId="6271"/>
    <cellStyle name="계산 3 5 2 2 2 2 5 2" xfId="21625"/>
    <cellStyle name="계산 3 5 2 2 2 2 5 3" xfId="36673"/>
    <cellStyle name="계산 3 5 2 2 2 3" xfId="6664"/>
    <cellStyle name="계산 3 5 2 2 2 3 10" xfId="20270"/>
    <cellStyle name="계산 3 5 2 2 2 3 10 2" xfId="35340"/>
    <cellStyle name="계산 3 5 2 2 2 3 10 3" xfId="50352"/>
    <cellStyle name="계산 3 5 2 2 2 3 11" xfId="7542"/>
    <cellStyle name="계산 3 5 2 2 2 3 11 2" xfId="22895"/>
    <cellStyle name="계산 3 5 2 2 2 3 11 3" xfId="37943"/>
    <cellStyle name="계산 3 5 2 2 2 3 12" xfId="22018"/>
    <cellStyle name="계산 3 5 2 2 2 3 13" xfId="37066"/>
    <cellStyle name="계산 3 5 2 2 2 3 2" xfId="10462"/>
    <cellStyle name="계산 3 5 2 2 2 3 2 2" xfId="25659"/>
    <cellStyle name="계산 3 5 2 2 2 3 2 3" xfId="40680"/>
    <cellStyle name="계산 3 5 2 2 2 3 3" xfId="11694"/>
    <cellStyle name="계산 3 5 2 2 2 3 3 2" xfId="26764"/>
    <cellStyle name="계산 3 5 2 2 2 3 3 3" xfId="41785"/>
    <cellStyle name="계산 3 5 2 2 2 3 4" xfId="12995"/>
    <cellStyle name="계산 3 5 2 2 2 3 4 2" xfId="28065"/>
    <cellStyle name="계산 3 5 2 2 2 3 4 3" xfId="43086"/>
    <cellStyle name="계산 3 5 2 2 2 3 5" xfId="14302"/>
    <cellStyle name="계산 3 5 2 2 2 3 5 2" xfId="29372"/>
    <cellStyle name="계산 3 5 2 2 2 3 5 3" xfId="44393"/>
    <cellStyle name="계산 3 5 2 2 2 3 6" xfId="15566"/>
    <cellStyle name="계산 3 5 2 2 2 3 6 2" xfId="30636"/>
    <cellStyle name="계산 3 5 2 2 2 3 6 3" xfId="45657"/>
    <cellStyle name="계산 3 5 2 2 2 3 7" xfId="16713"/>
    <cellStyle name="계산 3 5 2 2 2 3 7 2" xfId="31783"/>
    <cellStyle name="계산 3 5 2 2 2 3 7 3" xfId="46804"/>
    <cellStyle name="계산 3 5 2 2 2 3 8" xfId="18000"/>
    <cellStyle name="계산 3 5 2 2 2 3 8 2" xfId="33070"/>
    <cellStyle name="계산 3 5 2 2 2 3 8 3" xfId="48082"/>
    <cellStyle name="계산 3 5 2 2 2 3 9" xfId="19175"/>
    <cellStyle name="계산 3 5 2 2 2 3 9 2" xfId="34245"/>
    <cellStyle name="계산 3 5 2 2 2 3 9 3" xfId="49257"/>
    <cellStyle name="계산 3 5 2 2 2 4" xfId="8218"/>
    <cellStyle name="계산 3 5 2 2 2 4 10" xfId="20795"/>
    <cellStyle name="계산 3 5 2 2 2 4 10 2" xfId="35865"/>
    <cellStyle name="계산 3 5 2 2 2 4 10 3" xfId="50877"/>
    <cellStyle name="계산 3 5 2 2 2 4 11" xfId="23444"/>
    <cellStyle name="계산 3 5 2 2 2 4 12" xfId="38468"/>
    <cellStyle name="계산 3 5 2 2 2 4 2" xfId="11123"/>
    <cellStyle name="계산 3 5 2 2 2 4 2 2" xfId="26193"/>
    <cellStyle name="계산 3 5 2 2 2 4 2 3" xfId="41214"/>
    <cellStyle name="계산 3 5 2 2 2 4 3" xfId="12240"/>
    <cellStyle name="계산 3 5 2 2 2 4 3 2" xfId="27310"/>
    <cellStyle name="계산 3 5 2 2 2 4 3 3" xfId="42331"/>
    <cellStyle name="계산 3 5 2 2 2 4 4" xfId="13546"/>
    <cellStyle name="계산 3 5 2 2 2 4 4 2" xfId="28616"/>
    <cellStyle name="계산 3 5 2 2 2 4 4 3" xfId="43637"/>
    <cellStyle name="계산 3 5 2 2 2 4 5" xfId="14921"/>
    <cellStyle name="계산 3 5 2 2 2 4 5 2" xfId="29991"/>
    <cellStyle name="계산 3 5 2 2 2 4 5 3" xfId="45012"/>
    <cellStyle name="계산 3 5 2 2 2 4 6" xfId="16095"/>
    <cellStyle name="계산 3 5 2 2 2 4 6 2" xfId="31165"/>
    <cellStyle name="계산 3 5 2 2 2 4 6 3" xfId="46186"/>
    <cellStyle name="계산 3 5 2 2 2 4 7" xfId="17250"/>
    <cellStyle name="계산 3 5 2 2 2 4 7 2" xfId="32320"/>
    <cellStyle name="계산 3 5 2 2 2 4 7 3" xfId="47332"/>
    <cellStyle name="계산 3 5 2 2 2 4 8" xfId="18555"/>
    <cellStyle name="계산 3 5 2 2 2 4 8 2" xfId="33625"/>
    <cellStyle name="계산 3 5 2 2 2 4 8 3" xfId="48637"/>
    <cellStyle name="계산 3 5 2 2 2 4 9" xfId="19700"/>
    <cellStyle name="계산 3 5 2 2 2 4 9 2" xfId="34770"/>
    <cellStyle name="계산 3 5 2 2 2 4 9 3" xfId="49782"/>
    <cellStyle name="계산 3 5 2 2 2 5" xfId="8624"/>
    <cellStyle name="계산 3 5 2 2 2 5 2" xfId="23850"/>
    <cellStyle name="계산 3 5 2 2 2 5 3" xfId="38873"/>
    <cellStyle name="계산 3 5 2 2 2 6" xfId="9823"/>
    <cellStyle name="계산 3 5 2 2 2 6 2" xfId="25049"/>
    <cellStyle name="계산 3 5 2 2 2 6 3" xfId="40070"/>
    <cellStyle name="계산 3 5 2 2 2 7" xfId="9535"/>
    <cellStyle name="계산 3 5 2 2 2 7 2" xfId="24761"/>
    <cellStyle name="계산 3 5 2 2 2 7 3" xfId="39782"/>
    <cellStyle name="계산 3 5 2 2 2 8" xfId="9529"/>
    <cellStyle name="계산 3 5 2 2 2 8 2" xfId="24755"/>
    <cellStyle name="계산 3 5 2 2 2 8 3" xfId="39776"/>
    <cellStyle name="계산 3 5 2 2 2 9" xfId="9284"/>
    <cellStyle name="계산 3 5 2 2 2 9 2" xfId="24510"/>
    <cellStyle name="계산 3 5 2 2 2 9 3" xfId="39532"/>
    <cellStyle name="계산 3 5 2 2 3" xfId="6601"/>
    <cellStyle name="계산 3 5 2 2 3 10" xfId="20207"/>
    <cellStyle name="계산 3 5 2 2 3 10 2" xfId="35277"/>
    <cellStyle name="계산 3 5 2 2 3 10 3" xfId="50289"/>
    <cellStyle name="계산 3 5 2 2 3 11" xfId="7479"/>
    <cellStyle name="계산 3 5 2 2 3 11 2" xfId="22832"/>
    <cellStyle name="계산 3 5 2 2 3 11 3" xfId="37880"/>
    <cellStyle name="계산 3 5 2 2 3 12" xfId="21955"/>
    <cellStyle name="계산 3 5 2 2 3 13" xfId="37003"/>
    <cellStyle name="계산 3 5 2 2 3 2" xfId="10399"/>
    <cellStyle name="계산 3 5 2 2 3 2 2" xfId="25596"/>
    <cellStyle name="계산 3 5 2 2 3 2 3" xfId="40617"/>
    <cellStyle name="계산 3 5 2 2 3 3" xfId="11631"/>
    <cellStyle name="계산 3 5 2 2 3 3 2" xfId="26701"/>
    <cellStyle name="계산 3 5 2 2 3 3 3" xfId="41722"/>
    <cellStyle name="계산 3 5 2 2 3 4" xfId="12932"/>
    <cellStyle name="계산 3 5 2 2 3 4 2" xfId="28002"/>
    <cellStyle name="계산 3 5 2 2 3 4 3" xfId="43023"/>
    <cellStyle name="계산 3 5 2 2 3 5" xfId="14239"/>
    <cellStyle name="계산 3 5 2 2 3 5 2" xfId="29309"/>
    <cellStyle name="계산 3 5 2 2 3 5 3" xfId="44330"/>
    <cellStyle name="계산 3 5 2 2 3 6" xfId="15503"/>
    <cellStyle name="계산 3 5 2 2 3 6 2" xfId="30573"/>
    <cellStyle name="계산 3 5 2 2 3 6 3" xfId="45594"/>
    <cellStyle name="계산 3 5 2 2 3 7" xfId="16650"/>
    <cellStyle name="계산 3 5 2 2 3 7 2" xfId="31720"/>
    <cellStyle name="계산 3 5 2 2 3 7 3" xfId="46741"/>
    <cellStyle name="계산 3 5 2 2 3 8" xfId="17937"/>
    <cellStyle name="계산 3 5 2 2 3 8 2" xfId="33007"/>
    <cellStyle name="계산 3 5 2 2 3 8 3" xfId="48019"/>
    <cellStyle name="계산 3 5 2 2 3 9" xfId="19112"/>
    <cellStyle name="계산 3 5 2 2 3 9 2" xfId="34182"/>
    <cellStyle name="계산 3 5 2 2 3 9 3" xfId="49194"/>
    <cellStyle name="계산 3 5 2 2 4" xfId="8171"/>
    <cellStyle name="계산 3 5 2 2 4 10" xfId="20748"/>
    <cellStyle name="계산 3 5 2 2 4 10 2" xfId="35818"/>
    <cellStyle name="계산 3 5 2 2 4 10 3" xfId="50830"/>
    <cellStyle name="계산 3 5 2 2 4 11" xfId="23397"/>
    <cellStyle name="계산 3 5 2 2 4 12" xfId="38421"/>
    <cellStyle name="계산 3 5 2 2 4 2" xfId="11076"/>
    <cellStyle name="계산 3 5 2 2 4 2 2" xfId="26146"/>
    <cellStyle name="계산 3 5 2 2 4 2 3" xfId="41167"/>
    <cellStyle name="계산 3 5 2 2 4 3" xfId="12193"/>
    <cellStyle name="계산 3 5 2 2 4 3 2" xfId="27263"/>
    <cellStyle name="계산 3 5 2 2 4 3 3" xfId="42284"/>
    <cellStyle name="계산 3 5 2 2 4 4" xfId="13499"/>
    <cellStyle name="계산 3 5 2 2 4 4 2" xfId="28569"/>
    <cellStyle name="계산 3 5 2 2 4 4 3" xfId="43590"/>
    <cellStyle name="계산 3 5 2 2 4 5" xfId="14874"/>
    <cellStyle name="계산 3 5 2 2 4 5 2" xfId="29944"/>
    <cellStyle name="계산 3 5 2 2 4 5 3" xfId="44965"/>
    <cellStyle name="계산 3 5 2 2 4 6" xfId="16048"/>
    <cellStyle name="계산 3 5 2 2 4 6 2" xfId="31118"/>
    <cellStyle name="계산 3 5 2 2 4 6 3" xfId="46139"/>
    <cellStyle name="계산 3 5 2 2 4 7" xfId="17203"/>
    <cellStyle name="계산 3 5 2 2 4 7 2" xfId="32273"/>
    <cellStyle name="계산 3 5 2 2 4 7 3" xfId="47285"/>
    <cellStyle name="계산 3 5 2 2 4 8" xfId="18508"/>
    <cellStyle name="계산 3 5 2 2 4 8 2" xfId="33578"/>
    <cellStyle name="계산 3 5 2 2 4 8 3" xfId="48590"/>
    <cellStyle name="계산 3 5 2 2 4 9" xfId="19653"/>
    <cellStyle name="계산 3 5 2 2 4 9 2" xfId="34723"/>
    <cellStyle name="계산 3 5 2 2 4 9 3" xfId="49735"/>
    <cellStyle name="계산 3 5 2 2 5" xfId="6501"/>
    <cellStyle name="계산 3 5 2 2 5 2" xfId="21855"/>
    <cellStyle name="계산 3 5 2 2 5 3" xfId="36903"/>
    <cellStyle name="계산 3 5 2 3" xfId="6572"/>
    <cellStyle name="계산 3 5 2 3 10" xfId="20178"/>
    <cellStyle name="계산 3 5 2 3 10 2" xfId="35248"/>
    <cellStyle name="계산 3 5 2 3 10 3" xfId="50260"/>
    <cellStyle name="계산 3 5 2 3 11" xfId="7450"/>
    <cellStyle name="계산 3 5 2 3 11 2" xfId="22803"/>
    <cellStyle name="계산 3 5 2 3 11 3" xfId="37851"/>
    <cellStyle name="계산 3 5 2 3 12" xfId="21926"/>
    <cellStyle name="계산 3 5 2 3 13" xfId="36974"/>
    <cellStyle name="계산 3 5 2 3 2" xfId="10370"/>
    <cellStyle name="계산 3 5 2 3 2 2" xfId="25567"/>
    <cellStyle name="계산 3 5 2 3 2 3" xfId="40588"/>
    <cellStyle name="계산 3 5 2 3 3" xfId="11602"/>
    <cellStyle name="계산 3 5 2 3 3 2" xfId="26672"/>
    <cellStyle name="계산 3 5 2 3 3 3" xfId="41693"/>
    <cellStyle name="계산 3 5 2 3 4" xfId="12903"/>
    <cellStyle name="계산 3 5 2 3 4 2" xfId="27973"/>
    <cellStyle name="계산 3 5 2 3 4 3" xfId="42994"/>
    <cellStyle name="계산 3 5 2 3 5" xfId="14210"/>
    <cellStyle name="계산 3 5 2 3 5 2" xfId="29280"/>
    <cellStyle name="계산 3 5 2 3 5 3" xfId="44301"/>
    <cellStyle name="계산 3 5 2 3 6" xfId="15474"/>
    <cellStyle name="계산 3 5 2 3 6 2" xfId="30544"/>
    <cellStyle name="계산 3 5 2 3 6 3" xfId="45565"/>
    <cellStyle name="계산 3 5 2 3 7" xfId="16621"/>
    <cellStyle name="계산 3 5 2 3 7 2" xfId="31691"/>
    <cellStyle name="계산 3 5 2 3 7 3" xfId="46712"/>
    <cellStyle name="계산 3 5 2 3 8" xfId="17908"/>
    <cellStyle name="계산 3 5 2 3 8 2" xfId="32978"/>
    <cellStyle name="계산 3 5 2 3 8 3" xfId="47990"/>
    <cellStyle name="계산 3 5 2 3 9" xfId="19083"/>
    <cellStyle name="계산 3 5 2 3 9 2" xfId="34153"/>
    <cellStyle name="계산 3 5 2 3 9 3" xfId="49165"/>
    <cellStyle name="계산 3 5 2 4" xfId="8160"/>
    <cellStyle name="계산 3 5 2 4 10" xfId="20737"/>
    <cellStyle name="계산 3 5 2 4 10 2" xfId="35807"/>
    <cellStyle name="계산 3 5 2 4 10 3" xfId="50819"/>
    <cellStyle name="계산 3 5 2 4 11" xfId="23386"/>
    <cellStyle name="계산 3 5 2 4 12" xfId="38410"/>
    <cellStyle name="계산 3 5 2 4 2" xfId="11065"/>
    <cellStyle name="계산 3 5 2 4 2 2" xfId="26135"/>
    <cellStyle name="계산 3 5 2 4 2 3" xfId="41156"/>
    <cellStyle name="계산 3 5 2 4 3" xfId="12182"/>
    <cellStyle name="계산 3 5 2 4 3 2" xfId="27252"/>
    <cellStyle name="계산 3 5 2 4 3 3" xfId="42273"/>
    <cellStyle name="계산 3 5 2 4 4" xfId="13488"/>
    <cellStyle name="계산 3 5 2 4 4 2" xfId="28558"/>
    <cellStyle name="계산 3 5 2 4 4 3" xfId="43579"/>
    <cellStyle name="계산 3 5 2 4 5" xfId="14863"/>
    <cellStyle name="계산 3 5 2 4 5 2" xfId="29933"/>
    <cellStyle name="계산 3 5 2 4 5 3" xfId="44954"/>
    <cellStyle name="계산 3 5 2 4 6" xfId="16037"/>
    <cellStyle name="계산 3 5 2 4 6 2" xfId="31107"/>
    <cellStyle name="계산 3 5 2 4 6 3" xfId="46128"/>
    <cellStyle name="계산 3 5 2 4 7" xfId="17192"/>
    <cellStyle name="계산 3 5 2 4 7 2" xfId="32262"/>
    <cellStyle name="계산 3 5 2 4 7 3" xfId="47274"/>
    <cellStyle name="계산 3 5 2 4 8" xfId="18497"/>
    <cellStyle name="계산 3 5 2 4 8 2" xfId="33567"/>
    <cellStyle name="계산 3 5 2 4 8 3" xfId="48579"/>
    <cellStyle name="계산 3 5 2 4 9" xfId="19642"/>
    <cellStyle name="계산 3 5 2 4 9 2" xfId="34712"/>
    <cellStyle name="계산 3 5 2 4 9 3" xfId="49724"/>
    <cellStyle name="계산 3 5 2 5" xfId="8731"/>
    <cellStyle name="계산 3 5 2 5 2" xfId="23957"/>
    <cellStyle name="계산 3 5 2 5 3" xfId="38979"/>
    <cellStyle name="계산 3 5 2 6" xfId="9280"/>
    <cellStyle name="계산 3 5 2 6 2" xfId="24506"/>
    <cellStyle name="계산 3 5 2 6 3" xfId="39528"/>
    <cellStyle name="계산 3 5 2 7" xfId="9554"/>
    <cellStyle name="계산 3 5 2 7 2" xfId="24780"/>
    <cellStyle name="계산 3 5 2 7 3" xfId="39801"/>
    <cellStyle name="계산 3 5 2 8" xfId="14827"/>
    <cellStyle name="계산 3 5 2 8 2" xfId="29897"/>
    <cellStyle name="계산 3 5 2 8 3" xfId="44918"/>
    <cellStyle name="계산 3 5 2 9" xfId="10021"/>
    <cellStyle name="계산 3 5 2 9 2" xfId="25247"/>
    <cellStyle name="계산 3 5 2 9 3" xfId="40268"/>
    <cellStyle name="계산 3 5 3" xfId="6410"/>
    <cellStyle name="계산 3 5 3 10" xfId="20015"/>
    <cellStyle name="계산 3 5 3 10 2" xfId="35085"/>
    <cellStyle name="계산 3 5 3 10 3" xfId="50097"/>
    <cellStyle name="계산 3 5 3 11" xfId="7287"/>
    <cellStyle name="계산 3 5 3 11 2" xfId="22640"/>
    <cellStyle name="계산 3 5 3 11 3" xfId="37688"/>
    <cellStyle name="계산 3 5 3 12" xfId="21764"/>
    <cellStyle name="계산 3 5 3 13" xfId="36812"/>
    <cellStyle name="계산 3 5 3 2" xfId="10207"/>
    <cellStyle name="계산 3 5 3 2 2" xfId="25404"/>
    <cellStyle name="계산 3 5 3 2 3" xfId="40425"/>
    <cellStyle name="계산 3 5 3 3" xfId="11439"/>
    <cellStyle name="계산 3 5 3 3 2" xfId="26509"/>
    <cellStyle name="계산 3 5 3 3 3" xfId="41530"/>
    <cellStyle name="계산 3 5 3 4" xfId="12740"/>
    <cellStyle name="계산 3 5 3 4 2" xfId="27810"/>
    <cellStyle name="계산 3 5 3 4 3" xfId="42831"/>
    <cellStyle name="계산 3 5 3 5" xfId="14047"/>
    <cellStyle name="계산 3 5 3 5 2" xfId="29117"/>
    <cellStyle name="계산 3 5 3 5 3" xfId="44138"/>
    <cellStyle name="계산 3 5 3 6" xfId="15311"/>
    <cellStyle name="계산 3 5 3 6 2" xfId="30381"/>
    <cellStyle name="계산 3 5 3 6 3" xfId="45402"/>
    <cellStyle name="계산 3 5 3 7" xfId="16458"/>
    <cellStyle name="계산 3 5 3 7 2" xfId="31528"/>
    <cellStyle name="계산 3 5 3 7 3" xfId="46549"/>
    <cellStyle name="계산 3 5 3 8" xfId="17745"/>
    <cellStyle name="계산 3 5 3 8 2" xfId="32815"/>
    <cellStyle name="계산 3 5 3 8 3" xfId="47827"/>
    <cellStyle name="계산 3 5 3 9" xfId="18920"/>
    <cellStyle name="계산 3 5 3 9 2" xfId="33990"/>
    <cellStyle name="계산 3 5 3 9 3" xfId="49002"/>
    <cellStyle name="계산 3 5 4" xfId="7318"/>
    <cellStyle name="계산 3 5 4 10" xfId="20046"/>
    <cellStyle name="계산 3 5 4 10 2" xfId="35116"/>
    <cellStyle name="계산 3 5 4 10 3" xfId="50128"/>
    <cellStyle name="계산 3 5 4 11" xfId="22671"/>
    <cellStyle name="계산 3 5 4 12" xfId="37719"/>
    <cellStyle name="계산 3 5 4 2" xfId="10238"/>
    <cellStyle name="계산 3 5 4 2 2" xfId="25435"/>
    <cellStyle name="계산 3 5 4 2 3" xfId="40456"/>
    <cellStyle name="계산 3 5 4 3" xfId="11470"/>
    <cellStyle name="계산 3 5 4 3 2" xfId="26540"/>
    <cellStyle name="계산 3 5 4 3 3" xfId="41561"/>
    <cellStyle name="계산 3 5 4 4" xfId="12771"/>
    <cellStyle name="계산 3 5 4 4 2" xfId="27841"/>
    <cellStyle name="계산 3 5 4 4 3" xfId="42862"/>
    <cellStyle name="계산 3 5 4 5" xfId="14078"/>
    <cellStyle name="계산 3 5 4 5 2" xfId="29148"/>
    <cellStyle name="계산 3 5 4 5 3" xfId="44169"/>
    <cellStyle name="계산 3 5 4 6" xfId="15342"/>
    <cellStyle name="계산 3 5 4 6 2" xfId="30412"/>
    <cellStyle name="계산 3 5 4 6 3" xfId="45433"/>
    <cellStyle name="계산 3 5 4 7" xfId="16489"/>
    <cellStyle name="계산 3 5 4 7 2" xfId="31559"/>
    <cellStyle name="계산 3 5 4 7 3" xfId="46580"/>
    <cellStyle name="계산 3 5 4 8" xfId="17776"/>
    <cellStyle name="계산 3 5 4 8 2" xfId="32846"/>
    <cellStyle name="계산 3 5 4 8 3" xfId="47858"/>
    <cellStyle name="계산 3 5 4 9" xfId="18951"/>
    <cellStyle name="계산 3 5 4 9 2" xfId="34021"/>
    <cellStyle name="계산 3 5 4 9 3" xfId="49033"/>
    <cellStyle name="계산 3 5 5" xfId="6254"/>
    <cellStyle name="계산 3 5 5 2" xfId="21608"/>
    <cellStyle name="계산 3 5 5 3" xfId="36656"/>
    <cellStyle name="계산 3 6" xfId="4544"/>
    <cellStyle name="계산 3 6 2" xfId="5566"/>
    <cellStyle name="계산 3 6 2 10" xfId="6452"/>
    <cellStyle name="계산 3 6 2 10 2" xfId="21806"/>
    <cellStyle name="계산 3 6 2 10 3" xfId="36854"/>
    <cellStyle name="계산 3 6 2 2" xfId="5615"/>
    <cellStyle name="계산 3 6 2 2 2" xfId="5673"/>
    <cellStyle name="계산 3 6 2 2 2 10" xfId="6415"/>
    <cellStyle name="계산 3 6 2 2 2 10 2" xfId="21769"/>
    <cellStyle name="계산 3 6 2 2 2 10 3" xfId="36817"/>
    <cellStyle name="계산 3 6 2 2 2 2" xfId="5799"/>
    <cellStyle name="계산 3 6 2 2 2 2 2" xfId="5916"/>
    <cellStyle name="계산 3 6 2 2 2 2 2 10" xfId="7216"/>
    <cellStyle name="계산 3 6 2 2 2 2 2 10 2" xfId="22570"/>
    <cellStyle name="계산 3 6 2 2 2 2 2 10 3" xfId="37618"/>
    <cellStyle name="계산 3 6 2 2 2 2 2 2" xfId="6914"/>
    <cellStyle name="계산 3 6 2 2 2 2 2 2 10" xfId="19540"/>
    <cellStyle name="계산 3 6 2 2 2 2 2 2 10 2" xfId="34610"/>
    <cellStyle name="계산 3 6 2 2 2 2 2 2 10 3" xfId="49622"/>
    <cellStyle name="계산 3 6 2 2 2 2 2 2 11" xfId="20635"/>
    <cellStyle name="계산 3 6 2 2 2 2 2 2 11 2" xfId="35705"/>
    <cellStyle name="계산 3 6 2 2 2 2 2 2 11 3" xfId="50717"/>
    <cellStyle name="계산 3 6 2 2 2 2 2 2 12" xfId="7981"/>
    <cellStyle name="계산 3 6 2 2 2 2 2 2 12 2" xfId="23284"/>
    <cellStyle name="계산 3 6 2 2 2 2 2 2 12 3" xfId="38308"/>
    <cellStyle name="계산 3 6 2 2 2 2 2 2 13" xfId="22268"/>
    <cellStyle name="계산 3 6 2 2 2 2 2 2 14" xfId="37316"/>
    <cellStyle name="계산 3 6 2 2 2 2 2 2 2" xfId="8465"/>
    <cellStyle name="계산 3 6 2 2 2 2 2 2 2 10" xfId="21042"/>
    <cellStyle name="계산 3 6 2 2 2 2 2 2 2 10 2" xfId="36112"/>
    <cellStyle name="계산 3 6 2 2 2 2 2 2 2 10 3" xfId="51124"/>
    <cellStyle name="계산 3 6 2 2 2 2 2 2 2 11" xfId="23691"/>
    <cellStyle name="계산 3 6 2 2 2 2 2 2 2 12" xfId="38715"/>
    <cellStyle name="계산 3 6 2 2 2 2 2 2 2 2" xfId="11370"/>
    <cellStyle name="계산 3 6 2 2 2 2 2 2 2 2 2" xfId="26440"/>
    <cellStyle name="계산 3 6 2 2 2 2 2 2 2 2 3" xfId="41461"/>
    <cellStyle name="계산 3 6 2 2 2 2 2 2 2 3" xfId="12487"/>
    <cellStyle name="계산 3 6 2 2 2 2 2 2 2 3 2" xfId="27557"/>
    <cellStyle name="계산 3 6 2 2 2 2 2 2 2 3 3" xfId="42578"/>
    <cellStyle name="계산 3 6 2 2 2 2 2 2 2 4" xfId="13793"/>
    <cellStyle name="계산 3 6 2 2 2 2 2 2 2 4 2" xfId="28863"/>
    <cellStyle name="계산 3 6 2 2 2 2 2 2 2 4 3" xfId="43884"/>
    <cellStyle name="계산 3 6 2 2 2 2 2 2 2 5" xfId="15168"/>
    <cellStyle name="계산 3 6 2 2 2 2 2 2 2 5 2" xfId="30238"/>
    <cellStyle name="계산 3 6 2 2 2 2 2 2 2 5 3" xfId="45259"/>
    <cellStyle name="계산 3 6 2 2 2 2 2 2 2 6" xfId="16342"/>
    <cellStyle name="계산 3 6 2 2 2 2 2 2 2 6 2" xfId="31412"/>
    <cellStyle name="계산 3 6 2 2 2 2 2 2 2 6 3" xfId="46433"/>
    <cellStyle name="계산 3 6 2 2 2 2 2 2 2 7" xfId="17497"/>
    <cellStyle name="계산 3 6 2 2 2 2 2 2 2 7 2" xfId="32567"/>
    <cellStyle name="계산 3 6 2 2 2 2 2 2 2 7 3" xfId="47579"/>
    <cellStyle name="계산 3 6 2 2 2 2 2 2 2 8" xfId="18802"/>
    <cellStyle name="계산 3 6 2 2 2 2 2 2 2 8 2" xfId="33872"/>
    <cellStyle name="계산 3 6 2 2 2 2 2 2 2 8 3" xfId="48884"/>
    <cellStyle name="계산 3 6 2 2 2 2 2 2 2 9" xfId="19947"/>
    <cellStyle name="계산 3 6 2 2 2 2 2 2 2 9 2" xfId="35017"/>
    <cellStyle name="계산 3 6 2 2 2 2 2 2 2 9 3" xfId="50029"/>
    <cellStyle name="계산 3 6 2 2 2 2 2 2 3" xfId="10886"/>
    <cellStyle name="계산 3 6 2 2 2 2 2 2 3 2" xfId="26033"/>
    <cellStyle name="계산 3 6 2 2 2 2 2 2 3 3" xfId="41054"/>
    <cellStyle name="계산 3 6 2 2 2 2 2 2 4" xfId="12064"/>
    <cellStyle name="계산 3 6 2 2 2 2 2 2 4 2" xfId="27134"/>
    <cellStyle name="계산 3 6 2 2 2 2 2 2 4 3" xfId="42155"/>
    <cellStyle name="계산 3 6 2 2 2 2 2 2 5" xfId="13368"/>
    <cellStyle name="계산 3 6 2 2 2 2 2 2 5 2" xfId="28438"/>
    <cellStyle name="계산 3 6 2 2 2 2 2 2 5 3" xfId="43459"/>
    <cellStyle name="계산 3 6 2 2 2 2 2 2 6" xfId="14705"/>
    <cellStyle name="계산 3 6 2 2 2 2 2 2 6 2" xfId="29775"/>
    <cellStyle name="계산 3 6 2 2 2 2 2 2 6 3" xfId="44796"/>
    <cellStyle name="계산 3 6 2 2 2 2 2 2 7" xfId="15935"/>
    <cellStyle name="계산 3 6 2 2 2 2 2 2 7 2" xfId="31005"/>
    <cellStyle name="계산 3 6 2 2 2 2 2 2 7 3" xfId="46026"/>
    <cellStyle name="계산 3 6 2 2 2 2 2 2 8" xfId="17088"/>
    <cellStyle name="계산 3 6 2 2 2 2 2 2 8 2" xfId="32158"/>
    <cellStyle name="계산 3 6 2 2 2 2 2 2 8 3" xfId="47170"/>
    <cellStyle name="계산 3 6 2 2 2 2 2 2 9" xfId="18373"/>
    <cellStyle name="계산 3 6 2 2 2 2 2 2 9 2" xfId="33443"/>
    <cellStyle name="계산 3 6 2 2 2 2 2 2 9 3" xfId="48455"/>
    <cellStyle name="계산 3 6 2 2 2 2 2 3" xfId="7821"/>
    <cellStyle name="계산 3 6 2 2 2 2 2 3 10" xfId="20520"/>
    <cellStyle name="계산 3 6 2 2 2 2 2 3 10 2" xfId="35590"/>
    <cellStyle name="계산 3 6 2 2 2 2 2 3 10 3" xfId="50602"/>
    <cellStyle name="계산 3 6 2 2 2 2 2 3 11" xfId="23166"/>
    <cellStyle name="계산 3 6 2 2 2 2 2 3 12" xfId="38193"/>
    <cellStyle name="계산 3 6 2 2 2 2 2 3 2" xfId="10729"/>
    <cellStyle name="계산 3 6 2 2 2 2 2 3 2 2" xfId="25918"/>
    <cellStyle name="계산 3 6 2 2 2 2 2 3 2 3" xfId="40939"/>
    <cellStyle name="계산 3 6 2 2 2 2 2 3 3" xfId="11947"/>
    <cellStyle name="계산 3 6 2 2 2 2 2 3 3 2" xfId="27017"/>
    <cellStyle name="계산 3 6 2 2 2 2 2 3 3 3" xfId="42038"/>
    <cellStyle name="계산 3 6 2 2 2 2 2 3 4" xfId="13249"/>
    <cellStyle name="계산 3 6 2 2 2 2 2 3 4 2" xfId="28319"/>
    <cellStyle name="계산 3 6 2 2 2 2 2 3 4 3" xfId="43340"/>
    <cellStyle name="계산 3 6 2 2 2 2 2 3 5" xfId="14560"/>
    <cellStyle name="계산 3 6 2 2 2 2 2 3 5 2" xfId="29630"/>
    <cellStyle name="계산 3 6 2 2 2 2 2 3 5 3" xfId="44651"/>
    <cellStyle name="계산 3 6 2 2 2 2 2 3 6" xfId="15819"/>
    <cellStyle name="계산 3 6 2 2 2 2 2 3 6 2" xfId="30889"/>
    <cellStyle name="계산 3 6 2 2 2 2 2 3 6 3" xfId="45910"/>
    <cellStyle name="계산 3 6 2 2 2 2 2 3 7" xfId="16970"/>
    <cellStyle name="계산 3 6 2 2 2 2 2 3 7 2" xfId="32040"/>
    <cellStyle name="계산 3 6 2 2 2 2 2 3 7 3" xfId="47055"/>
    <cellStyle name="계산 3 6 2 2 2 2 2 3 8" xfId="18251"/>
    <cellStyle name="계산 3 6 2 2 2 2 2 3 8 2" xfId="33321"/>
    <cellStyle name="계산 3 6 2 2 2 2 2 3 8 3" xfId="48333"/>
    <cellStyle name="계산 3 6 2 2 2 2 2 3 9" xfId="19425"/>
    <cellStyle name="계산 3 6 2 2 2 2 2 3 9 2" xfId="34495"/>
    <cellStyle name="계산 3 6 2 2 2 2 2 3 9 3" xfId="49507"/>
    <cellStyle name="계산 3 6 2 2 2 2 2 4" xfId="8382"/>
    <cellStyle name="계산 3 6 2 2 2 2 2 4 10" xfId="20959"/>
    <cellStyle name="계산 3 6 2 2 2 2 2 4 10 2" xfId="36029"/>
    <cellStyle name="계산 3 6 2 2 2 2 2 4 10 3" xfId="51041"/>
    <cellStyle name="계산 3 6 2 2 2 2 2 4 11" xfId="23608"/>
    <cellStyle name="계산 3 6 2 2 2 2 2 4 12" xfId="38632"/>
    <cellStyle name="계산 3 6 2 2 2 2 2 4 2" xfId="11287"/>
    <cellStyle name="계산 3 6 2 2 2 2 2 4 2 2" xfId="26357"/>
    <cellStyle name="계산 3 6 2 2 2 2 2 4 2 3" xfId="41378"/>
    <cellStyle name="계산 3 6 2 2 2 2 2 4 3" xfId="12404"/>
    <cellStyle name="계산 3 6 2 2 2 2 2 4 3 2" xfId="27474"/>
    <cellStyle name="계산 3 6 2 2 2 2 2 4 3 3" xfId="42495"/>
    <cellStyle name="계산 3 6 2 2 2 2 2 4 4" xfId="13710"/>
    <cellStyle name="계산 3 6 2 2 2 2 2 4 4 2" xfId="28780"/>
    <cellStyle name="계산 3 6 2 2 2 2 2 4 4 3" xfId="43801"/>
    <cellStyle name="계산 3 6 2 2 2 2 2 4 5" xfId="15085"/>
    <cellStyle name="계산 3 6 2 2 2 2 2 4 5 2" xfId="30155"/>
    <cellStyle name="계산 3 6 2 2 2 2 2 4 5 3" xfId="45176"/>
    <cellStyle name="계산 3 6 2 2 2 2 2 4 6" xfId="16259"/>
    <cellStyle name="계산 3 6 2 2 2 2 2 4 6 2" xfId="31329"/>
    <cellStyle name="계산 3 6 2 2 2 2 2 4 6 3" xfId="46350"/>
    <cellStyle name="계산 3 6 2 2 2 2 2 4 7" xfId="17414"/>
    <cellStyle name="계산 3 6 2 2 2 2 2 4 7 2" xfId="32484"/>
    <cellStyle name="계산 3 6 2 2 2 2 2 4 7 3" xfId="47496"/>
    <cellStyle name="계산 3 6 2 2 2 2 2 4 8" xfId="18719"/>
    <cellStyle name="계산 3 6 2 2 2 2 2 4 8 2" xfId="33789"/>
    <cellStyle name="계산 3 6 2 2 2 2 2 4 8 3" xfId="48801"/>
    <cellStyle name="계산 3 6 2 2 2 2 2 4 9" xfId="19864"/>
    <cellStyle name="계산 3 6 2 2 2 2 2 4 9 2" xfId="34934"/>
    <cellStyle name="계산 3 6 2 2 2 2 2 4 9 3" xfId="49946"/>
    <cellStyle name="계산 3 6 2 2 2 2 2 5" xfId="8845"/>
    <cellStyle name="계산 3 6 2 2 2 2 2 5 2" xfId="24071"/>
    <cellStyle name="계산 3 6 2 2 2 2 2 5 3" xfId="39093"/>
    <cellStyle name="계산 3 6 2 2 2 2 2 6" xfId="12675"/>
    <cellStyle name="계산 3 6 2 2 2 2 2 6 2" xfId="27745"/>
    <cellStyle name="계산 3 6 2 2 2 2 2 6 3" xfId="42766"/>
    <cellStyle name="계산 3 6 2 2 2 2 2 7" xfId="13970"/>
    <cellStyle name="계산 3 6 2 2 2 2 2 7 2" xfId="29040"/>
    <cellStyle name="계산 3 6 2 2 2 2 2 7 3" xfId="44061"/>
    <cellStyle name="계산 3 6 2 2 2 2 2 8" xfId="8984"/>
    <cellStyle name="계산 3 6 2 2 2 2 2 8 2" xfId="24210"/>
    <cellStyle name="계산 3 6 2 2 2 2 2 8 3" xfId="39232"/>
    <cellStyle name="계산 3 6 2 2 2 2 2 9" xfId="17677"/>
    <cellStyle name="계산 3 6 2 2 2 2 2 9 2" xfId="32747"/>
    <cellStyle name="계산 3 6 2 2 2 2 2 9 3" xfId="47759"/>
    <cellStyle name="계산 3 6 2 2 2 2 3" xfId="6805"/>
    <cellStyle name="계산 3 6 2 2 2 2 3 10" xfId="20411"/>
    <cellStyle name="계산 3 6 2 2 2 2 3 10 2" xfId="35481"/>
    <cellStyle name="계산 3 6 2 2 2 2 3 10 3" xfId="50493"/>
    <cellStyle name="계산 3 6 2 2 2 2 3 11" xfId="7705"/>
    <cellStyle name="계산 3 6 2 2 2 2 3 11 2" xfId="23057"/>
    <cellStyle name="계산 3 6 2 2 2 2 3 11 3" xfId="38084"/>
    <cellStyle name="계산 3 6 2 2 2 2 3 12" xfId="22159"/>
    <cellStyle name="계산 3 6 2 2 2 2 3 13" xfId="37207"/>
    <cellStyle name="계산 3 6 2 2 2 2 3 2" xfId="10613"/>
    <cellStyle name="계산 3 6 2 2 2 2 3 2 2" xfId="25809"/>
    <cellStyle name="계산 3 6 2 2 2 2 3 2 3" xfId="40830"/>
    <cellStyle name="계산 3 6 2 2 2 2 3 3" xfId="11837"/>
    <cellStyle name="계산 3 6 2 2 2 2 3 3 2" xfId="26907"/>
    <cellStyle name="계산 3 6 2 2 2 2 3 3 3" xfId="41928"/>
    <cellStyle name="계산 3 6 2 2 2 2 3 4" xfId="13139"/>
    <cellStyle name="계산 3 6 2 2 2 2 3 4 2" xfId="28209"/>
    <cellStyle name="계산 3 6 2 2 2 2 3 4 3" xfId="43230"/>
    <cellStyle name="계산 3 6 2 2 2 2 3 5" xfId="14445"/>
    <cellStyle name="계산 3 6 2 2 2 2 3 5 2" xfId="29515"/>
    <cellStyle name="계산 3 6 2 2 2 2 3 5 3" xfId="44536"/>
    <cellStyle name="계산 3 6 2 2 2 2 3 6" xfId="15710"/>
    <cellStyle name="계산 3 6 2 2 2 2 3 6 2" xfId="30780"/>
    <cellStyle name="계산 3 6 2 2 2 2 3 6 3" xfId="45801"/>
    <cellStyle name="계산 3 6 2 2 2 2 3 7" xfId="16861"/>
    <cellStyle name="계산 3 6 2 2 2 2 3 7 2" xfId="31931"/>
    <cellStyle name="계산 3 6 2 2 2 2 3 7 3" xfId="46946"/>
    <cellStyle name="계산 3 6 2 2 2 2 3 8" xfId="18141"/>
    <cellStyle name="계산 3 6 2 2 2 2 3 8 2" xfId="33211"/>
    <cellStyle name="계산 3 6 2 2 2 2 3 8 3" xfId="48223"/>
    <cellStyle name="계산 3 6 2 2 2 2 3 9" xfId="19316"/>
    <cellStyle name="계산 3 6 2 2 2 2 3 9 2" xfId="34386"/>
    <cellStyle name="계산 3 6 2 2 2 2 3 9 3" xfId="49398"/>
    <cellStyle name="계산 3 6 2 2 2 2 4" xfId="8305"/>
    <cellStyle name="계산 3 6 2 2 2 2 4 10" xfId="20882"/>
    <cellStyle name="계산 3 6 2 2 2 2 4 10 2" xfId="35952"/>
    <cellStyle name="계산 3 6 2 2 2 2 4 10 3" xfId="50964"/>
    <cellStyle name="계산 3 6 2 2 2 2 4 11" xfId="23531"/>
    <cellStyle name="계산 3 6 2 2 2 2 4 12" xfId="38555"/>
    <cellStyle name="계산 3 6 2 2 2 2 4 2" xfId="11210"/>
    <cellStyle name="계산 3 6 2 2 2 2 4 2 2" xfId="26280"/>
    <cellStyle name="계산 3 6 2 2 2 2 4 2 3" xfId="41301"/>
    <cellStyle name="계산 3 6 2 2 2 2 4 3" xfId="12327"/>
    <cellStyle name="계산 3 6 2 2 2 2 4 3 2" xfId="27397"/>
    <cellStyle name="계산 3 6 2 2 2 2 4 3 3" xfId="42418"/>
    <cellStyle name="계산 3 6 2 2 2 2 4 4" xfId="13633"/>
    <cellStyle name="계산 3 6 2 2 2 2 4 4 2" xfId="28703"/>
    <cellStyle name="계산 3 6 2 2 2 2 4 4 3" xfId="43724"/>
    <cellStyle name="계산 3 6 2 2 2 2 4 5" xfId="15008"/>
    <cellStyle name="계산 3 6 2 2 2 2 4 5 2" xfId="30078"/>
    <cellStyle name="계산 3 6 2 2 2 2 4 5 3" xfId="45099"/>
    <cellStyle name="계산 3 6 2 2 2 2 4 6" xfId="16182"/>
    <cellStyle name="계산 3 6 2 2 2 2 4 6 2" xfId="31252"/>
    <cellStyle name="계산 3 6 2 2 2 2 4 6 3" xfId="46273"/>
    <cellStyle name="계산 3 6 2 2 2 2 4 7" xfId="17337"/>
    <cellStyle name="계산 3 6 2 2 2 2 4 7 2" xfId="32407"/>
    <cellStyle name="계산 3 6 2 2 2 2 4 7 3" xfId="47419"/>
    <cellStyle name="계산 3 6 2 2 2 2 4 8" xfId="18642"/>
    <cellStyle name="계산 3 6 2 2 2 2 4 8 2" xfId="33712"/>
    <cellStyle name="계산 3 6 2 2 2 2 4 8 3" xfId="48724"/>
    <cellStyle name="계산 3 6 2 2 2 2 4 9" xfId="19787"/>
    <cellStyle name="계산 3 6 2 2 2 2 4 9 2" xfId="34857"/>
    <cellStyle name="계산 3 6 2 2 2 2 4 9 3" xfId="49869"/>
    <cellStyle name="계산 3 6 2 2 2 2 5" xfId="6255"/>
    <cellStyle name="계산 3 6 2 2 2 2 5 2" xfId="21609"/>
    <cellStyle name="계산 3 6 2 2 2 2 5 3" xfId="36657"/>
    <cellStyle name="계산 3 6 2 2 2 3" xfId="6687"/>
    <cellStyle name="계산 3 6 2 2 2 3 10" xfId="20293"/>
    <cellStyle name="계산 3 6 2 2 2 3 10 2" xfId="35363"/>
    <cellStyle name="계산 3 6 2 2 2 3 10 3" xfId="50375"/>
    <cellStyle name="계산 3 6 2 2 2 3 11" xfId="7565"/>
    <cellStyle name="계산 3 6 2 2 2 3 11 2" xfId="22918"/>
    <cellStyle name="계산 3 6 2 2 2 3 11 3" xfId="37966"/>
    <cellStyle name="계산 3 6 2 2 2 3 12" xfId="22041"/>
    <cellStyle name="계산 3 6 2 2 2 3 13" xfId="37089"/>
    <cellStyle name="계산 3 6 2 2 2 3 2" xfId="10485"/>
    <cellStyle name="계산 3 6 2 2 2 3 2 2" xfId="25682"/>
    <cellStyle name="계산 3 6 2 2 2 3 2 3" xfId="40703"/>
    <cellStyle name="계산 3 6 2 2 2 3 3" xfId="11717"/>
    <cellStyle name="계산 3 6 2 2 2 3 3 2" xfId="26787"/>
    <cellStyle name="계산 3 6 2 2 2 3 3 3" xfId="41808"/>
    <cellStyle name="계산 3 6 2 2 2 3 4" xfId="13018"/>
    <cellStyle name="계산 3 6 2 2 2 3 4 2" xfId="28088"/>
    <cellStyle name="계산 3 6 2 2 2 3 4 3" xfId="43109"/>
    <cellStyle name="계산 3 6 2 2 2 3 5" xfId="14325"/>
    <cellStyle name="계산 3 6 2 2 2 3 5 2" xfId="29395"/>
    <cellStyle name="계산 3 6 2 2 2 3 5 3" xfId="44416"/>
    <cellStyle name="계산 3 6 2 2 2 3 6" xfId="15589"/>
    <cellStyle name="계산 3 6 2 2 2 3 6 2" xfId="30659"/>
    <cellStyle name="계산 3 6 2 2 2 3 6 3" xfId="45680"/>
    <cellStyle name="계산 3 6 2 2 2 3 7" xfId="16736"/>
    <cellStyle name="계산 3 6 2 2 2 3 7 2" xfId="31806"/>
    <cellStyle name="계산 3 6 2 2 2 3 7 3" xfId="46827"/>
    <cellStyle name="계산 3 6 2 2 2 3 8" xfId="18023"/>
    <cellStyle name="계산 3 6 2 2 2 3 8 2" xfId="33093"/>
    <cellStyle name="계산 3 6 2 2 2 3 8 3" xfId="48105"/>
    <cellStyle name="계산 3 6 2 2 2 3 9" xfId="19198"/>
    <cellStyle name="계산 3 6 2 2 2 3 9 2" xfId="34268"/>
    <cellStyle name="계산 3 6 2 2 2 3 9 3" xfId="49280"/>
    <cellStyle name="계산 3 6 2 2 2 4" xfId="8235"/>
    <cellStyle name="계산 3 6 2 2 2 4 10" xfId="20812"/>
    <cellStyle name="계산 3 6 2 2 2 4 10 2" xfId="35882"/>
    <cellStyle name="계산 3 6 2 2 2 4 10 3" xfId="50894"/>
    <cellStyle name="계산 3 6 2 2 2 4 11" xfId="23461"/>
    <cellStyle name="계산 3 6 2 2 2 4 12" xfId="38485"/>
    <cellStyle name="계산 3 6 2 2 2 4 2" xfId="11140"/>
    <cellStyle name="계산 3 6 2 2 2 4 2 2" xfId="26210"/>
    <cellStyle name="계산 3 6 2 2 2 4 2 3" xfId="41231"/>
    <cellStyle name="계산 3 6 2 2 2 4 3" xfId="12257"/>
    <cellStyle name="계산 3 6 2 2 2 4 3 2" xfId="27327"/>
    <cellStyle name="계산 3 6 2 2 2 4 3 3" xfId="42348"/>
    <cellStyle name="계산 3 6 2 2 2 4 4" xfId="13563"/>
    <cellStyle name="계산 3 6 2 2 2 4 4 2" xfId="28633"/>
    <cellStyle name="계산 3 6 2 2 2 4 4 3" xfId="43654"/>
    <cellStyle name="계산 3 6 2 2 2 4 5" xfId="14938"/>
    <cellStyle name="계산 3 6 2 2 2 4 5 2" xfId="30008"/>
    <cellStyle name="계산 3 6 2 2 2 4 5 3" xfId="45029"/>
    <cellStyle name="계산 3 6 2 2 2 4 6" xfId="16112"/>
    <cellStyle name="계산 3 6 2 2 2 4 6 2" xfId="31182"/>
    <cellStyle name="계산 3 6 2 2 2 4 6 3" xfId="46203"/>
    <cellStyle name="계산 3 6 2 2 2 4 7" xfId="17267"/>
    <cellStyle name="계산 3 6 2 2 2 4 7 2" xfId="32337"/>
    <cellStyle name="계산 3 6 2 2 2 4 7 3" xfId="47349"/>
    <cellStyle name="계산 3 6 2 2 2 4 8" xfId="18572"/>
    <cellStyle name="계산 3 6 2 2 2 4 8 2" xfId="33642"/>
    <cellStyle name="계산 3 6 2 2 2 4 8 3" xfId="48654"/>
    <cellStyle name="계산 3 6 2 2 2 4 9" xfId="19717"/>
    <cellStyle name="계산 3 6 2 2 2 4 9 2" xfId="34787"/>
    <cellStyle name="계산 3 6 2 2 2 4 9 3" xfId="49799"/>
    <cellStyle name="계산 3 6 2 2 2 5" xfId="8601"/>
    <cellStyle name="계산 3 6 2 2 2 5 2" xfId="23827"/>
    <cellStyle name="계산 3 6 2 2 2 5 3" xfId="38850"/>
    <cellStyle name="계산 3 6 2 2 2 6" xfId="9866"/>
    <cellStyle name="계산 3 6 2 2 2 6 2" xfId="25092"/>
    <cellStyle name="계산 3 6 2 2 2 6 3" xfId="40113"/>
    <cellStyle name="계산 3 6 2 2 2 7" xfId="9550"/>
    <cellStyle name="계산 3 6 2 2 2 7 2" xfId="24776"/>
    <cellStyle name="계산 3 6 2 2 2 7 3" xfId="39797"/>
    <cellStyle name="계산 3 6 2 2 2 8" xfId="9585"/>
    <cellStyle name="계산 3 6 2 2 2 8 2" xfId="24811"/>
    <cellStyle name="계산 3 6 2 2 2 8 3" xfId="39832"/>
    <cellStyle name="계산 3 6 2 2 2 9" xfId="9824"/>
    <cellStyle name="계산 3 6 2 2 2 9 2" xfId="25050"/>
    <cellStyle name="계산 3 6 2 2 2 9 3" xfId="40071"/>
    <cellStyle name="계산 3 6 2 2 3" xfId="6629"/>
    <cellStyle name="계산 3 6 2 2 3 10" xfId="20235"/>
    <cellStyle name="계산 3 6 2 2 3 10 2" xfId="35305"/>
    <cellStyle name="계산 3 6 2 2 3 10 3" xfId="50317"/>
    <cellStyle name="계산 3 6 2 2 3 11" xfId="7507"/>
    <cellStyle name="계산 3 6 2 2 3 11 2" xfId="22860"/>
    <cellStyle name="계산 3 6 2 2 3 11 3" xfId="37908"/>
    <cellStyle name="계산 3 6 2 2 3 12" xfId="21983"/>
    <cellStyle name="계산 3 6 2 2 3 13" xfId="37031"/>
    <cellStyle name="계산 3 6 2 2 3 2" xfId="10427"/>
    <cellStyle name="계산 3 6 2 2 3 2 2" xfId="25624"/>
    <cellStyle name="계산 3 6 2 2 3 2 3" xfId="40645"/>
    <cellStyle name="계산 3 6 2 2 3 3" xfId="11659"/>
    <cellStyle name="계산 3 6 2 2 3 3 2" xfId="26729"/>
    <cellStyle name="계산 3 6 2 2 3 3 3" xfId="41750"/>
    <cellStyle name="계산 3 6 2 2 3 4" xfId="12960"/>
    <cellStyle name="계산 3 6 2 2 3 4 2" xfId="28030"/>
    <cellStyle name="계산 3 6 2 2 3 4 3" xfId="43051"/>
    <cellStyle name="계산 3 6 2 2 3 5" xfId="14267"/>
    <cellStyle name="계산 3 6 2 2 3 5 2" xfId="29337"/>
    <cellStyle name="계산 3 6 2 2 3 5 3" xfId="44358"/>
    <cellStyle name="계산 3 6 2 2 3 6" xfId="15531"/>
    <cellStyle name="계산 3 6 2 2 3 6 2" xfId="30601"/>
    <cellStyle name="계산 3 6 2 2 3 6 3" xfId="45622"/>
    <cellStyle name="계산 3 6 2 2 3 7" xfId="16678"/>
    <cellStyle name="계산 3 6 2 2 3 7 2" xfId="31748"/>
    <cellStyle name="계산 3 6 2 2 3 7 3" xfId="46769"/>
    <cellStyle name="계산 3 6 2 2 3 8" xfId="17965"/>
    <cellStyle name="계산 3 6 2 2 3 8 2" xfId="33035"/>
    <cellStyle name="계산 3 6 2 2 3 8 3" xfId="48047"/>
    <cellStyle name="계산 3 6 2 2 3 9" xfId="19140"/>
    <cellStyle name="계산 3 6 2 2 3 9 2" xfId="34210"/>
    <cellStyle name="계산 3 6 2 2 3 9 3" xfId="49222"/>
    <cellStyle name="계산 3 6 2 2 4" xfId="8193"/>
    <cellStyle name="계산 3 6 2 2 4 10" xfId="20770"/>
    <cellStyle name="계산 3 6 2 2 4 10 2" xfId="35840"/>
    <cellStyle name="계산 3 6 2 2 4 10 3" xfId="50852"/>
    <cellStyle name="계산 3 6 2 2 4 11" xfId="23419"/>
    <cellStyle name="계산 3 6 2 2 4 12" xfId="38443"/>
    <cellStyle name="계산 3 6 2 2 4 2" xfId="11098"/>
    <cellStyle name="계산 3 6 2 2 4 2 2" xfId="26168"/>
    <cellStyle name="계산 3 6 2 2 4 2 3" xfId="41189"/>
    <cellStyle name="계산 3 6 2 2 4 3" xfId="12215"/>
    <cellStyle name="계산 3 6 2 2 4 3 2" xfId="27285"/>
    <cellStyle name="계산 3 6 2 2 4 3 3" xfId="42306"/>
    <cellStyle name="계산 3 6 2 2 4 4" xfId="13521"/>
    <cellStyle name="계산 3 6 2 2 4 4 2" xfId="28591"/>
    <cellStyle name="계산 3 6 2 2 4 4 3" xfId="43612"/>
    <cellStyle name="계산 3 6 2 2 4 5" xfId="14896"/>
    <cellStyle name="계산 3 6 2 2 4 5 2" xfId="29966"/>
    <cellStyle name="계산 3 6 2 2 4 5 3" xfId="44987"/>
    <cellStyle name="계산 3 6 2 2 4 6" xfId="16070"/>
    <cellStyle name="계산 3 6 2 2 4 6 2" xfId="31140"/>
    <cellStyle name="계산 3 6 2 2 4 6 3" xfId="46161"/>
    <cellStyle name="계산 3 6 2 2 4 7" xfId="17225"/>
    <cellStyle name="계산 3 6 2 2 4 7 2" xfId="32295"/>
    <cellStyle name="계산 3 6 2 2 4 7 3" xfId="47307"/>
    <cellStyle name="계산 3 6 2 2 4 8" xfId="18530"/>
    <cellStyle name="계산 3 6 2 2 4 8 2" xfId="33600"/>
    <cellStyle name="계산 3 6 2 2 4 8 3" xfId="48612"/>
    <cellStyle name="계산 3 6 2 2 4 9" xfId="19675"/>
    <cellStyle name="계산 3 6 2 2 4 9 2" xfId="34745"/>
    <cellStyle name="계산 3 6 2 2 4 9 3" xfId="49757"/>
    <cellStyle name="계산 3 6 2 2 5" xfId="6137"/>
    <cellStyle name="계산 3 6 2 2 5 2" xfId="21491"/>
    <cellStyle name="계산 3 6 2 2 5 3" xfId="36539"/>
    <cellStyle name="계산 3 6 2 3" xfId="6580"/>
    <cellStyle name="계산 3 6 2 3 10" xfId="20186"/>
    <cellStyle name="계산 3 6 2 3 10 2" xfId="35256"/>
    <cellStyle name="계산 3 6 2 3 10 3" xfId="50268"/>
    <cellStyle name="계산 3 6 2 3 11" xfId="7458"/>
    <cellStyle name="계산 3 6 2 3 11 2" xfId="22811"/>
    <cellStyle name="계산 3 6 2 3 11 3" xfId="37859"/>
    <cellStyle name="계산 3 6 2 3 12" xfId="21934"/>
    <cellStyle name="계산 3 6 2 3 13" xfId="36982"/>
    <cellStyle name="계산 3 6 2 3 2" xfId="10378"/>
    <cellStyle name="계산 3 6 2 3 2 2" xfId="25575"/>
    <cellStyle name="계산 3 6 2 3 2 3" xfId="40596"/>
    <cellStyle name="계산 3 6 2 3 3" xfId="11610"/>
    <cellStyle name="계산 3 6 2 3 3 2" xfId="26680"/>
    <cellStyle name="계산 3 6 2 3 3 3" xfId="41701"/>
    <cellStyle name="계산 3 6 2 3 4" xfId="12911"/>
    <cellStyle name="계산 3 6 2 3 4 2" xfId="27981"/>
    <cellStyle name="계산 3 6 2 3 4 3" xfId="43002"/>
    <cellStyle name="계산 3 6 2 3 5" xfId="14218"/>
    <cellStyle name="계산 3 6 2 3 5 2" xfId="29288"/>
    <cellStyle name="계산 3 6 2 3 5 3" xfId="44309"/>
    <cellStyle name="계산 3 6 2 3 6" xfId="15482"/>
    <cellStyle name="계산 3 6 2 3 6 2" xfId="30552"/>
    <cellStyle name="계산 3 6 2 3 6 3" xfId="45573"/>
    <cellStyle name="계산 3 6 2 3 7" xfId="16629"/>
    <cellStyle name="계산 3 6 2 3 7 2" xfId="31699"/>
    <cellStyle name="계산 3 6 2 3 7 3" xfId="46720"/>
    <cellStyle name="계산 3 6 2 3 8" xfId="17916"/>
    <cellStyle name="계산 3 6 2 3 8 2" xfId="32986"/>
    <cellStyle name="계산 3 6 2 3 8 3" xfId="47998"/>
    <cellStyle name="계산 3 6 2 3 9" xfId="19091"/>
    <cellStyle name="계산 3 6 2 3 9 2" xfId="34161"/>
    <cellStyle name="계산 3 6 2 3 9 3" xfId="49173"/>
    <cellStyle name="계산 3 6 2 4" xfId="8163"/>
    <cellStyle name="계산 3 6 2 4 10" xfId="20740"/>
    <cellStyle name="계산 3 6 2 4 10 2" xfId="35810"/>
    <cellStyle name="계산 3 6 2 4 10 3" xfId="50822"/>
    <cellStyle name="계산 3 6 2 4 11" xfId="23389"/>
    <cellStyle name="계산 3 6 2 4 12" xfId="38413"/>
    <cellStyle name="계산 3 6 2 4 2" xfId="11068"/>
    <cellStyle name="계산 3 6 2 4 2 2" xfId="26138"/>
    <cellStyle name="계산 3 6 2 4 2 3" xfId="41159"/>
    <cellStyle name="계산 3 6 2 4 3" xfId="12185"/>
    <cellStyle name="계산 3 6 2 4 3 2" xfId="27255"/>
    <cellStyle name="계산 3 6 2 4 3 3" xfId="42276"/>
    <cellStyle name="계산 3 6 2 4 4" xfId="13491"/>
    <cellStyle name="계산 3 6 2 4 4 2" xfId="28561"/>
    <cellStyle name="계산 3 6 2 4 4 3" xfId="43582"/>
    <cellStyle name="계산 3 6 2 4 5" xfId="14866"/>
    <cellStyle name="계산 3 6 2 4 5 2" xfId="29936"/>
    <cellStyle name="계산 3 6 2 4 5 3" xfId="44957"/>
    <cellStyle name="계산 3 6 2 4 6" xfId="16040"/>
    <cellStyle name="계산 3 6 2 4 6 2" xfId="31110"/>
    <cellStyle name="계산 3 6 2 4 6 3" xfId="46131"/>
    <cellStyle name="계산 3 6 2 4 7" xfId="17195"/>
    <cellStyle name="계산 3 6 2 4 7 2" xfId="32265"/>
    <cellStyle name="계산 3 6 2 4 7 3" xfId="47277"/>
    <cellStyle name="계산 3 6 2 4 8" xfId="18500"/>
    <cellStyle name="계산 3 6 2 4 8 2" xfId="33570"/>
    <cellStyle name="계산 3 6 2 4 8 3" xfId="48582"/>
    <cellStyle name="계산 3 6 2 4 9" xfId="19645"/>
    <cellStyle name="계산 3 6 2 4 9 2" xfId="34715"/>
    <cellStyle name="계산 3 6 2 4 9 3" xfId="49727"/>
    <cellStyle name="계산 3 6 2 5" xfId="8723"/>
    <cellStyle name="계산 3 6 2 5 2" xfId="23949"/>
    <cellStyle name="계산 3 6 2 5 3" xfId="38971"/>
    <cellStyle name="계산 3 6 2 6" xfId="9393"/>
    <cellStyle name="계산 3 6 2 6 2" xfId="24619"/>
    <cellStyle name="계산 3 6 2 6 3" xfId="39640"/>
    <cellStyle name="계산 3 6 2 7" xfId="9630"/>
    <cellStyle name="계산 3 6 2 7 2" xfId="24856"/>
    <cellStyle name="계산 3 6 2 7 3" xfId="39877"/>
    <cellStyle name="계산 3 6 2 8" xfId="14652"/>
    <cellStyle name="계산 3 6 2 8 2" xfId="29722"/>
    <cellStyle name="계산 3 6 2 8 3" xfId="44743"/>
    <cellStyle name="계산 3 6 2 9" xfId="9667"/>
    <cellStyle name="계산 3 6 2 9 2" xfId="24893"/>
    <cellStyle name="계산 3 6 2 9 3" xfId="39914"/>
    <cellStyle name="계산 3 6 3" xfId="6430"/>
    <cellStyle name="계산 3 6 3 10" xfId="20016"/>
    <cellStyle name="계산 3 6 3 10 2" xfId="35086"/>
    <cellStyle name="계산 3 6 3 10 3" xfId="50098"/>
    <cellStyle name="계산 3 6 3 11" xfId="7288"/>
    <cellStyle name="계산 3 6 3 11 2" xfId="22641"/>
    <cellStyle name="계산 3 6 3 11 3" xfId="37689"/>
    <cellStyle name="계산 3 6 3 12" xfId="21784"/>
    <cellStyle name="계산 3 6 3 13" xfId="36832"/>
    <cellStyle name="계산 3 6 3 2" xfId="10208"/>
    <cellStyle name="계산 3 6 3 2 2" xfId="25405"/>
    <cellStyle name="계산 3 6 3 2 3" xfId="40426"/>
    <cellStyle name="계산 3 6 3 3" xfId="11440"/>
    <cellStyle name="계산 3 6 3 3 2" xfId="26510"/>
    <cellStyle name="계산 3 6 3 3 3" xfId="41531"/>
    <cellStyle name="계산 3 6 3 4" xfId="12741"/>
    <cellStyle name="계산 3 6 3 4 2" xfId="27811"/>
    <cellStyle name="계산 3 6 3 4 3" xfId="42832"/>
    <cellStyle name="계산 3 6 3 5" xfId="14048"/>
    <cellStyle name="계산 3 6 3 5 2" xfId="29118"/>
    <cellStyle name="계산 3 6 3 5 3" xfId="44139"/>
    <cellStyle name="계산 3 6 3 6" xfId="15312"/>
    <cellStyle name="계산 3 6 3 6 2" xfId="30382"/>
    <cellStyle name="계산 3 6 3 6 3" xfId="45403"/>
    <cellStyle name="계산 3 6 3 7" xfId="16459"/>
    <cellStyle name="계산 3 6 3 7 2" xfId="31529"/>
    <cellStyle name="계산 3 6 3 7 3" xfId="46550"/>
    <cellStyle name="계산 3 6 3 8" xfId="17746"/>
    <cellStyle name="계산 3 6 3 8 2" xfId="32816"/>
    <cellStyle name="계산 3 6 3 8 3" xfId="47828"/>
    <cellStyle name="계산 3 6 3 9" xfId="18921"/>
    <cellStyle name="계산 3 6 3 9 2" xfId="33991"/>
    <cellStyle name="계산 3 6 3 9 3" xfId="49003"/>
    <cellStyle name="계산 3 6 4" xfId="7317"/>
    <cellStyle name="계산 3 6 4 10" xfId="20045"/>
    <cellStyle name="계산 3 6 4 10 2" xfId="35115"/>
    <cellStyle name="계산 3 6 4 10 3" xfId="50127"/>
    <cellStyle name="계산 3 6 4 11" xfId="22670"/>
    <cellStyle name="계산 3 6 4 12" xfId="37718"/>
    <cellStyle name="계산 3 6 4 2" xfId="10237"/>
    <cellStyle name="계산 3 6 4 2 2" xfId="25434"/>
    <cellStyle name="계산 3 6 4 2 3" xfId="40455"/>
    <cellStyle name="계산 3 6 4 3" xfId="11469"/>
    <cellStyle name="계산 3 6 4 3 2" xfId="26539"/>
    <cellStyle name="계산 3 6 4 3 3" xfId="41560"/>
    <cellStyle name="계산 3 6 4 4" xfId="12770"/>
    <cellStyle name="계산 3 6 4 4 2" xfId="27840"/>
    <cellStyle name="계산 3 6 4 4 3" xfId="42861"/>
    <cellStyle name="계산 3 6 4 5" xfId="14077"/>
    <cellStyle name="계산 3 6 4 5 2" xfId="29147"/>
    <cellStyle name="계산 3 6 4 5 3" xfId="44168"/>
    <cellStyle name="계산 3 6 4 6" xfId="15341"/>
    <cellStyle name="계산 3 6 4 6 2" xfId="30411"/>
    <cellStyle name="계산 3 6 4 6 3" xfId="45432"/>
    <cellStyle name="계산 3 6 4 7" xfId="16488"/>
    <cellStyle name="계산 3 6 4 7 2" xfId="31558"/>
    <cellStyle name="계산 3 6 4 7 3" xfId="46579"/>
    <cellStyle name="계산 3 6 4 8" xfId="17775"/>
    <cellStyle name="계산 3 6 4 8 2" xfId="32845"/>
    <cellStyle name="계산 3 6 4 8 3" xfId="47857"/>
    <cellStyle name="계산 3 6 4 9" xfId="18950"/>
    <cellStyle name="계산 3 6 4 9 2" xfId="34020"/>
    <cellStyle name="계산 3 6 4 9 3" xfId="49032"/>
    <cellStyle name="계산 3 6 5" xfId="6065"/>
    <cellStyle name="계산 3 6 5 2" xfId="21421"/>
    <cellStyle name="계산 3 6 5 3" xfId="36467"/>
    <cellStyle name="계산 3 7" xfId="5516"/>
    <cellStyle name="계산 3 7 10" xfId="6208"/>
    <cellStyle name="계산 3 7 10 2" xfId="21562"/>
    <cellStyle name="계산 3 7 10 3" xfId="36610"/>
    <cellStyle name="계산 3 7 2" xfId="5604"/>
    <cellStyle name="계산 3 7 2 2" xfId="5663"/>
    <cellStyle name="계산 3 7 2 2 10" xfId="6025"/>
    <cellStyle name="계산 3 7 2 2 10 2" xfId="21382"/>
    <cellStyle name="계산 3 7 2 2 10 3" xfId="36427"/>
    <cellStyle name="계산 3 7 2 2 2" xfId="5789"/>
    <cellStyle name="계산 3 7 2 2 2 2" xfId="5906"/>
    <cellStyle name="계산 3 7 2 2 2 2 10" xfId="7206"/>
    <cellStyle name="계산 3 7 2 2 2 2 10 2" xfId="22560"/>
    <cellStyle name="계산 3 7 2 2 2 2 10 3" xfId="37608"/>
    <cellStyle name="계산 3 7 2 2 2 2 2" xfId="6904"/>
    <cellStyle name="계산 3 7 2 2 2 2 2 10" xfId="19530"/>
    <cellStyle name="계산 3 7 2 2 2 2 2 10 2" xfId="34600"/>
    <cellStyle name="계산 3 7 2 2 2 2 2 10 3" xfId="49612"/>
    <cellStyle name="계산 3 7 2 2 2 2 2 11" xfId="20625"/>
    <cellStyle name="계산 3 7 2 2 2 2 2 11 2" xfId="35695"/>
    <cellStyle name="계산 3 7 2 2 2 2 2 11 3" xfId="50707"/>
    <cellStyle name="계산 3 7 2 2 2 2 2 12" xfId="7971"/>
    <cellStyle name="계산 3 7 2 2 2 2 2 12 2" xfId="23274"/>
    <cellStyle name="계산 3 7 2 2 2 2 2 12 3" xfId="38298"/>
    <cellStyle name="계산 3 7 2 2 2 2 2 13" xfId="22258"/>
    <cellStyle name="계산 3 7 2 2 2 2 2 14" xfId="37306"/>
    <cellStyle name="계산 3 7 2 2 2 2 2 2" xfId="8458"/>
    <cellStyle name="계산 3 7 2 2 2 2 2 2 10" xfId="21035"/>
    <cellStyle name="계산 3 7 2 2 2 2 2 2 10 2" xfId="36105"/>
    <cellStyle name="계산 3 7 2 2 2 2 2 2 10 3" xfId="51117"/>
    <cellStyle name="계산 3 7 2 2 2 2 2 2 11" xfId="23684"/>
    <cellStyle name="계산 3 7 2 2 2 2 2 2 12" xfId="38708"/>
    <cellStyle name="계산 3 7 2 2 2 2 2 2 2" xfId="11363"/>
    <cellStyle name="계산 3 7 2 2 2 2 2 2 2 2" xfId="26433"/>
    <cellStyle name="계산 3 7 2 2 2 2 2 2 2 3" xfId="41454"/>
    <cellStyle name="계산 3 7 2 2 2 2 2 2 3" xfId="12480"/>
    <cellStyle name="계산 3 7 2 2 2 2 2 2 3 2" xfId="27550"/>
    <cellStyle name="계산 3 7 2 2 2 2 2 2 3 3" xfId="42571"/>
    <cellStyle name="계산 3 7 2 2 2 2 2 2 4" xfId="13786"/>
    <cellStyle name="계산 3 7 2 2 2 2 2 2 4 2" xfId="28856"/>
    <cellStyle name="계산 3 7 2 2 2 2 2 2 4 3" xfId="43877"/>
    <cellStyle name="계산 3 7 2 2 2 2 2 2 5" xfId="15161"/>
    <cellStyle name="계산 3 7 2 2 2 2 2 2 5 2" xfId="30231"/>
    <cellStyle name="계산 3 7 2 2 2 2 2 2 5 3" xfId="45252"/>
    <cellStyle name="계산 3 7 2 2 2 2 2 2 6" xfId="16335"/>
    <cellStyle name="계산 3 7 2 2 2 2 2 2 6 2" xfId="31405"/>
    <cellStyle name="계산 3 7 2 2 2 2 2 2 6 3" xfId="46426"/>
    <cellStyle name="계산 3 7 2 2 2 2 2 2 7" xfId="17490"/>
    <cellStyle name="계산 3 7 2 2 2 2 2 2 7 2" xfId="32560"/>
    <cellStyle name="계산 3 7 2 2 2 2 2 2 7 3" xfId="47572"/>
    <cellStyle name="계산 3 7 2 2 2 2 2 2 8" xfId="18795"/>
    <cellStyle name="계산 3 7 2 2 2 2 2 2 8 2" xfId="33865"/>
    <cellStyle name="계산 3 7 2 2 2 2 2 2 8 3" xfId="48877"/>
    <cellStyle name="계산 3 7 2 2 2 2 2 2 9" xfId="19940"/>
    <cellStyle name="계산 3 7 2 2 2 2 2 2 9 2" xfId="35010"/>
    <cellStyle name="계산 3 7 2 2 2 2 2 2 9 3" xfId="50022"/>
    <cellStyle name="계산 3 7 2 2 2 2 2 3" xfId="10876"/>
    <cellStyle name="계산 3 7 2 2 2 2 2 3 2" xfId="26023"/>
    <cellStyle name="계산 3 7 2 2 2 2 2 3 3" xfId="41044"/>
    <cellStyle name="계산 3 7 2 2 2 2 2 4" xfId="12054"/>
    <cellStyle name="계산 3 7 2 2 2 2 2 4 2" xfId="27124"/>
    <cellStyle name="계산 3 7 2 2 2 2 2 4 3" xfId="42145"/>
    <cellStyle name="계산 3 7 2 2 2 2 2 5" xfId="13358"/>
    <cellStyle name="계산 3 7 2 2 2 2 2 5 2" xfId="28428"/>
    <cellStyle name="계산 3 7 2 2 2 2 2 5 3" xfId="43449"/>
    <cellStyle name="계산 3 7 2 2 2 2 2 6" xfId="14695"/>
    <cellStyle name="계산 3 7 2 2 2 2 2 6 2" xfId="29765"/>
    <cellStyle name="계산 3 7 2 2 2 2 2 6 3" xfId="44786"/>
    <cellStyle name="계산 3 7 2 2 2 2 2 7" xfId="15925"/>
    <cellStyle name="계산 3 7 2 2 2 2 2 7 2" xfId="30995"/>
    <cellStyle name="계산 3 7 2 2 2 2 2 7 3" xfId="46016"/>
    <cellStyle name="계산 3 7 2 2 2 2 2 8" xfId="17078"/>
    <cellStyle name="계산 3 7 2 2 2 2 2 8 2" xfId="32148"/>
    <cellStyle name="계산 3 7 2 2 2 2 2 8 3" xfId="47160"/>
    <cellStyle name="계산 3 7 2 2 2 2 2 9" xfId="18363"/>
    <cellStyle name="계산 3 7 2 2 2 2 2 9 2" xfId="33433"/>
    <cellStyle name="계산 3 7 2 2 2 2 2 9 3" xfId="48445"/>
    <cellStyle name="계산 3 7 2 2 2 2 3" xfId="7811"/>
    <cellStyle name="계산 3 7 2 2 2 2 3 10" xfId="20510"/>
    <cellStyle name="계산 3 7 2 2 2 2 3 10 2" xfId="35580"/>
    <cellStyle name="계산 3 7 2 2 2 2 3 10 3" xfId="50592"/>
    <cellStyle name="계산 3 7 2 2 2 2 3 11" xfId="23156"/>
    <cellStyle name="계산 3 7 2 2 2 2 3 12" xfId="38183"/>
    <cellStyle name="계산 3 7 2 2 2 2 3 2" xfId="10719"/>
    <cellStyle name="계산 3 7 2 2 2 2 3 2 2" xfId="25908"/>
    <cellStyle name="계산 3 7 2 2 2 2 3 2 3" xfId="40929"/>
    <cellStyle name="계산 3 7 2 2 2 2 3 3" xfId="11937"/>
    <cellStyle name="계산 3 7 2 2 2 2 3 3 2" xfId="27007"/>
    <cellStyle name="계산 3 7 2 2 2 2 3 3 3" xfId="42028"/>
    <cellStyle name="계산 3 7 2 2 2 2 3 4" xfId="13239"/>
    <cellStyle name="계산 3 7 2 2 2 2 3 4 2" xfId="28309"/>
    <cellStyle name="계산 3 7 2 2 2 2 3 4 3" xfId="43330"/>
    <cellStyle name="계산 3 7 2 2 2 2 3 5" xfId="14550"/>
    <cellStyle name="계산 3 7 2 2 2 2 3 5 2" xfId="29620"/>
    <cellStyle name="계산 3 7 2 2 2 2 3 5 3" xfId="44641"/>
    <cellStyle name="계산 3 7 2 2 2 2 3 6" xfId="15809"/>
    <cellStyle name="계산 3 7 2 2 2 2 3 6 2" xfId="30879"/>
    <cellStyle name="계산 3 7 2 2 2 2 3 6 3" xfId="45900"/>
    <cellStyle name="계산 3 7 2 2 2 2 3 7" xfId="16960"/>
    <cellStyle name="계산 3 7 2 2 2 2 3 7 2" xfId="32030"/>
    <cellStyle name="계산 3 7 2 2 2 2 3 7 3" xfId="47045"/>
    <cellStyle name="계산 3 7 2 2 2 2 3 8" xfId="18241"/>
    <cellStyle name="계산 3 7 2 2 2 2 3 8 2" xfId="33311"/>
    <cellStyle name="계산 3 7 2 2 2 2 3 8 3" xfId="48323"/>
    <cellStyle name="계산 3 7 2 2 2 2 3 9" xfId="19415"/>
    <cellStyle name="계산 3 7 2 2 2 2 3 9 2" xfId="34485"/>
    <cellStyle name="계산 3 7 2 2 2 2 3 9 3" xfId="49497"/>
    <cellStyle name="계산 3 7 2 2 2 2 4" xfId="8375"/>
    <cellStyle name="계산 3 7 2 2 2 2 4 10" xfId="20952"/>
    <cellStyle name="계산 3 7 2 2 2 2 4 10 2" xfId="36022"/>
    <cellStyle name="계산 3 7 2 2 2 2 4 10 3" xfId="51034"/>
    <cellStyle name="계산 3 7 2 2 2 2 4 11" xfId="23601"/>
    <cellStyle name="계산 3 7 2 2 2 2 4 12" xfId="38625"/>
    <cellStyle name="계산 3 7 2 2 2 2 4 2" xfId="11280"/>
    <cellStyle name="계산 3 7 2 2 2 2 4 2 2" xfId="26350"/>
    <cellStyle name="계산 3 7 2 2 2 2 4 2 3" xfId="41371"/>
    <cellStyle name="계산 3 7 2 2 2 2 4 3" xfId="12397"/>
    <cellStyle name="계산 3 7 2 2 2 2 4 3 2" xfId="27467"/>
    <cellStyle name="계산 3 7 2 2 2 2 4 3 3" xfId="42488"/>
    <cellStyle name="계산 3 7 2 2 2 2 4 4" xfId="13703"/>
    <cellStyle name="계산 3 7 2 2 2 2 4 4 2" xfId="28773"/>
    <cellStyle name="계산 3 7 2 2 2 2 4 4 3" xfId="43794"/>
    <cellStyle name="계산 3 7 2 2 2 2 4 5" xfId="15078"/>
    <cellStyle name="계산 3 7 2 2 2 2 4 5 2" xfId="30148"/>
    <cellStyle name="계산 3 7 2 2 2 2 4 5 3" xfId="45169"/>
    <cellStyle name="계산 3 7 2 2 2 2 4 6" xfId="16252"/>
    <cellStyle name="계산 3 7 2 2 2 2 4 6 2" xfId="31322"/>
    <cellStyle name="계산 3 7 2 2 2 2 4 6 3" xfId="46343"/>
    <cellStyle name="계산 3 7 2 2 2 2 4 7" xfId="17407"/>
    <cellStyle name="계산 3 7 2 2 2 2 4 7 2" xfId="32477"/>
    <cellStyle name="계산 3 7 2 2 2 2 4 7 3" xfId="47489"/>
    <cellStyle name="계산 3 7 2 2 2 2 4 8" xfId="18712"/>
    <cellStyle name="계산 3 7 2 2 2 2 4 8 2" xfId="33782"/>
    <cellStyle name="계산 3 7 2 2 2 2 4 8 3" xfId="48794"/>
    <cellStyle name="계산 3 7 2 2 2 2 4 9" xfId="19857"/>
    <cellStyle name="계산 3 7 2 2 2 2 4 9 2" xfId="34927"/>
    <cellStyle name="계산 3 7 2 2 2 2 4 9 3" xfId="49939"/>
    <cellStyle name="계산 3 7 2 2 2 2 5" xfId="8855"/>
    <cellStyle name="계산 3 7 2 2 2 2 5 2" xfId="24081"/>
    <cellStyle name="계산 3 7 2 2 2 2 5 3" xfId="39103"/>
    <cellStyle name="계산 3 7 2 2 2 2 6" xfId="12665"/>
    <cellStyle name="계산 3 7 2 2 2 2 6 2" xfId="27735"/>
    <cellStyle name="계산 3 7 2 2 2 2 6 3" xfId="42756"/>
    <cellStyle name="계산 3 7 2 2 2 2 7" xfId="13960"/>
    <cellStyle name="계산 3 7 2 2 2 2 7 2" xfId="29030"/>
    <cellStyle name="계산 3 7 2 2 2 2 7 3" xfId="44051"/>
    <cellStyle name="계산 3 7 2 2 2 2 8" xfId="10006"/>
    <cellStyle name="계산 3 7 2 2 2 2 8 2" xfId="25232"/>
    <cellStyle name="계산 3 7 2 2 2 2 8 3" xfId="40253"/>
    <cellStyle name="계산 3 7 2 2 2 2 9" xfId="17667"/>
    <cellStyle name="계산 3 7 2 2 2 2 9 2" xfId="32737"/>
    <cellStyle name="계산 3 7 2 2 2 2 9 3" xfId="47749"/>
    <cellStyle name="계산 3 7 2 2 2 3" xfId="6795"/>
    <cellStyle name="계산 3 7 2 2 2 3 10" xfId="20401"/>
    <cellStyle name="계산 3 7 2 2 2 3 10 2" xfId="35471"/>
    <cellStyle name="계산 3 7 2 2 2 3 10 3" xfId="50483"/>
    <cellStyle name="계산 3 7 2 2 2 3 11" xfId="7695"/>
    <cellStyle name="계산 3 7 2 2 2 3 11 2" xfId="23047"/>
    <cellStyle name="계산 3 7 2 2 2 3 11 3" xfId="38074"/>
    <cellStyle name="계산 3 7 2 2 2 3 12" xfId="22149"/>
    <cellStyle name="계산 3 7 2 2 2 3 13" xfId="37197"/>
    <cellStyle name="계산 3 7 2 2 2 3 2" xfId="10603"/>
    <cellStyle name="계산 3 7 2 2 2 3 2 2" xfId="25799"/>
    <cellStyle name="계산 3 7 2 2 2 3 2 3" xfId="40820"/>
    <cellStyle name="계산 3 7 2 2 2 3 3" xfId="11827"/>
    <cellStyle name="계산 3 7 2 2 2 3 3 2" xfId="26897"/>
    <cellStyle name="계산 3 7 2 2 2 3 3 3" xfId="41918"/>
    <cellStyle name="계산 3 7 2 2 2 3 4" xfId="13129"/>
    <cellStyle name="계산 3 7 2 2 2 3 4 2" xfId="28199"/>
    <cellStyle name="계산 3 7 2 2 2 3 4 3" xfId="43220"/>
    <cellStyle name="계산 3 7 2 2 2 3 5" xfId="14435"/>
    <cellStyle name="계산 3 7 2 2 2 3 5 2" xfId="29505"/>
    <cellStyle name="계산 3 7 2 2 2 3 5 3" xfId="44526"/>
    <cellStyle name="계산 3 7 2 2 2 3 6" xfId="15700"/>
    <cellStyle name="계산 3 7 2 2 2 3 6 2" xfId="30770"/>
    <cellStyle name="계산 3 7 2 2 2 3 6 3" xfId="45791"/>
    <cellStyle name="계산 3 7 2 2 2 3 7" xfId="16851"/>
    <cellStyle name="계산 3 7 2 2 2 3 7 2" xfId="31921"/>
    <cellStyle name="계산 3 7 2 2 2 3 7 3" xfId="46936"/>
    <cellStyle name="계산 3 7 2 2 2 3 8" xfId="18131"/>
    <cellStyle name="계산 3 7 2 2 2 3 8 2" xfId="33201"/>
    <cellStyle name="계산 3 7 2 2 2 3 8 3" xfId="48213"/>
    <cellStyle name="계산 3 7 2 2 2 3 9" xfId="19306"/>
    <cellStyle name="계산 3 7 2 2 2 3 9 2" xfId="34376"/>
    <cellStyle name="계산 3 7 2 2 2 3 9 3" xfId="49388"/>
    <cellStyle name="계산 3 7 2 2 2 4" xfId="8298"/>
    <cellStyle name="계산 3 7 2 2 2 4 10" xfId="20875"/>
    <cellStyle name="계산 3 7 2 2 2 4 10 2" xfId="35945"/>
    <cellStyle name="계산 3 7 2 2 2 4 10 3" xfId="50957"/>
    <cellStyle name="계산 3 7 2 2 2 4 11" xfId="23524"/>
    <cellStyle name="계산 3 7 2 2 2 4 12" xfId="38548"/>
    <cellStyle name="계산 3 7 2 2 2 4 2" xfId="11203"/>
    <cellStyle name="계산 3 7 2 2 2 4 2 2" xfId="26273"/>
    <cellStyle name="계산 3 7 2 2 2 4 2 3" xfId="41294"/>
    <cellStyle name="계산 3 7 2 2 2 4 3" xfId="12320"/>
    <cellStyle name="계산 3 7 2 2 2 4 3 2" xfId="27390"/>
    <cellStyle name="계산 3 7 2 2 2 4 3 3" xfId="42411"/>
    <cellStyle name="계산 3 7 2 2 2 4 4" xfId="13626"/>
    <cellStyle name="계산 3 7 2 2 2 4 4 2" xfId="28696"/>
    <cellStyle name="계산 3 7 2 2 2 4 4 3" xfId="43717"/>
    <cellStyle name="계산 3 7 2 2 2 4 5" xfId="15001"/>
    <cellStyle name="계산 3 7 2 2 2 4 5 2" xfId="30071"/>
    <cellStyle name="계산 3 7 2 2 2 4 5 3" xfId="45092"/>
    <cellStyle name="계산 3 7 2 2 2 4 6" xfId="16175"/>
    <cellStyle name="계산 3 7 2 2 2 4 6 2" xfId="31245"/>
    <cellStyle name="계산 3 7 2 2 2 4 6 3" xfId="46266"/>
    <cellStyle name="계산 3 7 2 2 2 4 7" xfId="17330"/>
    <cellStyle name="계산 3 7 2 2 2 4 7 2" xfId="32400"/>
    <cellStyle name="계산 3 7 2 2 2 4 7 3" xfId="47412"/>
    <cellStyle name="계산 3 7 2 2 2 4 8" xfId="18635"/>
    <cellStyle name="계산 3 7 2 2 2 4 8 2" xfId="33705"/>
    <cellStyle name="계산 3 7 2 2 2 4 8 3" xfId="48717"/>
    <cellStyle name="계산 3 7 2 2 2 4 9" xfId="19780"/>
    <cellStyle name="계산 3 7 2 2 2 4 9 2" xfId="34850"/>
    <cellStyle name="계산 3 7 2 2 2 4 9 3" xfId="49862"/>
    <cellStyle name="계산 3 7 2 2 2 5" xfId="6084"/>
    <cellStyle name="계산 3 7 2 2 2 5 2" xfId="21440"/>
    <cellStyle name="계산 3 7 2 2 2 5 3" xfId="36486"/>
    <cellStyle name="계산 3 7 2 2 3" xfId="6677"/>
    <cellStyle name="계산 3 7 2 2 3 10" xfId="20283"/>
    <cellStyle name="계산 3 7 2 2 3 10 2" xfId="35353"/>
    <cellStyle name="계산 3 7 2 2 3 10 3" xfId="50365"/>
    <cellStyle name="계산 3 7 2 2 3 11" xfId="7555"/>
    <cellStyle name="계산 3 7 2 2 3 11 2" xfId="22908"/>
    <cellStyle name="계산 3 7 2 2 3 11 3" xfId="37956"/>
    <cellStyle name="계산 3 7 2 2 3 12" xfId="22031"/>
    <cellStyle name="계산 3 7 2 2 3 13" xfId="37079"/>
    <cellStyle name="계산 3 7 2 2 3 2" xfId="10475"/>
    <cellStyle name="계산 3 7 2 2 3 2 2" xfId="25672"/>
    <cellStyle name="계산 3 7 2 2 3 2 3" xfId="40693"/>
    <cellStyle name="계산 3 7 2 2 3 3" xfId="11707"/>
    <cellStyle name="계산 3 7 2 2 3 3 2" xfId="26777"/>
    <cellStyle name="계산 3 7 2 2 3 3 3" xfId="41798"/>
    <cellStyle name="계산 3 7 2 2 3 4" xfId="13008"/>
    <cellStyle name="계산 3 7 2 2 3 4 2" xfId="28078"/>
    <cellStyle name="계산 3 7 2 2 3 4 3" xfId="43099"/>
    <cellStyle name="계산 3 7 2 2 3 5" xfId="14315"/>
    <cellStyle name="계산 3 7 2 2 3 5 2" xfId="29385"/>
    <cellStyle name="계산 3 7 2 2 3 5 3" xfId="44406"/>
    <cellStyle name="계산 3 7 2 2 3 6" xfId="15579"/>
    <cellStyle name="계산 3 7 2 2 3 6 2" xfId="30649"/>
    <cellStyle name="계산 3 7 2 2 3 6 3" xfId="45670"/>
    <cellStyle name="계산 3 7 2 2 3 7" xfId="16726"/>
    <cellStyle name="계산 3 7 2 2 3 7 2" xfId="31796"/>
    <cellStyle name="계산 3 7 2 2 3 7 3" xfId="46817"/>
    <cellStyle name="계산 3 7 2 2 3 8" xfId="18013"/>
    <cellStyle name="계산 3 7 2 2 3 8 2" xfId="33083"/>
    <cellStyle name="계산 3 7 2 2 3 8 3" xfId="48095"/>
    <cellStyle name="계산 3 7 2 2 3 9" xfId="19188"/>
    <cellStyle name="계산 3 7 2 2 3 9 2" xfId="34258"/>
    <cellStyle name="계산 3 7 2 2 3 9 3" xfId="49270"/>
    <cellStyle name="계산 3 7 2 2 4" xfId="8228"/>
    <cellStyle name="계산 3 7 2 2 4 10" xfId="20805"/>
    <cellStyle name="계산 3 7 2 2 4 10 2" xfId="35875"/>
    <cellStyle name="계산 3 7 2 2 4 10 3" xfId="50887"/>
    <cellStyle name="계산 3 7 2 2 4 11" xfId="23454"/>
    <cellStyle name="계산 3 7 2 2 4 12" xfId="38478"/>
    <cellStyle name="계산 3 7 2 2 4 2" xfId="11133"/>
    <cellStyle name="계산 3 7 2 2 4 2 2" xfId="26203"/>
    <cellStyle name="계산 3 7 2 2 4 2 3" xfId="41224"/>
    <cellStyle name="계산 3 7 2 2 4 3" xfId="12250"/>
    <cellStyle name="계산 3 7 2 2 4 3 2" xfId="27320"/>
    <cellStyle name="계산 3 7 2 2 4 3 3" xfId="42341"/>
    <cellStyle name="계산 3 7 2 2 4 4" xfId="13556"/>
    <cellStyle name="계산 3 7 2 2 4 4 2" xfId="28626"/>
    <cellStyle name="계산 3 7 2 2 4 4 3" xfId="43647"/>
    <cellStyle name="계산 3 7 2 2 4 5" xfId="14931"/>
    <cellStyle name="계산 3 7 2 2 4 5 2" xfId="30001"/>
    <cellStyle name="계산 3 7 2 2 4 5 3" xfId="45022"/>
    <cellStyle name="계산 3 7 2 2 4 6" xfId="16105"/>
    <cellStyle name="계산 3 7 2 2 4 6 2" xfId="31175"/>
    <cellStyle name="계산 3 7 2 2 4 6 3" xfId="46196"/>
    <cellStyle name="계산 3 7 2 2 4 7" xfId="17260"/>
    <cellStyle name="계산 3 7 2 2 4 7 2" xfId="32330"/>
    <cellStyle name="계산 3 7 2 2 4 7 3" xfId="47342"/>
    <cellStyle name="계산 3 7 2 2 4 8" xfId="18565"/>
    <cellStyle name="계산 3 7 2 2 4 8 2" xfId="33635"/>
    <cellStyle name="계산 3 7 2 2 4 8 3" xfId="48647"/>
    <cellStyle name="계산 3 7 2 2 4 9" xfId="19710"/>
    <cellStyle name="계산 3 7 2 2 4 9 2" xfId="34780"/>
    <cellStyle name="계산 3 7 2 2 4 9 3" xfId="49792"/>
    <cellStyle name="계산 3 7 2 2 5" xfId="8611"/>
    <cellStyle name="계산 3 7 2 2 5 2" xfId="23837"/>
    <cellStyle name="계산 3 7 2 2 5 3" xfId="38860"/>
    <cellStyle name="계산 3 7 2 2 6" xfId="9828"/>
    <cellStyle name="계산 3 7 2 2 6 2" xfId="25054"/>
    <cellStyle name="계산 3 7 2 2 6 3" xfId="40075"/>
    <cellStyle name="계산 3 7 2 2 7" xfId="9382"/>
    <cellStyle name="계산 3 7 2 2 7 2" xfId="24608"/>
    <cellStyle name="계산 3 7 2 2 7 3" xfId="39629"/>
    <cellStyle name="계산 3 7 2 2 8" xfId="9645"/>
    <cellStyle name="계산 3 7 2 2 8 2" xfId="24871"/>
    <cellStyle name="계산 3 7 2 2 8 3" xfId="39892"/>
    <cellStyle name="계산 3 7 2 2 9" xfId="9079"/>
    <cellStyle name="계산 3 7 2 2 9 2" xfId="24305"/>
    <cellStyle name="계산 3 7 2 2 9 3" xfId="39327"/>
    <cellStyle name="계산 3 7 2 3" xfId="6618"/>
    <cellStyle name="계산 3 7 2 3 10" xfId="20224"/>
    <cellStyle name="계산 3 7 2 3 10 2" xfId="35294"/>
    <cellStyle name="계산 3 7 2 3 10 3" xfId="50306"/>
    <cellStyle name="계산 3 7 2 3 11" xfId="7496"/>
    <cellStyle name="계산 3 7 2 3 11 2" xfId="22849"/>
    <cellStyle name="계산 3 7 2 3 11 3" xfId="37897"/>
    <cellStyle name="계산 3 7 2 3 12" xfId="21972"/>
    <cellStyle name="계산 3 7 2 3 13" xfId="37020"/>
    <cellStyle name="계산 3 7 2 3 2" xfId="10416"/>
    <cellStyle name="계산 3 7 2 3 2 2" xfId="25613"/>
    <cellStyle name="계산 3 7 2 3 2 3" xfId="40634"/>
    <cellStyle name="계산 3 7 2 3 3" xfId="11648"/>
    <cellStyle name="계산 3 7 2 3 3 2" xfId="26718"/>
    <cellStyle name="계산 3 7 2 3 3 3" xfId="41739"/>
    <cellStyle name="계산 3 7 2 3 4" xfId="12949"/>
    <cellStyle name="계산 3 7 2 3 4 2" xfId="28019"/>
    <cellStyle name="계산 3 7 2 3 4 3" xfId="43040"/>
    <cellStyle name="계산 3 7 2 3 5" xfId="14256"/>
    <cellStyle name="계산 3 7 2 3 5 2" xfId="29326"/>
    <cellStyle name="계산 3 7 2 3 5 3" xfId="44347"/>
    <cellStyle name="계산 3 7 2 3 6" xfId="15520"/>
    <cellStyle name="계산 3 7 2 3 6 2" xfId="30590"/>
    <cellStyle name="계산 3 7 2 3 6 3" xfId="45611"/>
    <cellStyle name="계산 3 7 2 3 7" xfId="16667"/>
    <cellStyle name="계산 3 7 2 3 7 2" xfId="31737"/>
    <cellStyle name="계산 3 7 2 3 7 3" xfId="46758"/>
    <cellStyle name="계산 3 7 2 3 8" xfId="17954"/>
    <cellStyle name="계산 3 7 2 3 8 2" xfId="33024"/>
    <cellStyle name="계산 3 7 2 3 8 3" xfId="48036"/>
    <cellStyle name="계산 3 7 2 3 9" xfId="19129"/>
    <cellStyle name="계산 3 7 2 3 9 2" xfId="34199"/>
    <cellStyle name="계산 3 7 2 3 9 3" xfId="49211"/>
    <cellStyle name="계산 3 7 2 4" xfId="8185"/>
    <cellStyle name="계산 3 7 2 4 10" xfId="20762"/>
    <cellStyle name="계산 3 7 2 4 10 2" xfId="35832"/>
    <cellStyle name="계산 3 7 2 4 10 3" xfId="50844"/>
    <cellStyle name="계산 3 7 2 4 11" xfId="23411"/>
    <cellStyle name="계산 3 7 2 4 12" xfId="38435"/>
    <cellStyle name="계산 3 7 2 4 2" xfId="11090"/>
    <cellStyle name="계산 3 7 2 4 2 2" xfId="26160"/>
    <cellStyle name="계산 3 7 2 4 2 3" xfId="41181"/>
    <cellStyle name="계산 3 7 2 4 3" xfId="12207"/>
    <cellStyle name="계산 3 7 2 4 3 2" xfId="27277"/>
    <cellStyle name="계산 3 7 2 4 3 3" xfId="42298"/>
    <cellStyle name="계산 3 7 2 4 4" xfId="13513"/>
    <cellStyle name="계산 3 7 2 4 4 2" xfId="28583"/>
    <cellStyle name="계산 3 7 2 4 4 3" xfId="43604"/>
    <cellStyle name="계산 3 7 2 4 5" xfId="14888"/>
    <cellStyle name="계산 3 7 2 4 5 2" xfId="29958"/>
    <cellStyle name="계산 3 7 2 4 5 3" xfId="44979"/>
    <cellStyle name="계산 3 7 2 4 6" xfId="16062"/>
    <cellStyle name="계산 3 7 2 4 6 2" xfId="31132"/>
    <cellStyle name="계산 3 7 2 4 6 3" xfId="46153"/>
    <cellStyle name="계산 3 7 2 4 7" xfId="17217"/>
    <cellStyle name="계산 3 7 2 4 7 2" xfId="32287"/>
    <cellStyle name="계산 3 7 2 4 7 3" xfId="47299"/>
    <cellStyle name="계산 3 7 2 4 8" xfId="18522"/>
    <cellStyle name="계산 3 7 2 4 8 2" xfId="33592"/>
    <cellStyle name="계산 3 7 2 4 8 3" xfId="48604"/>
    <cellStyle name="계산 3 7 2 4 9" xfId="19667"/>
    <cellStyle name="계산 3 7 2 4 9 2" xfId="34737"/>
    <cellStyle name="계산 3 7 2 4 9 3" xfId="49749"/>
    <cellStyle name="계산 3 7 2 5" xfId="6126"/>
    <cellStyle name="계산 3 7 2 5 2" xfId="21481"/>
    <cellStyle name="계산 3 7 2 5 3" xfId="36528"/>
    <cellStyle name="계산 3 7 3" xfId="6530"/>
    <cellStyle name="계산 3 7 3 10" xfId="20136"/>
    <cellStyle name="계산 3 7 3 10 2" xfId="35206"/>
    <cellStyle name="계산 3 7 3 10 3" xfId="50218"/>
    <cellStyle name="계산 3 7 3 11" xfId="7408"/>
    <cellStyle name="계산 3 7 3 11 2" xfId="22761"/>
    <cellStyle name="계산 3 7 3 11 3" xfId="37809"/>
    <cellStyle name="계산 3 7 3 12" xfId="21884"/>
    <cellStyle name="계산 3 7 3 13" xfId="36932"/>
    <cellStyle name="계산 3 7 3 2" xfId="10328"/>
    <cellStyle name="계산 3 7 3 2 2" xfId="25525"/>
    <cellStyle name="계산 3 7 3 2 3" xfId="40546"/>
    <cellStyle name="계산 3 7 3 3" xfId="11560"/>
    <cellStyle name="계산 3 7 3 3 2" xfId="26630"/>
    <cellStyle name="계산 3 7 3 3 3" xfId="41651"/>
    <cellStyle name="계산 3 7 3 4" xfId="12861"/>
    <cellStyle name="계산 3 7 3 4 2" xfId="27931"/>
    <cellStyle name="계산 3 7 3 4 3" xfId="42952"/>
    <cellStyle name="계산 3 7 3 5" xfId="14168"/>
    <cellStyle name="계산 3 7 3 5 2" xfId="29238"/>
    <cellStyle name="계산 3 7 3 5 3" xfId="44259"/>
    <cellStyle name="계산 3 7 3 6" xfId="15432"/>
    <cellStyle name="계산 3 7 3 6 2" xfId="30502"/>
    <cellStyle name="계산 3 7 3 6 3" xfId="45523"/>
    <cellStyle name="계산 3 7 3 7" xfId="16579"/>
    <cellStyle name="계산 3 7 3 7 2" xfId="31649"/>
    <cellStyle name="계산 3 7 3 7 3" xfId="46670"/>
    <cellStyle name="계산 3 7 3 8" xfId="17866"/>
    <cellStyle name="계산 3 7 3 8 2" xfId="32936"/>
    <cellStyle name="계산 3 7 3 8 3" xfId="47948"/>
    <cellStyle name="계산 3 7 3 9" xfId="19041"/>
    <cellStyle name="계산 3 7 3 9 2" xfId="34111"/>
    <cellStyle name="계산 3 7 3 9 3" xfId="49123"/>
    <cellStyle name="계산 3 7 4" xfId="8143"/>
    <cellStyle name="계산 3 7 4 10" xfId="20720"/>
    <cellStyle name="계산 3 7 4 10 2" xfId="35790"/>
    <cellStyle name="계산 3 7 4 10 3" xfId="50802"/>
    <cellStyle name="계산 3 7 4 11" xfId="23369"/>
    <cellStyle name="계산 3 7 4 12" xfId="38393"/>
    <cellStyle name="계산 3 7 4 2" xfId="11048"/>
    <cellStyle name="계산 3 7 4 2 2" xfId="26118"/>
    <cellStyle name="계산 3 7 4 2 3" xfId="41139"/>
    <cellStyle name="계산 3 7 4 3" xfId="12165"/>
    <cellStyle name="계산 3 7 4 3 2" xfId="27235"/>
    <cellStyle name="계산 3 7 4 3 3" xfId="42256"/>
    <cellStyle name="계산 3 7 4 4" xfId="13471"/>
    <cellStyle name="계산 3 7 4 4 2" xfId="28541"/>
    <cellStyle name="계산 3 7 4 4 3" xfId="43562"/>
    <cellStyle name="계산 3 7 4 5" xfId="14846"/>
    <cellStyle name="계산 3 7 4 5 2" xfId="29916"/>
    <cellStyle name="계산 3 7 4 5 3" xfId="44937"/>
    <cellStyle name="계산 3 7 4 6" xfId="16020"/>
    <cellStyle name="계산 3 7 4 6 2" xfId="31090"/>
    <cellStyle name="계산 3 7 4 6 3" xfId="46111"/>
    <cellStyle name="계산 3 7 4 7" xfId="17175"/>
    <cellStyle name="계산 3 7 4 7 2" xfId="32245"/>
    <cellStyle name="계산 3 7 4 7 3" xfId="47257"/>
    <cellStyle name="계산 3 7 4 8" xfId="18480"/>
    <cellStyle name="계산 3 7 4 8 2" xfId="33550"/>
    <cellStyle name="계산 3 7 4 8 3" xfId="48562"/>
    <cellStyle name="계산 3 7 4 9" xfId="19625"/>
    <cellStyle name="계산 3 7 4 9 2" xfId="34695"/>
    <cellStyle name="계산 3 7 4 9 3" xfId="49707"/>
    <cellStyle name="계산 3 7 5" xfId="8773"/>
    <cellStyle name="계산 3 7 5 2" xfId="23999"/>
    <cellStyle name="계산 3 7 5 3" xfId="39021"/>
    <cellStyle name="계산 3 7 6" xfId="10032"/>
    <cellStyle name="계산 3 7 6 2" xfId="25258"/>
    <cellStyle name="계산 3 7 6 3" xfId="40279"/>
    <cellStyle name="계산 3 7 7" xfId="9463"/>
    <cellStyle name="계산 3 7 7 2" xfId="24689"/>
    <cellStyle name="계산 3 7 7 3" xfId="39710"/>
    <cellStyle name="계산 3 7 8" xfId="14828"/>
    <cellStyle name="계산 3 7 8 2" xfId="29898"/>
    <cellStyle name="계산 3 7 8 3" xfId="44919"/>
    <cellStyle name="계산 3 7 9" xfId="13315"/>
    <cellStyle name="계산 3 7 9 2" xfId="28385"/>
    <cellStyle name="계산 3 7 9 3" xfId="43406"/>
    <cellStyle name="계산 3 8" xfId="6117"/>
    <cellStyle name="계산 3 8 10" xfId="20010"/>
    <cellStyle name="계산 3 8 10 2" xfId="35080"/>
    <cellStyle name="계산 3 8 10 3" xfId="50092"/>
    <cellStyle name="계산 3 8 11" xfId="7282"/>
    <cellStyle name="계산 3 8 11 2" xfId="22635"/>
    <cellStyle name="계산 3 8 11 3" xfId="37683"/>
    <cellStyle name="계산 3 8 12" xfId="21472"/>
    <cellStyle name="계산 3 8 13" xfId="36519"/>
    <cellStyle name="계산 3 8 2" xfId="10202"/>
    <cellStyle name="계산 3 8 2 2" xfId="25399"/>
    <cellStyle name="계산 3 8 2 3" xfId="40420"/>
    <cellStyle name="계산 3 8 3" xfId="11434"/>
    <cellStyle name="계산 3 8 3 2" xfId="26504"/>
    <cellStyle name="계산 3 8 3 3" xfId="41525"/>
    <cellStyle name="계산 3 8 4" xfId="12735"/>
    <cellStyle name="계산 3 8 4 2" xfId="27805"/>
    <cellStyle name="계산 3 8 4 3" xfId="42826"/>
    <cellStyle name="계산 3 8 5" xfId="14042"/>
    <cellStyle name="계산 3 8 5 2" xfId="29112"/>
    <cellStyle name="계산 3 8 5 3" xfId="44133"/>
    <cellStyle name="계산 3 8 6" xfId="15306"/>
    <cellStyle name="계산 3 8 6 2" xfId="30376"/>
    <cellStyle name="계산 3 8 6 3" xfId="45397"/>
    <cellStyle name="계산 3 8 7" xfId="16453"/>
    <cellStyle name="계산 3 8 7 2" xfId="31523"/>
    <cellStyle name="계산 3 8 7 3" xfId="46544"/>
    <cellStyle name="계산 3 8 8" xfId="17740"/>
    <cellStyle name="계산 3 8 8 2" xfId="32810"/>
    <cellStyle name="계산 3 8 8 3" xfId="47822"/>
    <cellStyle name="계산 3 8 9" xfId="18915"/>
    <cellStyle name="계산 3 8 9 2" xfId="33985"/>
    <cellStyle name="계산 3 8 9 3" xfId="48997"/>
    <cellStyle name="계산 3 9" xfId="7387"/>
    <cellStyle name="계산 3 9 10" xfId="20115"/>
    <cellStyle name="계산 3 9 10 2" xfId="35185"/>
    <cellStyle name="계산 3 9 10 3" xfId="50197"/>
    <cellStyle name="계산 3 9 11" xfId="22740"/>
    <cellStyle name="계산 3 9 12" xfId="37788"/>
    <cellStyle name="계산 3 9 2" xfId="10307"/>
    <cellStyle name="계산 3 9 2 2" xfId="25504"/>
    <cellStyle name="계산 3 9 2 3" xfId="40525"/>
    <cellStyle name="계산 3 9 3" xfId="11539"/>
    <cellStyle name="계산 3 9 3 2" xfId="26609"/>
    <cellStyle name="계산 3 9 3 3" xfId="41630"/>
    <cellStyle name="계산 3 9 4" xfId="12840"/>
    <cellStyle name="계산 3 9 4 2" xfId="27910"/>
    <cellStyle name="계산 3 9 4 3" xfId="42931"/>
    <cellStyle name="계산 3 9 5" xfId="14147"/>
    <cellStyle name="계산 3 9 5 2" xfId="29217"/>
    <cellStyle name="계산 3 9 5 3" xfId="44238"/>
    <cellStyle name="계산 3 9 6" xfId="15411"/>
    <cellStyle name="계산 3 9 6 2" xfId="30481"/>
    <cellStyle name="계산 3 9 6 3" xfId="45502"/>
    <cellStyle name="계산 3 9 7" xfId="16558"/>
    <cellStyle name="계산 3 9 7 2" xfId="31628"/>
    <cellStyle name="계산 3 9 7 3" xfId="46649"/>
    <cellStyle name="계산 3 9 8" xfId="17845"/>
    <cellStyle name="계산 3 9 8 2" xfId="32915"/>
    <cellStyle name="계산 3 9 8 3" xfId="47927"/>
    <cellStyle name="계산 3 9 9" xfId="19020"/>
    <cellStyle name="계산 3 9 9 2" xfId="34090"/>
    <cellStyle name="계산 3 9 9 3" xfId="49102"/>
    <cellStyle name="계산 4" xfId="3995"/>
    <cellStyle name="계산 4 2" xfId="4242"/>
    <cellStyle name="계산 4 2 2" xfId="4586"/>
    <cellStyle name="계산 4 2 2 2" xfId="5574"/>
    <cellStyle name="계산 4 2 2 2 10" xfId="6475"/>
    <cellStyle name="계산 4 2 2 2 10 2" xfId="21829"/>
    <cellStyle name="계산 4 2 2 2 10 3" xfId="36877"/>
    <cellStyle name="계산 4 2 2 2 2" xfId="5578"/>
    <cellStyle name="계산 4 2 2 2 2 2" xfId="5642"/>
    <cellStyle name="계산 4 2 2 2 2 2 10" xfId="6185"/>
    <cellStyle name="계산 4 2 2 2 2 2 10 2" xfId="21539"/>
    <cellStyle name="계산 4 2 2 2 2 2 10 3" xfId="36587"/>
    <cellStyle name="계산 4 2 2 2 2 2 2" xfId="5768"/>
    <cellStyle name="계산 4 2 2 2 2 2 2 2" xfId="5885"/>
    <cellStyle name="계산 4 2 2 2 2 2 2 2 10" xfId="7185"/>
    <cellStyle name="계산 4 2 2 2 2 2 2 2 10 2" xfId="22539"/>
    <cellStyle name="계산 4 2 2 2 2 2 2 2 10 3" xfId="37587"/>
    <cellStyle name="계산 4 2 2 2 2 2 2 2 2" xfId="6883"/>
    <cellStyle name="계산 4 2 2 2 2 2 2 2 2 10" xfId="19509"/>
    <cellStyle name="계산 4 2 2 2 2 2 2 2 2 10 2" xfId="34579"/>
    <cellStyle name="계산 4 2 2 2 2 2 2 2 2 10 3" xfId="49591"/>
    <cellStyle name="계산 4 2 2 2 2 2 2 2 2 11" xfId="20604"/>
    <cellStyle name="계산 4 2 2 2 2 2 2 2 2 11 2" xfId="35674"/>
    <cellStyle name="계산 4 2 2 2 2 2 2 2 2 11 3" xfId="50686"/>
    <cellStyle name="계산 4 2 2 2 2 2 2 2 2 12" xfId="7950"/>
    <cellStyle name="계산 4 2 2 2 2 2 2 2 2 12 2" xfId="23253"/>
    <cellStyle name="계산 4 2 2 2 2 2 2 2 2 12 3" xfId="38277"/>
    <cellStyle name="계산 4 2 2 2 2 2 2 2 2 13" xfId="22237"/>
    <cellStyle name="계산 4 2 2 2 2 2 2 2 2 14" xfId="37285"/>
    <cellStyle name="계산 4 2 2 2 2 2 2 2 2 2" xfId="8446"/>
    <cellStyle name="계산 4 2 2 2 2 2 2 2 2 2 10" xfId="21023"/>
    <cellStyle name="계산 4 2 2 2 2 2 2 2 2 2 10 2" xfId="36093"/>
    <cellStyle name="계산 4 2 2 2 2 2 2 2 2 2 10 3" xfId="51105"/>
    <cellStyle name="계산 4 2 2 2 2 2 2 2 2 2 11" xfId="23672"/>
    <cellStyle name="계산 4 2 2 2 2 2 2 2 2 2 12" xfId="38696"/>
    <cellStyle name="계산 4 2 2 2 2 2 2 2 2 2 2" xfId="11351"/>
    <cellStyle name="계산 4 2 2 2 2 2 2 2 2 2 2 2" xfId="26421"/>
    <cellStyle name="계산 4 2 2 2 2 2 2 2 2 2 2 3" xfId="41442"/>
    <cellStyle name="계산 4 2 2 2 2 2 2 2 2 2 3" xfId="12468"/>
    <cellStyle name="계산 4 2 2 2 2 2 2 2 2 2 3 2" xfId="27538"/>
    <cellStyle name="계산 4 2 2 2 2 2 2 2 2 2 3 3" xfId="42559"/>
    <cellStyle name="계산 4 2 2 2 2 2 2 2 2 2 4" xfId="13774"/>
    <cellStyle name="계산 4 2 2 2 2 2 2 2 2 2 4 2" xfId="28844"/>
    <cellStyle name="계산 4 2 2 2 2 2 2 2 2 2 4 3" xfId="43865"/>
    <cellStyle name="계산 4 2 2 2 2 2 2 2 2 2 5" xfId="15149"/>
    <cellStyle name="계산 4 2 2 2 2 2 2 2 2 2 5 2" xfId="30219"/>
    <cellStyle name="계산 4 2 2 2 2 2 2 2 2 2 5 3" xfId="45240"/>
    <cellStyle name="계산 4 2 2 2 2 2 2 2 2 2 6" xfId="16323"/>
    <cellStyle name="계산 4 2 2 2 2 2 2 2 2 2 6 2" xfId="31393"/>
    <cellStyle name="계산 4 2 2 2 2 2 2 2 2 2 6 3" xfId="46414"/>
    <cellStyle name="계산 4 2 2 2 2 2 2 2 2 2 7" xfId="17478"/>
    <cellStyle name="계산 4 2 2 2 2 2 2 2 2 2 7 2" xfId="32548"/>
    <cellStyle name="계산 4 2 2 2 2 2 2 2 2 2 7 3" xfId="47560"/>
    <cellStyle name="계산 4 2 2 2 2 2 2 2 2 2 8" xfId="18783"/>
    <cellStyle name="계산 4 2 2 2 2 2 2 2 2 2 8 2" xfId="33853"/>
    <cellStyle name="계산 4 2 2 2 2 2 2 2 2 2 8 3" xfId="48865"/>
    <cellStyle name="계산 4 2 2 2 2 2 2 2 2 2 9" xfId="19928"/>
    <cellStyle name="계산 4 2 2 2 2 2 2 2 2 2 9 2" xfId="34998"/>
    <cellStyle name="계산 4 2 2 2 2 2 2 2 2 2 9 3" xfId="50010"/>
    <cellStyle name="계산 4 2 2 2 2 2 2 2 2 3" xfId="10855"/>
    <cellStyle name="계산 4 2 2 2 2 2 2 2 2 3 2" xfId="26002"/>
    <cellStyle name="계산 4 2 2 2 2 2 2 2 2 3 3" xfId="41023"/>
    <cellStyle name="계산 4 2 2 2 2 2 2 2 2 4" xfId="12033"/>
    <cellStyle name="계산 4 2 2 2 2 2 2 2 2 4 2" xfId="27103"/>
    <cellStyle name="계산 4 2 2 2 2 2 2 2 2 4 3" xfId="42124"/>
    <cellStyle name="계산 4 2 2 2 2 2 2 2 2 5" xfId="13337"/>
    <cellStyle name="계산 4 2 2 2 2 2 2 2 2 5 2" xfId="28407"/>
    <cellStyle name="계산 4 2 2 2 2 2 2 2 2 5 3" xfId="43428"/>
    <cellStyle name="계산 4 2 2 2 2 2 2 2 2 6" xfId="14674"/>
    <cellStyle name="계산 4 2 2 2 2 2 2 2 2 6 2" xfId="29744"/>
    <cellStyle name="계산 4 2 2 2 2 2 2 2 2 6 3" xfId="44765"/>
    <cellStyle name="계산 4 2 2 2 2 2 2 2 2 7" xfId="15904"/>
    <cellStyle name="계산 4 2 2 2 2 2 2 2 2 7 2" xfId="30974"/>
    <cellStyle name="계산 4 2 2 2 2 2 2 2 2 7 3" xfId="45995"/>
    <cellStyle name="계산 4 2 2 2 2 2 2 2 2 8" xfId="17057"/>
    <cellStyle name="계산 4 2 2 2 2 2 2 2 2 8 2" xfId="32127"/>
    <cellStyle name="계산 4 2 2 2 2 2 2 2 2 8 3" xfId="47139"/>
    <cellStyle name="계산 4 2 2 2 2 2 2 2 2 9" xfId="18342"/>
    <cellStyle name="계산 4 2 2 2 2 2 2 2 2 9 2" xfId="33412"/>
    <cellStyle name="계산 4 2 2 2 2 2 2 2 2 9 3" xfId="48424"/>
    <cellStyle name="계산 4 2 2 2 2 2 2 2 3" xfId="7790"/>
    <cellStyle name="계산 4 2 2 2 2 2 2 2 3 10" xfId="20489"/>
    <cellStyle name="계산 4 2 2 2 2 2 2 2 3 10 2" xfId="35559"/>
    <cellStyle name="계산 4 2 2 2 2 2 2 2 3 10 3" xfId="50571"/>
    <cellStyle name="계산 4 2 2 2 2 2 2 2 3 11" xfId="23135"/>
    <cellStyle name="계산 4 2 2 2 2 2 2 2 3 12" xfId="38162"/>
    <cellStyle name="계산 4 2 2 2 2 2 2 2 3 2" xfId="10698"/>
    <cellStyle name="계산 4 2 2 2 2 2 2 2 3 2 2" xfId="25887"/>
    <cellStyle name="계산 4 2 2 2 2 2 2 2 3 2 3" xfId="40908"/>
    <cellStyle name="계산 4 2 2 2 2 2 2 2 3 3" xfId="11916"/>
    <cellStyle name="계산 4 2 2 2 2 2 2 2 3 3 2" xfId="26986"/>
    <cellStyle name="계산 4 2 2 2 2 2 2 2 3 3 3" xfId="42007"/>
    <cellStyle name="계산 4 2 2 2 2 2 2 2 3 4" xfId="13218"/>
    <cellStyle name="계산 4 2 2 2 2 2 2 2 3 4 2" xfId="28288"/>
    <cellStyle name="계산 4 2 2 2 2 2 2 2 3 4 3" xfId="43309"/>
    <cellStyle name="계산 4 2 2 2 2 2 2 2 3 5" xfId="14529"/>
    <cellStyle name="계산 4 2 2 2 2 2 2 2 3 5 2" xfId="29599"/>
    <cellStyle name="계산 4 2 2 2 2 2 2 2 3 5 3" xfId="44620"/>
    <cellStyle name="계산 4 2 2 2 2 2 2 2 3 6" xfId="15788"/>
    <cellStyle name="계산 4 2 2 2 2 2 2 2 3 6 2" xfId="30858"/>
    <cellStyle name="계산 4 2 2 2 2 2 2 2 3 6 3" xfId="45879"/>
    <cellStyle name="계산 4 2 2 2 2 2 2 2 3 7" xfId="16939"/>
    <cellStyle name="계산 4 2 2 2 2 2 2 2 3 7 2" xfId="32009"/>
    <cellStyle name="계산 4 2 2 2 2 2 2 2 3 7 3" xfId="47024"/>
    <cellStyle name="계산 4 2 2 2 2 2 2 2 3 8" xfId="18220"/>
    <cellStyle name="계산 4 2 2 2 2 2 2 2 3 8 2" xfId="33290"/>
    <cellStyle name="계산 4 2 2 2 2 2 2 2 3 8 3" xfId="48302"/>
    <cellStyle name="계산 4 2 2 2 2 2 2 2 3 9" xfId="19394"/>
    <cellStyle name="계산 4 2 2 2 2 2 2 2 3 9 2" xfId="34464"/>
    <cellStyle name="계산 4 2 2 2 2 2 2 2 3 9 3" xfId="49476"/>
    <cellStyle name="계산 4 2 2 2 2 2 2 2 4" xfId="8363"/>
    <cellStyle name="계산 4 2 2 2 2 2 2 2 4 10" xfId="20940"/>
    <cellStyle name="계산 4 2 2 2 2 2 2 2 4 10 2" xfId="36010"/>
    <cellStyle name="계산 4 2 2 2 2 2 2 2 4 10 3" xfId="51022"/>
    <cellStyle name="계산 4 2 2 2 2 2 2 2 4 11" xfId="23589"/>
    <cellStyle name="계산 4 2 2 2 2 2 2 2 4 12" xfId="38613"/>
    <cellStyle name="계산 4 2 2 2 2 2 2 2 4 2" xfId="11268"/>
    <cellStyle name="계산 4 2 2 2 2 2 2 2 4 2 2" xfId="26338"/>
    <cellStyle name="계산 4 2 2 2 2 2 2 2 4 2 3" xfId="41359"/>
    <cellStyle name="계산 4 2 2 2 2 2 2 2 4 3" xfId="12385"/>
    <cellStyle name="계산 4 2 2 2 2 2 2 2 4 3 2" xfId="27455"/>
    <cellStyle name="계산 4 2 2 2 2 2 2 2 4 3 3" xfId="42476"/>
    <cellStyle name="계산 4 2 2 2 2 2 2 2 4 4" xfId="13691"/>
    <cellStyle name="계산 4 2 2 2 2 2 2 2 4 4 2" xfId="28761"/>
    <cellStyle name="계산 4 2 2 2 2 2 2 2 4 4 3" xfId="43782"/>
    <cellStyle name="계산 4 2 2 2 2 2 2 2 4 5" xfId="15066"/>
    <cellStyle name="계산 4 2 2 2 2 2 2 2 4 5 2" xfId="30136"/>
    <cellStyle name="계산 4 2 2 2 2 2 2 2 4 5 3" xfId="45157"/>
    <cellStyle name="계산 4 2 2 2 2 2 2 2 4 6" xfId="16240"/>
    <cellStyle name="계산 4 2 2 2 2 2 2 2 4 6 2" xfId="31310"/>
    <cellStyle name="계산 4 2 2 2 2 2 2 2 4 6 3" xfId="46331"/>
    <cellStyle name="계산 4 2 2 2 2 2 2 2 4 7" xfId="17395"/>
    <cellStyle name="계산 4 2 2 2 2 2 2 2 4 7 2" xfId="32465"/>
    <cellStyle name="계산 4 2 2 2 2 2 2 2 4 7 3" xfId="47477"/>
    <cellStyle name="계산 4 2 2 2 2 2 2 2 4 8" xfId="18700"/>
    <cellStyle name="계산 4 2 2 2 2 2 2 2 4 8 2" xfId="33770"/>
    <cellStyle name="계산 4 2 2 2 2 2 2 2 4 8 3" xfId="48782"/>
    <cellStyle name="계산 4 2 2 2 2 2 2 2 4 9" xfId="19845"/>
    <cellStyle name="계산 4 2 2 2 2 2 2 2 4 9 2" xfId="34915"/>
    <cellStyle name="계산 4 2 2 2 2 2 2 2 4 9 3" xfId="49927"/>
    <cellStyle name="계산 4 2 2 2 2 2 2 2 5" xfId="8876"/>
    <cellStyle name="계산 4 2 2 2 2 2 2 2 5 2" xfId="24102"/>
    <cellStyle name="계산 4 2 2 2 2 2 2 2 5 3" xfId="39124"/>
    <cellStyle name="계산 4 2 2 2 2 2 2 2 6" xfId="12644"/>
    <cellStyle name="계산 4 2 2 2 2 2 2 2 6 2" xfId="27714"/>
    <cellStyle name="계산 4 2 2 2 2 2 2 2 6 3" xfId="42735"/>
    <cellStyle name="계산 4 2 2 2 2 2 2 2 7" xfId="13939"/>
    <cellStyle name="계산 4 2 2 2 2 2 2 2 7 2" xfId="29009"/>
    <cellStyle name="계산 4 2 2 2 2 2 2 2 7 3" xfId="44030"/>
    <cellStyle name="계산 4 2 2 2 2 2 2 2 8" xfId="8790"/>
    <cellStyle name="계산 4 2 2 2 2 2 2 2 8 2" xfId="24016"/>
    <cellStyle name="계산 4 2 2 2 2 2 2 2 8 3" xfId="39038"/>
    <cellStyle name="계산 4 2 2 2 2 2 2 2 9" xfId="17646"/>
    <cellStyle name="계산 4 2 2 2 2 2 2 2 9 2" xfId="32716"/>
    <cellStyle name="계산 4 2 2 2 2 2 2 2 9 3" xfId="47728"/>
    <cellStyle name="계산 4 2 2 2 2 2 2 3" xfId="6774"/>
    <cellStyle name="계산 4 2 2 2 2 2 2 3 10" xfId="20380"/>
    <cellStyle name="계산 4 2 2 2 2 2 2 3 10 2" xfId="35450"/>
    <cellStyle name="계산 4 2 2 2 2 2 2 3 10 3" xfId="50462"/>
    <cellStyle name="계산 4 2 2 2 2 2 2 3 11" xfId="7674"/>
    <cellStyle name="계산 4 2 2 2 2 2 2 3 11 2" xfId="23026"/>
    <cellStyle name="계산 4 2 2 2 2 2 2 3 11 3" xfId="38053"/>
    <cellStyle name="계산 4 2 2 2 2 2 2 3 12" xfId="22128"/>
    <cellStyle name="계산 4 2 2 2 2 2 2 3 13" xfId="37176"/>
    <cellStyle name="계산 4 2 2 2 2 2 2 3 2" xfId="10582"/>
    <cellStyle name="계산 4 2 2 2 2 2 2 3 2 2" xfId="25778"/>
    <cellStyle name="계산 4 2 2 2 2 2 2 3 2 3" xfId="40799"/>
    <cellStyle name="계산 4 2 2 2 2 2 2 3 3" xfId="11806"/>
    <cellStyle name="계산 4 2 2 2 2 2 2 3 3 2" xfId="26876"/>
    <cellStyle name="계산 4 2 2 2 2 2 2 3 3 3" xfId="41897"/>
    <cellStyle name="계산 4 2 2 2 2 2 2 3 4" xfId="13108"/>
    <cellStyle name="계산 4 2 2 2 2 2 2 3 4 2" xfId="28178"/>
    <cellStyle name="계산 4 2 2 2 2 2 2 3 4 3" xfId="43199"/>
    <cellStyle name="계산 4 2 2 2 2 2 2 3 5" xfId="14414"/>
    <cellStyle name="계산 4 2 2 2 2 2 2 3 5 2" xfId="29484"/>
    <cellStyle name="계산 4 2 2 2 2 2 2 3 5 3" xfId="44505"/>
    <cellStyle name="계산 4 2 2 2 2 2 2 3 6" xfId="15679"/>
    <cellStyle name="계산 4 2 2 2 2 2 2 3 6 2" xfId="30749"/>
    <cellStyle name="계산 4 2 2 2 2 2 2 3 6 3" xfId="45770"/>
    <cellStyle name="계산 4 2 2 2 2 2 2 3 7" xfId="16830"/>
    <cellStyle name="계산 4 2 2 2 2 2 2 3 7 2" xfId="31900"/>
    <cellStyle name="계산 4 2 2 2 2 2 2 3 7 3" xfId="46915"/>
    <cellStyle name="계산 4 2 2 2 2 2 2 3 8" xfId="18110"/>
    <cellStyle name="계산 4 2 2 2 2 2 2 3 8 2" xfId="33180"/>
    <cellStyle name="계산 4 2 2 2 2 2 2 3 8 3" xfId="48192"/>
    <cellStyle name="계산 4 2 2 2 2 2 2 3 9" xfId="19285"/>
    <cellStyle name="계산 4 2 2 2 2 2 2 3 9 2" xfId="34355"/>
    <cellStyle name="계산 4 2 2 2 2 2 2 3 9 3" xfId="49367"/>
    <cellStyle name="계산 4 2 2 2 2 2 2 4" xfId="8286"/>
    <cellStyle name="계산 4 2 2 2 2 2 2 4 10" xfId="20863"/>
    <cellStyle name="계산 4 2 2 2 2 2 2 4 10 2" xfId="35933"/>
    <cellStyle name="계산 4 2 2 2 2 2 2 4 10 3" xfId="50945"/>
    <cellStyle name="계산 4 2 2 2 2 2 2 4 11" xfId="23512"/>
    <cellStyle name="계산 4 2 2 2 2 2 2 4 12" xfId="38536"/>
    <cellStyle name="계산 4 2 2 2 2 2 2 4 2" xfId="11191"/>
    <cellStyle name="계산 4 2 2 2 2 2 2 4 2 2" xfId="26261"/>
    <cellStyle name="계산 4 2 2 2 2 2 2 4 2 3" xfId="41282"/>
    <cellStyle name="계산 4 2 2 2 2 2 2 4 3" xfId="12308"/>
    <cellStyle name="계산 4 2 2 2 2 2 2 4 3 2" xfId="27378"/>
    <cellStyle name="계산 4 2 2 2 2 2 2 4 3 3" xfId="42399"/>
    <cellStyle name="계산 4 2 2 2 2 2 2 4 4" xfId="13614"/>
    <cellStyle name="계산 4 2 2 2 2 2 2 4 4 2" xfId="28684"/>
    <cellStyle name="계산 4 2 2 2 2 2 2 4 4 3" xfId="43705"/>
    <cellStyle name="계산 4 2 2 2 2 2 2 4 5" xfId="14989"/>
    <cellStyle name="계산 4 2 2 2 2 2 2 4 5 2" xfId="30059"/>
    <cellStyle name="계산 4 2 2 2 2 2 2 4 5 3" xfId="45080"/>
    <cellStyle name="계산 4 2 2 2 2 2 2 4 6" xfId="16163"/>
    <cellStyle name="계산 4 2 2 2 2 2 2 4 6 2" xfId="31233"/>
    <cellStyle name="계산 4 2 2 2 2 2 2 4 6 3" xfId="46254"/>
    <cellStyle name="계산 4 2 2 2 2 2 2 4 7" xfId="17318"/>
    <cellStyle name="계산 4 2 2 2 2 2 2 4 7 2" xfId="32388"/>
    <cellStyle name="계산 4 2 2 2 2 2 2 4 7 3" xfId="47400"/>
    <cellStyle name="계산 4 2 2 2 2 2 2 4 8" xfId="18623"/>
    <cellStyle name="계산 4 2 2 2 2 2 2 4 8 2" xfId="33693"/>
    <cellStyle name="계산 4 2 2 2 2 2 2 4 8 3" xfId="48705"/>
    <cellStyle name="계산 4 2 2 2 2 2 2 4 9" xfId="19768"/>
    <cellStyle name="계산 4 2 2 2 2 2 2 4 9 2" xfId="34838"/>
    <cellStyle name="계산 4 2 2 2 2 2 2 4 9 3" xfId="49850"/>
    <cellStyle name="계산 4 2 2 2 2 2 2 5" xfId="6265"/>
    <cellStyle name="계산 4 2 2 2 2 2 2 5 2" xfId="21619"/>
    <cellStyle name="계산 4 2 2 2 2 2 2 5 3" xfId="36667"/>
    <cellStyle name="계산 4 2 2 2 2 2 3" xfId="6656"/>
    <cellStyle name="계산 4 2 2 2 2 2 3 10" xfId="20262"/>
    <cellStyle name="계산 4 2 2 2 2 2 3 10 2" xfId="35332"/>
    <cellStyle name="계산 4 2 2 2 2 2 3 10 3" xfId="50344"/>
    <cellStyle name="계산 4 2 2 2 2 2 3 11" xfId="7534"/>
    <cellStyle name="계산 4 2 2 2 2 2 3 11 2" xfId="22887"/>
    <cellStyle name="계산 4 2 2 2 2 2 3 11 3" xfId="37935"/>
    <cellStyle name="계산 4 2 2 2 2 2 3 12" xfId="22010"/>
    <cellStyle name="계산 4 2 2 2 2 2 3 13" xfId="37058"/>
    <cellStyle name="계산 4 2 2 2 2 2 3 2" xfId="10454"/>
    <cellStyle name="계산 4 2 2 2 2 2 3 2 2" xfId="25651"/>
    <cellStyle name="계산 4 2 2 2 2 2 3 2 3" xfId="40672"/>
    <cellStyle name="계산 4 2 2 2 2 2 3 3" xfId="11686"/>
    <cellStyle name="계산 4 2 2 2 2 2 3 3 2" xfId="26756"/>
    <cellStyle name="계산 4 2 2 2 2 2 3 3 3" xfId="41777"/>
    <cellStyle name="계산 4 2 2 2 2 2 3 4" xfId="12987"/>
    <cellStyle name="계산 4 2 2 2 2 2 3 4 2" xfId="28057"/>
    <cellStyle name="계산 4 2 2 2 2 2 3 4 3" xfId="43078"/>
    <cellStyle name="계산 4 2 2 2 2 2 3 5" xfId="14294"/>
    <cellStyle name="계산 4 2 2 2 2 2 3 5 2" xfId="29364"/>
    <cellStyle name="계산 4 2 2 2 2 2 3 5 3" xfId="44385"/>
    <cellStyle name="계산 4 2 2 2 2 2 3 6" xfId="15558"/>
    <cellStyle name="계산 4 2 2 2 2 2 3 6 2" xfId="30628"/>
    <cellStyle name="계산 4 2 2 2 2 2 3 6 3" xfId="45649"/>
    <cellStyle name="계산 4 2 2 2 2 2 3 7" xfId="16705"/>
    <cellStyle name="계산 4 2 2 2 2 2 3 7 2" xfId="31775"/>
    <cellStyle name="계산 4 2 2 2 2 2 3 7 3" xfId="46796"/>
    <cellStyle name="계산 4 2 2 2 2 2 3 8" xfId="17992"/>
    <cellStyle name="계산 4 2 2 2 2 2 3 8 2" xfId="33062"/>
    <cellStyle name="계산 4 2 2 2 2 2 3 8 3" xfId="48074"/>
    <cellStyle name="계산 4 2 2 2 2 2 3 9" xfId="19167"/>
    <cellStyle name="계산 4 2 2 2 2 2 3 9 2" xfId="34237"/>
    <cellStyle name="계산 4 2 2 2 2 2 3 9 3" xfId="49249"/>
    <cellStyle name="계산 4 2 2 2 2 2 4" xfId="8216"/>
    <cellStyle name="계산 4 2 2 2 2 2 4 10" xfId="20793"/>
    <cellStyle name="계산 4 2 2 2 2 2 4 10 2" xfId="35863"/>
    <cellStyle name="계산 4 2 2 2 2 2 4 10 3" xfId="50875"/>
    <cellStyle name="계산 4 2 2 2 2 2 4 11" xfId="23442"/>
    <cellStyle name="계산 4 2 2 2 2 2 4 12" xfId="38466"/>
    <cellStyle name="계산 4 2 2 2 2 2 4 2" xfId="11121"/>
    <cellStyle name="계산 4 2 2 2 2 2 4 2 2" xfId="26191"/>
    <cellStyle name="계산 4 2 2 2 2 2 4 2 3" xfId="41212"/>
    <cellStyle name="계산 4 2 2 2 2 2 4 3" xfId="12238"/>
    <cellStyle name="계산 4 2 2 2 2 2 4 3 2" xfId="27308"/>
    <cellStyle name="계산 4 2 2 2 2 2 4 3 3" xfId="42329"/>
    <cellStyle name="계산 4 2 2 2 2 2 4 4" xfId="13544"/>
    <cellStyle name="계산 4 2 2 2 2 2 4 4 2" xfId="28614"/>
    <cellStyle name="계산 4 2 2 2 2 2 4 4 3" xfId="43635"/>
    <cellStyle name="계산 4 2 2 2 2 2 4 5" xfId="14919"/>
    <cellStyle name="계산 4 2 2 2 2 2 4 5 2" xfId="29989"/>
    <cellStyle name="계산 4 2 2 2 2 2 4 5 3" xfId="45010"/>
    <cellStyle name="계산 4 2 2 2 2 2 4 6" xfId="16093"/>
    <cellStyle name="계산 4 2 2 2 2 2 4 6 2" xfId="31163"/>
    <cellStyle name="계산 4 2 2 2 2 2 4 6 3" xfId="46184"/>
    <cellStyle name="계산 4 2 2 2 2 2 4 7" xfId="17248"/>
    <cellStyle name="계산 4 2 2 2 2 2 4 7 2" xfId="32318"/>
    <cellStyle name="계산 4 2 2 2 2 2 4 7 3" xfId="47330"/>
    <cellStyle name="계산 4 2 2 2 2 2 4 8" xfId="18553"/>
    <cellStyle name="계산 4 2 2 2 2 2 4 8 2" xfId="33623"/>
    <cellStyle name="계산 4 2 2 2 2 2 4 8 3" xfId="48635"/>
    <cellStyle name="계산 4 2 2 2 2 2 4 9" xfId="19698"/>
    <cellStyle name="계산 4 2 2 2 2 2 4 9 2" xfId="34768"/>
    <cellStyle name="계산 4 2 2 2 2 2 4 9 3" xfId="49780"/>
    <cellStyle name="계산 4 2 2 2 2 2 5" xfId="8632"/>
    <cellStyle name="계산 4 2 2 2 2 2 5 2" xfId="23858"/>
    <cellStyle name="계산 4 2 2 2 2 2 5 3" xfId="38881"/>
    <cellStyle name="계산 4 2 2 2 2 2 6" xfId="9837"/>
    <cellStyle name="계산 4 2 2 2 2 2 6 2" xfId="25063"/>
    <cellStyle name="계산 4 2 2 2 2 2 6 3" xfId="40084"/>
    <cellStyle name="계산 4 2 2 2 2 2 7" xfId="9907"/>
    <cellStyle name="계산 4 2 2 2 2 2 7 2" xfId="25133"/>
    <cellStyle name="계산 4 2 2 2 2 2 7 3" xfId="40154"/>
    <cellStyle name="계산 4 2 2 2 2 2 8" xfId="14830"/>
    <cellStyle name="계산 4 2 2 2 2 2 8 2" xfId="29900"/>
    <cellStyle name="계산 4 2 2 2 2 2 8 3" xfId="44921"/>
    <cellStyle name="계산 4 2 2 2 2 2 9" xfId="9727"/>
    <cellStyle name="계산 4 2 2 2 2 2 9 2" xfId="24953"/>
    <cellStyle name="계산 4 2 2 2 2 2 9 3" xfId="39974"/>
    <cellStyle name="계산 4 2 2 2 2 3" xfId="6592"/>
    <cellStyle name="계산 4 2 2 2 2 3 10" xfId="20198"/>
    <cellStyle name="계산 4 2 2 2 2 3 10 2" xfId="35268"/>
    <cellStyle name="계산 4 2 2 2 2 3 10 3" xfId="50280"/>
    <cellStyle name="계산 4 2 2 2 2 3 11" xfId="7470"/>
    <cellStyle name="계산 4 2 2 2 2 3 11 2" xfId="22823"/>
    <cellStyle name="계산 4 2 2 2 2 3 11 3" xfId="37871"/>
    <cellStyle name="계산 4 2 2 2 2 3 12" xfId="21946"/>
    <cellStyle name="계산 4 2 2 2 2 3 13" xfId="36994"/>
    <cellStyle name="계산 4 2 2 2 2 3 2" xfId="10390"/>
    <cellStyle name="계산 4 2 2 2 2 3 2 2" xfId="25587"/>
    <cellStyle name="계산 4 2 2 2 2 3 2 3" xfId="40608"/>
    <cellStyle name="계산 4 2 2 2 2 3 3" xfId="11622"/>
    <cellStyle name="계산 4 2 2 2 2 3 3 2" xfId="26692"/>
    <cellStyle name="계산 4 2 2 2 2 3 3 3" xfId="41713"/>
    <cellStyle name="계산 4 2 2 2 2 3 4" xfId="12923"/>
    <cellStyle name="계산 4 2 2 2 2 3 4 2" xfId="27993"/>
    <cellStyle name="계산 4 2 2 2 2 3 4 3" xfId="43014"/>
    <cellStyle name="계산 4 2 2 2 2 3 5" xfId="14230"/>
    <cellStyle name="계산 4 2 2 2 2 3 5 2" xfId="29300"/>
    <cellStyle name="계산 4 2 2 2 2 3 5 3" xfId="44321"/>
    <cellStyle name="계산 4 2 2 2 2 3 6" xfId="15494"/>
    <cellStyle name="계산 4 2 2 2 2 3 6 2" xfId="30564"/>
    <cellStyle name="계산 4 2 2 2 2 3 6 3" xfId="45585"/>
    <cellStyle name="계산 4 2 2 2 2 3 7" xfId="16641"/>
    <cellStyle name="계산 4 2 2 2 2 3 7 2" xfId="31711"/>
    <cellStyle name="계산 4 2 2 2 2 3 7 3" xfId="46732"/>
    <cellStyle name="계산 4 2 2 2 2 3 8" xfId="17928"/>
    <cellStyle name="계산 4 2 2 2 2 3 8 2" xfId="32998"/>
    <cellStyle name="계산 4 2 2 2 2 3 8 3" xfId="48010"/>
    <cellStyle name="계산 4 2 2 2 2 3 9" xfId="19103"/>
    <cellStyle name="계산 4 2 2 2 2 3 9 2" xfId="34173"/>
    <cellStyle name="계산 4 2 2 2 2 3 9 3" xfId="49185"/>
    <cellStyle name="계산 4 2 2 2 2 4" xfId="8168"/>
    <cellStyle name="계산 4 2 2 2 2 4 10" xfId="20745"/>
    <cellStyle name="계산 4 2 2 2 2 4 10 2" xfId="35815"/>
    <cellStyle name="계산 4 2 2 2 2 4 10 3" xfId="50827"/>
    <cellStyle name="계산 4 2 2 2 2 4 11" xfId="23394"/>
    <cellStyle name="계산 4 2 2 2 2 4 12" xfId="38418"/>
    <cellStyle name="계산 4 2 2 2 2 4 2" xfId="11073"/>
    <cellStyle name="계산 4 2 2 2 2 4 2 2" xfId="26143"/>
    <cellStyle name="계산 4 2 2 2 2 4 2 3" xfId="41164"/>
    <cellStyle name="계산 4 2 2 2 2 4 3" xfId="12190"/>
    <cellStyle name="계산 4 2 2 2 2 4 3 2" xfId="27260"/>
    <cellStyle name="계산 4 2 2 2 2 4 3 3" xfId="42281"/>
    <cellStyle name="계산 4 2 2 2 2 4 4" xfId="13496"/>
    <cellStyle name="계산 4 2 2 2 2 4 4 2" xfId="28566"/>
    <cellStyle name="계산 4 2 2 2 2 4 4 3" xfId="43587"/>
    <cellStyle name="계산 4 2 2 2 2 4 5" xfId="14871"/>
    <cellStyle name="계산 4 2 2 2 2 4 5 2" xfId="29941"/>
    <cellStyle name="계산 4 2 2 2 2 4 5 3" xfId="44962"/>
    <cellStyle name="계산 4 2 2 2 2 4 6" xfId="16045"/>
    <cellStyle name="계산 4 2 2 2 2 4 6 2" xfId="31115"/>
    <cellStyle name="계산 4 2 2 2 2 4 6 3" xfId="46136"/>
    <cellStyle name="계산 4 2 2 2 2 4 7" xfId="17200"/>
    <cellStyle name="계산 4 2 2 2 2 4 7 2" xfId="32270"/>
    <cellStyle name="계산 4 2 2 2 2 4 7 3" xfId="47282"/>
    <cellStyle name="계산 4 2 2 2 2 4 8" xfId="18505"/>
    <cellStyle name="계산 4 2 2 2 2 4 8 2" xfId="33575"/>
    <cellStyle name="계산 4 2 2 2 2 4 8 3" xfId="48587"/>
    <cellStyle name="계산 4 2 2 2 2 4 9" xfId="19650"/>
    <cellStyle name="계산 4 2 2 2 2 4 9 2" xfId="34720"/>
    <cellStyle name="계산 4 2 2 2 2 4 9 3" xfId="49732"/>
    <cellStyle name="계산 4 2 2 2 2 5" xfId="6487"/>
    <cellStyle name="계산 4 2 2 2 2 5 2" xfId="21841"/>
    <cellStyle name="계산 4 2 2 2 2 5 3" xfId="36889"/>
    <cellStyle name="계산 4 2 2 2 3" xfId="6588"/>
    <cellStyle name="계산 4 2 2 2 3 10" xfId="20194"/>
    <cellStyle name="계산 4 2 2 2 3 10 2" xfId="35264"/>
    <cellStyle name="계산 4 2 2 2 3 10 3" xfId="50276"/>
    <cellStyle name="계산 4 2 2 2 3 11" xfId="7466"/>
    <cellStyle name="계산 4 2 2 2 3 11 2" xfId="22819"/>
    <cellStyle name="계산 4 2 2 2 3 11 3" xfId="37867"/>
    <cellStyle name="계산 4 2 2 2 3 12" xfId="21942"/>
    <cellStyle name="계산 4 2 2 2 3 13" xfId="36990"/>
    <cellStyle name="계산 4 2 2 2 3 2" xfId="10386"/>
    <cellStyle name="계산 4 2 2 2 3 2 2" xfId="25583"/>
    <cellStyle name="계산 4 2 2 2 3 2 3" xfId="40604"/>
    <cellStyle name="계산 4 2 2 2 3 3" xfId="11618"/>
    <cellStyle name="계산 4 2 2 2 3 3 2" xfId="26688"/>
    <cellStyle name="계산 4 2 2 2 3 3 3" xfId="41709"/>
    <cellStyle name="계산 4 2 2 2 3 4" xfId="12919"/>
    <cellStyle name="계산 4 2 2 2 3 4 2" xfId="27989"/>
    <cellStyle name="계산 4 2 2 2 3 4 3" xfId="43010"/>
    <cellStyle name="계산 4 2 2 2 3 5" xfId="14226"/>
    <cellStyle name="계산 4 2 2 2 3 5 2" xfId="29296"/>
    <cellStyle name="계산 4 2 2 2 3 5 3" xfId="44317"/>
    <cellStyle name="계산 4 2 2 2 3 6" xfId="15490"/>
    <cellStyle name="계산 4 2 2 2 3 6 2" xfId="30560"/>
    <cellStyle name="계산 4 2 2 2 3 6 3" xfId="45581"/>
    <cellStyle name="계산 4 2 2 2 3 7" xfId="16637"/>
    <cellStyle name="계산 4 2 2 2 3 7 2" xfId="31707"/>
    <cellStyle name="계산 4 2 2 2 3 7 3" xfId="46728"/>
    <cellStyle name="계산 4 2 2 2 3 8" xfId="17924"/>
    <cellStyle name="계산 4 2 2 2 3 8 2" xfId="32994"/>
    <cellStyle name="계산 4 2 2 2 3 8 3" xfId="48006"/>
    <cellStyle name="계산 4 2 2 2 3 9" xfId="19099"/>
    <cellStyle name="계산 4 2 2 2 3 9 2" xfId="34169"/>
    <cellStyle name="계산 4 2 2 2 3 9 3" xfId="49181"/>
    <cellStyle name="계산 4 2 2 2 4" xfId="8166"/>
    <cellStyle name="계산 4 2 2 2 4 10" xfId="20743"/>
    <cellStyle name="계산 4 2 2 2 4 10 2" xfId="35813"/>
    <cellStyle name="계산 4 2 2 2 4 10 3" xfId="50825"/>
    <cellStyle name="계산 4 2 2 2 4 11" xfId="23392"/>
    <cellStyle name="계산 4 2 2 2 4 12" xfId="38416"/>
    <cellStyle name="계산 4 2 2 2 4 2" xfId="11071"/>
    <cellStyle name="계산 4 2 2 2 4 2 2" xfId="26141"/>
    <cellStyle name="계산 4 2 2 2 4 2 3" xfId="41162"/>
    <cellStyle name="계산 4 2 2 2 4 3" xfId="12188"/>
    <cellStyle name="계산 4 2 2 2 4 3 2" xfId="27258"/>
    <cellStyle name="계산 4 2 2 2 4 3 3" xfId="42279"/>
    <cellStyle name="계산 4 2 2 2 4 4" xfId="13494"/>
    <cellStyle name="계산 4 2 2 2 4 4 2" xfId="28564"/>
    <cellStyle name="계산 4 2 2 2 4 4 3" xfId="43585"/>
    <cellStyle name="계산 4 2 2 2 4 5" xfId="14869"/>
    <cellStyle name="계산 4 2 2 2 4 5 2" xfId="29939"/>
    <cellStyle name="계산 4 2 2 2 4 5 3" xfId="44960"/>
    <cellStyle name="계산 4 2 2 2 4 6" xfId="16043"/>
    <cellStyle name="계산 4 2 2 2 4 6 2" xfId="31113"/>
    <cellStyle name="계산 4 2 2 2 4 6 3" xfId="46134"/>
    <cellStyle name="계산 4 2 2 2 4 7" xfId="17198"/>
    <cellStyle name="계산 4 2 2 2 4 7 2" xfId="32268"/>
    <cellStyle name="계산 4 2 2 2 4 7 3" xfId="47280"/>
    <cellStyle name="계산 4 2 2 2 4 8" xfId="18503"/>
    <cellStyle name="계산 4 2 2 2 4 8 2" xfId="33573"/>
    <cellStyle name="계산 4 2 2 2 4 8 3" xfId="48585"/>
    <cellStyle name="계산 4 2 2 2 4 9" xfId="19648"/>
    <cellStyle name="계산 4 2 2 2 4 9 2" xfId="34718"/>
    <cellStyle name="계산 4 2 2 2 4 9 3" xfId="49730"/>
    <cellStyle name="계산 4 2 2 2 5" xfId="8715"/>
    <cellStyle name="계산 4 2 2 2 5 2" xfId="23941"/>
    <cellStyle name="계산 4 2 2 2 5 3" xfId="38963"/>
    <cellStyle name="계산 4 2 2 2 6" xfId="9357"/>
    <cellStyle name="계산 4 2 2 2 6 2" xfId="24583"/>
    <cellStyle name="계산 4 2 2 2 6 3" xfId="39604"/>
    <cellStyle name="계산 4 2 2 2 7" xfId="10173"/>
    <cellStyle name="계산 4 2 2 2 7 2" xfId="25390"/>
    <cellStyle name="계산 4 2 2 2 7 3" xfId="40411"/>
    <cellStyle name="계산 4 2 2 2 8" xfId="14763"/>
    <cellStyle name="계산 4 2 2 2 8 2" xfId="29833"/>
    <cellStyle name="계산 4 2 2 2 8 3" xfId="44854"/>
    <cellStyle name="계산 4 2 2 2 9" xfId="9561"/>
    <cellStyle name="계산 4 2 2 2 9 2" xfId="24787"/>
    <cellStyle name="계산 4 2 2 2 9 3" xfId="39808"/>
    <cellStyle name="계산 4 2 2 3" xfId="6441"/>
    <cellStyle name="계산 4 2 2 3 10" xfId="20019"/>
    <cellStyle name="계산 4 2 2 3 10 2" xfId="35089"/>
    <cellStyle name="계산 4 2 2 3 10 3" xfId="50101"/>
    <cellStyle name="계산 4 2 2 3 11" xfId="7291"/>
    <cellStyle name="계산 4 2 2 3 11 2" xfId="22644"/>
    <cellStyle name="계산 4 2 2 3 11 3" xfId="37692"/>
    <cellStyle name="계산 4 2 2 3 12" xfId="21795"/>
    <cellStyle name="계산 4 2 2 3 13" xfId="36843"/>
    <cellStyle name="계산 4 2 2 3 2" xfId="10211"/>
    <cellStyle name="계산 4 2 2 3 2 2" xfId="25408"/>
    <cellStyle name="계산 4 2 2 3 2 3" xfId="40429"/>
    <cellStyle name="계산 4 2 2 3 3" xfId="11443"/>
    <cellStyle name="계산 4 2 2 3 3 2" xfId="26513"/>
    <cellStyle name="계산 4 2 2 3 3 3" xfId="41534"/>
    <cellStyle name="계산 4 2 2 3 4" xfId="12744"/>
    <cellStyle name="계산 4 2 2 3 4 2" xfId="27814"/>
    <cellStyle name="계산 4 2 2 3 4 3" xfId="42835"/>
    <cellStyle name="계산 4 2 2 3 5" xfId="14051"/>
    <cellStyle name="계산 4 2 2 3 5 2" xfId="29121"/>
    <cellStyle name="계산 4 2 2 3 5 3" xfId="44142"/>
    <cellStyle name="계산 4 2 2 3 6" xfId="15315"/>
    <cellStyle name="계산 4 2 2 3 6 2" xfId="30385"/>
    <cellStyle name="계산 4 2 2 3 6 3" xfId="45406"/>
    <cellStyle name="계산 4 2 2 3 7" xfId="16462"/>
    <cellStyle name="계산 4 2 2 3 7 2" xfId="31532"/>
    <cellStyle name="계산 4 2 2 3 7 3" xfId="46553"/>
    <cellStyle name="계산 4 2 2 3 8" xfId="17749"/>
    <cellStyle name="계산 4 2 2 3 8 2" xfId="32819"/>
    <cellStyle name="계산 4 2 2 3 8 3" xfId="47831"/>
    <cellStyle name="계산 4 2 2 3 9" xfId="18924"/>
    <cellStyle name="계산 4 2 2 3 9 2" xfId="33994"/>
    <cellStyle name="계산 4 2 2 3 9 3" xfId="49006"/>
    <cellStyle name="계산 4 2 2 4" xfId="7314"/>
    <cellStyle name="계산 4 2 2 4 10" xfId="20042"/>
    <cellStyle name="계산 4 2 2 4 10 2" xfId="35112"/>
    <cellStyle name="계산 4 2 2 4 10 3" xfId="50124"/>
    <cellStyle name="계산 4 2 2 4 11" xfId="22667"/>
    <cellStyle name="계산 4 2 2 4 12" xfId="37715"/>
    <cellStyle name="계산 4 2 2 4 2" xfId="10234"/>
    <cellStyle name="계산 4 2 2 4 2 2" xfId="25431"/>
    <cellStyle name="계산 4 2 2 4 2 3" xfId="40452"/>
    <cellStyle name="계산 4 2 2 4 3" xfId="11466"/>
    <cellStyle name="계산 4 2 2 4 3 2" xfId="26536"/>
    <cellStyle name="계산 4 2 2 4 3 3" xfId="41557"/>
    <cellStyle name="계산 4 2 2 4 4" xfId="12767"/>
    <cellStyle name="계산 4 2 2 4 4 2" xfId="27837"/>
    <cellStyle name="계산 4 2 2 4 4 3" xfId="42858"/>
    <cellStyle name="계산 4 2 2 4 5" xfId="14074"/>
    <cellStyle name="계산 4 2 2 4 5 2" xfId="29144"/>
    <cellStyle name="계산 4 2 2 4 5 3" xfId="44165"/>
    <cellStyle name="계산 4 2 2 4 6" xfId="15338"/>
    <cellStyle name="계산 4 2 2 4 6 2" xfId="30408"/>
    <cellStyle name="계산 4 2 2 4 6 3" xfId="45429"/>
    <cellStyle name="계산 4 2 2 4 7" xfId="16485"/>
    <cellStyle name="계산 4 2 2 4 7 2" xfId="31555"/>
    <cellStyle name="계산 4 2 2 4 7 3" xfId="46576"/>
    <cellStyle name="계산 4 2 2 4 8" xfId="17772"/>
    <cellStyle name="계산 4 2 2 4 8 2" xfId="32842"/>
    <cellStyle name="계산 4 2 2 4 8 3" xfId="47854"/>
    <cellStyle name="계산 4 2 2 4 9" xfId="18947"/>
    <cellStyle name="계산 4 2 2 4 9 2" xfId="34017"/>
    <cellStyle name="계산 4 2 2 4 9 3" xfId="49029"/>
    <cellStyle name="계산 4 2 2 5" xfId="6500"/>
    <cellStyle name="계산 4 2 2 5 2" xfId="21854"/>
    <cellStyle name="계산 4 2 2 5 3" xfId="36902"/>
    <cellStyle name="계산 4 2 3" xfId="5531"/>
    <cellStyle name="계산 4 2 3 10" xfId="6287"/>
    <cellStyle name="계산 4 2 3 10 2" xfId="21641"/>
    <cellStyle name="계산 4 2 3 10 3" xfId="36689"/>
    <cellStyle name="계산 4 2 3 2" xfId="5611"/>
    <cellStyle name="계산 4 2 3 2 2" xfId="5669"/>
    <cellStyle name="계산 4 2 3 2 2 10" xfId="6337"/>
    <cellStyle name="계산 4 2 3 2 2 10 2" xfId="21691"/>
    <cellStyle name="계산 4 2 3 2 2 10 3" xfId="36739"/>
    <cellStyle name="계산 4 2 3 2 2 2" xfId="5795"/>
    <cellStyle name="계산 4 2 3 2 2 2 2" xfId="5912"/>
    <cellStyle name="계산 4 2 3 2 2 2 2 10" xfId="7212"/>
    <cellStyle name="계산 4 2 3 2 2 2 2 10 2" xfId="22566"/>
    <cellStyle name="계산 4 2 3 2 2 2 2 10 3" xfId="37614"/>
    <cellStyle name="계산 4 2 3 2 2 2 2 2" xfId="6910"/>
    <cellStyle name="계산 4 2 3 2 2 2 2 2 10" xfId="19536"/>
    <cellStyle name="계산 4 2 3 2 2 2 2 2 10 2" xfId="34606"/>
    <cellStyle name="계산 4 2 3 2 2 2 2 2 10 3" xfId="49618"/>
    <cellStyle name="계산 4 2 3 2 2 2 2 2 11" xfId="20631"/>
    <cellStyle name="계산 4 2 3 2 2 2 2 2 11 2" xfId="35701"/>
    <cellStyle name="계산 4 2 3 2 2 2 2 2 11 3" xfId="50713"/>
    <cellStyle name="계산 4 2 3 2 2 2 2 2 12" xfId="7977"/>
    <cellStyle name="계산 4 2 3 2 2 2 2 2 12 2" xfId="23280"/>
    <cellStyle name="계산 4 2 3 2 2 2 2 2 12 3" xfId="38304"/>
    <cellStyle name="계산 4 2 3 2 2 2 2 2 13" xfId="22264"/>
    <cellStyle name="계산 4 2 3 2 2 2 2 2 14" xfId="37312"/>
    <cellStyle name="계산 4 2 3 2 2 2 2 2 2" xfId="8461"/>
    <cellStyle name="계산 4 2 3 2 2 2 2 2 2 10" xfId="21038"/>
    <cellStyle name="계산 4 2 3 2 2 2 2 2 2 10 2" xfId="36108"/>
    <cellStyle name="계산 4 2 3 2 2 2 2 2 2 10 3" xfId="51120"/>
    <cellStyle name="계산 4 2 3 2 2 2 2 2 2 11" xfId="23687"/>
    <cellStyle name="계산 4 2 3 2 2 2 2 2 2 12" xfId="38711"/>
    <cellStyle name="계산 4 2 3 2 2 2 2 2 2 2" xfId="11366"/>
    <cellStyle name="계산 4 2 3 2 2 2 2 2 2 2 2" xfId="26436"/>
    <cellStyle name="계산 4 2 3 2 2 2 2 2 2 2 3" xfId="41457"/>
    <cellStyle name="계산 4 2 3 2 2 2 2 2 2 3" xfId="12483"/>
    <cellStyle name="계산 4 2 3 2 2 2 2 2 2 3 2" xfId="27553"/>
    <cellStyle name="계산 4 2 3 2 2 2 2 2 2 3 3" xfId="42574"/>
    <cellStyle name="계산 4 2 3 2 2 2 2 2 2 4" xfId="13789"/>
    <cellStyle name="계산 4 2 3 2 2 2 2 2 2 4 2" xfId="28859"/>
    <cellStyle name="계산 4 2 3 2 2 2 2 2 2 4 3" xfId="43880"/>
    <cellStyle name="계산 4 2 3 2 2 2 2 2 2 5" xfId="15164"/>
    <cellStyle name="계산 4 2 3 2 2 2 2 2 2 5 2" xfId="30234"/>
    <cellStyle name="계산 4 2 3 2 2 2 2 2 2 5 3" xfId="45255"/>
    <cellStyle name="계산 4 2 3 2 2 2 2 2 2 6" xfId="16338"/>
    <cellStyle name="계산 4 2 3 2 2 2 2 2 2 6 2" xfId="31408"/>
    <cellStyle name="계산 4 2 3 2 2 2 2 2 2 6 3" xfId="46429"/>
    <cellStyle name="계산 4 2 3 2 2 2 2 2 2 7" xfId="17493"/>
    <cellStyle name="계산 4 2 3 2 2 2 2 2 2 7 2" xfId="32563"/>
    <cellStyle name="계산 4 2 3 2 2 2 2 2 2 7 3" xfId="47575"/>
    <cellStyle name="계산 4 2 3 2 2 2 2 2 2 8" xfId="18798"/>
    <cellStyle name="계산 4 2 3 2 2 2 2 2 2 8 2" xfId="33868"/>
    <cellStyle name="계산 4 2 3 2 2 2 2 2 2 8 3" xfId="48880"/>
    <cellStyle name="계산 4 2 3 2 2 2 2 2 2 9" xfId="19943"/>
    <cellStyle name="계산 4 2 3 2 2 2 2 2 2 9 2" xfId="35013"/>
    <cellStyle name="계산 4 2 3 2 2 2 2 2 2 9 3" xfId="50025"/>
    <cellStyle name="계산 4 2 3 2 2 2 2 2 3" xfId="10882"/>
    <cellStyle name="계산 4 2 3 2 2 2 2 2 3 2" xfId="26029"/>
    <cellStyle name="계산 4 2 3 2 2 2 2 2 3 3" xfId="41050"/>
    <cellStyle name="계산 4 2 3 2 2 2 2 2 4" xfId="12060"/>
    <cellStyle name="계산 4 2 3 2 2 2 2 2 4 2" xfId="27130"/>
    <cellStyle name="계산 4 2 3 2 2 2 2 2 4 3" xfId="42151"/>
    <cellStyle name="계산 4 2 3 2 2 2 2 2 5" xfId="13364"/>
    <cellStyle name="계산 4 2 3 2 2 2 2 2 5 2" xfId="28434"/>
    <cellStyle name="계산 4 2 3 2 2 2 2 2 5 3" xfId="43455"/>
    <cellStyle name="계산 4 2 3 2 2 2 2 2 6" xfId="14701"/>
    <cellStyle name="계산 4 2 3 2 2 2 2 2 6 2" xfId="29771"/>
    <cellStyle name="계산 4 2 3 2 2 2 2 2 6 3" xfId="44792"/>
    <cellStyle name="계산 4 2 3 2 2 2 2 2 7" xfId="15931"/>
    <cellStyle name="계산 4 2 3 2 2 2 2 2 7 2" xfId="31001"/>
    <cellStyle name="계산 4 2 3 2 2 2 2 2 7 3" xfId="46022"/>
    <cellStyle name="계산 4 2 3 2 2 2 2 2 8" xfId="17084"/>
    <cellStyle name="계산 4 2 3 2 2 2 2 2 8 2" xfId="32154"/>
    <cellStyle name="계산 4 2 3 2 2 2 2 2 8 3" xfId="47166"/>
    <cellStyle name="계산 4 2 3 2 2 2 2 2 9" xfId="18369"/>
    <cellStyle name="계산 4 2 3 2 2 2 2 2 9 2" xfId="33439"/>
    <cellStyle name="계산 4 2 3 2 2 2 2 2 9 3" xfId="48451"/>
    <cellStyle name="계산 4 2 3 2 2 2 2 3" xfId="7817"/>
    <cellStyle name="계산 4 2 3 2 2 2 2 3 10" xfId="20516"/>
    <cellStyle name="계산 4 2 3 2 2 2 2 3 10 2" xfId="35586"/>
    <cellStyle name="계산 4 2 3 2 2 2 2 3 10 3" xfId="50598"/>
    <cellStyle name="계산 4 2 3 2 2 2 2 3 11" xfId="23162"/>
    <cellStyle name="계산 4 2 3 2 2 2 2 3 12" xfId="38189"/>
    <cellStyle name="계산 4 2 3 2 2 2 2 3 2" xfId="10725"/>
    <cellStyle name="계산 4 2 3 2 2 2 2 3 2 2" xfId="25914"/>
    <cellStyle name="계산 4 2 3 2 2 2 2 3 2 3" xfId="40935"/>
    <cellStyle name="계산 4 2 3 2 2 2 2 3 3" xfId="11943"/>
    <cellStyle name="계산 4 2 3 2 2 2 2 3 3 2" xfId="27013"/>
    <cellStyle name="계산 4 2 3 2 2 2 2 3 3 3" xfId="42034"/>
    <cellStyle name="계산 4 2 3 2 2 2 2 3 4" xfId="13245"/>
    <cellStyle name="계산 4 2 3 2 2 2 2 3 4 2" xfId="28315"/>
    <cellStyle name="계산 4 2 3 2 2 2 2 3 4 3" xfId="43336"/>
    <cellStyle name="계산 4 2 3 2 2 2 2 3 5" xfId="14556"/>
    <cellStyle name="계산 4 2 3 2 2 2 2 3 5 2" xfId="29626"/>
    <cellStyle name="계산 4 2 3 2 2 2 2 3 5 3" xfId="44647"/>
    <cellStyle name="계산 4 2 3 2 2 2 2 3 6" xfId="15815"/>
    <cellStyle name="계산 4 2 3 2 2 2 2 3 6 2" xfId="30885"/>
    <cellStyle name="계산 4 2 3 2 2 2 2 3 6 3" xfId="45906"/>
    <cellStyle name="계산 4 2 3 2 2 2 2 3 7" xfId="16966"/>
    <cellStyle name="계산 4 2 3 2 2 2 2 3 7 2" xfId="32036"/>
    <cellStyle name="계산 4 2 3 2 2 2 2 3 7 3" xfId="47051"/>
    <cellStyle name="계산 4 2 3 2 2 2 2 3 8" xfId="18247"/>
    <cellStyle name="계산 4 2 3 2 2 2 2 3 8 2" xfId="33317"/>
    <cellStyle name="계산 4 2 3 2 2 2 2 3 8 3" xfId="48329"/>
    <cellStyle name="계산 4 2 3 2 2 2 2 3 9" xfId="19421"/>
    <cellStyle name="계산 4 2 3 2 2 2 2 3 9 2" xfId="34491"/>
    <cellStyle name="계산 4 2 3 2 2 2 2 3 9 3" xfId="49503"/>
    <cellStyle name="계산 4 2 3 2 2 2 2 4" xfId="8378"/>
    <cellStyle name="계산 4 2 3 2 2 2 2 4 10" xfId="20955"/>
    <cellStyle name="계산 4 2 3 2 2 2 2 4 10 2" xfId="36025"/>
    <cellStyle name="계산 4 2 3 2 2 2 2 4 10 3" xfId="51037"/>
    <cellStyle name="계산 4 2 3 2 2 2 2 4 11" xfId="23604"/>
    <cellStyle name="계산 4 2 3 2 2 2 2 4 12" xfId="38628"/>
    <cellStyle name="계산 4 2 3 2 2 2 2 4 2" xfId="11283"/>
    <cellStyle name="계산 4 2 3 2 2 2 2 4 2 2" xfId="26353"/>
    <cellStyle name="계산 4 2 3 2 2 2 2 4 2 3" xfId="41374"/>
    <cellStyle name="계산 4 2 3 2 2 2 2 4 3" xfId="12400"/>
    <cellStyle name="계산 4 2 3 2 2 2 2 4 3 2" xfId="27470"/>
    <cellStyle name="계산 4 2 3 2 2 2 2 4 3 3" xfId="42491"/>
    <cellStyle name="계산 4 2 3 2 2 2 2 4 4" xfId="13706"/>
    <cellStyle name="계산 4 2 3 2 2 2 2 4 4 2" xfId="28776"/>
    <cellStyle name="계산 4 2 3 2 2 2 2 4 4 3" xfId="43797"/>
    <cellStyle name="계산 4 2 3 2 2 2 2 4 5" xfId="15081"/>
    <cellStyle name="계산 4 2 3 2 2 2 2 4 5 2" xfId="30151"/>
    <cellStyle name="계산 4 2 3 2 2 2 2 4 5 3" xfId="45172"/>
    <cellStyle name="계산 4 2 3 2 2 2 2 4 6" xfId="16255"/>
    <cellStyle name="계산 4 2 3 2 2 2 2 4 6 2" xfId="31325"/>
    <cellStyle name="계산 4 2 3 2 2 2 2 4 6 3" xfId="46346"/>
    <cellStyle name="계산 4 2 3 2 2 2 2 4 7" xfId="17410"/>
    <cellStyle name="계산 4 2 3 2 2 2 2 4 7 2" xfId="32480"/>
    <cellStyle name="계산 4 2 3 2 2 2 2 4 7 3" xfId="47492"/>
    <cellStyle name="계산 4 2 3 2 2 2 2 4 8" xfId="18715"/>
    <cellStyle name="계산 4 2 3 2 2 2 2 4 8 2" xfId="33785"/>
    <cellStyle name="계산 4 2 3 2 2 2 2 4 8 3" xfId="48797"/>
    <cellStyle name="계산 4 2 3 2 2 2 2 4 9" xfId="19860"/>
    <cellStyle name="계산 4 2 3 2 2 2 2 4 9 2" xfId="34930"/>
    <cellStyle name="계산 4 2 3 2 2 2 2 4 9 3" xfId="49942"/>
    <cellStyle name="계산 4 2 3 2 2 2 2 5" xfId="8849"/>
    <cellStyle name="계산 4 2 3 2 2 2 2 5 2" xfId="24075"/>
    <cellStyle name="계산 4 2 3 2 2 2 2 5 3" xfId="39097"/>
    <cellStyle name="계산 4 2 3 2 2 2 2 6" xfId="12671"/>
    <cellStyle name="계산 4 2 3 2 2 2 2 6 2" xfId="27741"/>
    <cellStyle name="계산 4 2 3 2 2 2 2 6 3" xfId="42762"/>
    <cellStyle name="계산 4 2 3 2 2 2 2 7" xfId="13966"/>
    <cellStyle name="계산 4 2 3 2 2 2 2 7 2" xfId="29036"/>
    <cellStyle name="계산 4 2 3 2 2 2 2 7 3" xfId="44057"/>
    <cellStyle name="계산 4 2 3 2 2 2 2 8" xfId="9583"/>
    <cellStyle name="계산 4 2 3 2 2 2 2 8 2" xfId="24809"/>
    <cellStyle name="계산 4 2 3 2 2 2 2 8 3" xfId="39830"/>
    <cellStyle name="계산 4 2 3 2 2 2 2 9" xfId="17673"/>
    <cellStyle name="계산 4 2 3 2 2 2 2 9 2" xfId="32743"/>
    <cellStyle name="계산 4 2 3 2 2 2 2 9 3" xfId="47755"/>
    <cellStyle name="계산 4 2 3 2 2 2 3" xfId="6801"/>
    <cellStyle name="계산 4 2 3 2 2 2 3 10" xfId="20407"/>
    <cellStyle name="계산 4 2 3 2 2 2 3 10 2" xfId="35477"/>
    <cellStyle name="계산 4 2 3 2 2 2 3 10 3" xfId="50489"/>
    <cellStyle name="계산 4 2 3 2 2 2 3 11" xfId="7701"/>
    <cellStyle name="계산 4 2 3 2 2 2 3 11 2" xfId="23053"/>
    <cellStyle name="계산 4 2 3 2 2 2 3 11 3" xfId="38080"/>
    <cellStyle name="계산 4 2 3 2 2 2 3 12" xfId="22155"/>
    <cellStyle name="계산 4 2 3 2 2 2 3 13" xfId="37203"/>
    <cellStyle name="계산 4 2 3 2 2 2 3 2" xfId="10609"/>
    <cellStyle name="계산 4 2 3 2 2 2 3 2 2" xfId="25805"/>
    <cellStyle name="계산 4 2 3 2 2 2 3 2 3" xfId="40826"/>
    <cellStyle name="계산 4 2 3 2 2 2 3 3" xfId="11833"/>
    <cellStyle name="계산 4 2 3 2 2 2 3 3 2" xfId="26903"/>
    <cellStyle name="계산 4 2 3 2 2 2 3 3 3" xfId="41924"/>
    <cellStyle name="계산 4 2 3 2 2 2 3 4" xfId="13135"/>
    <cellStyle name="계산 4 2 3 2 2 2 3 4 2" xfId="28205"/>
    <cellStyle name="계산 4 2 3 2 2 2 3 4 3" xfId="43226"/>
    <cellStyle name="계산 4 2 3 2 2 2 3 5" xfId="14441"/>
    <cellStyle name="계산 4 2 3 2 2 2 3 5 2" xfId="29511"/>
    <cellStyle name="계산 4 2 3 2 2 2 3 5 3" xfId="44532"/>
    <cellStyle name="계산 4 2 3 2 2 2 3 6" xfId="15706"/>
    <cellStyle name="계산 4 2 3 2 2 2 3 6 2" xfId="30776"/>
    <cellStyle name="계산 4 2 3 2 2 2 3 6 3" xfId="45797"/>
    <cellStyle name="계산 4 2 3 2 2 2 3 7" xfId="16857"/>
    <cellStyle name="계산 4 2 3 2 2 2 3 7 2" xfId="31927"/>
    <cellStyle name="계산 4 2 3 2 2 2 3 7 3" xfId="46942"/>
    <cellStyle name="계산 4 2 3 2 2 2 3 8" xfId="18137"/>
    <cellStyle name="계산 4 2 3 2 2 2 3 8 2" xfId="33207"/>
    <cellStyle name="계산 4 2 3 2 2 2 3 8 3" xfId="48219"/>
    <cellStyle name="계산 4 2 3 2 2 2 3 9" xfId="19312"/>
    <cellStyle name="계산 4 2 3 2 2 2 3 9 2" xfId="34382"/>
    <cellStyle name="계산 4 2 3 2 2 2 3 9 3" xfId="49394"/>
    <cellStyle name="계산 4 2 3 2 2 2 4" xfId="8301"/>
    <cellStyle name="계산 4 2 3 2 2 2 4 10" xfId="20878"/>
    <cellStyle name="계산 4 2 3 2 2 2 4 10 2" xfId="35948"/>
    <cellStyle name="계산 4 2 3 2 2 2 4 10 3" xfId="50960"/>
    <cellStyle name="계산 4 2 3 2 2 2 4 11" xfId="23527"/>
    <cellStyle name="계산 4 2 3 2 2 2 4 12" xfId="38551"/>
    <cellStyle name="계산 4 2 3 2 2 2 4 2" xfId="11206"/>
    <cellStyle name="계산 4 2 3 2 2 2 4 2 2" xfId="26276"/>
    <cellStyle name="계산 4 2 3 2 2 2 4 2 3" xfId="41297"/>
    <cellStyle name="계산 4 2 3 2 2 2 4 3" xfId="12323"/>
    <cellStyle name="계산 4 2 3 2 2 2 4 3 2" xfId="27393"/>
    <cellStyle name="계산 4 2 3 2 2 2 4 3 3" xfId="42414"/>
    <cellStyle name="계산 4 2 3 2 2 2 4 4" xfId="13629"/>
    <cellStyle name="계산 4 2 3 2 2 2 4 4 2" xfId="28699"/>
    <cellStyle name="계산 4 2 3 2 2 2 4 4 3" xfId="43720"/>
    <cellStyle name="계산 4 2 3 2 2 2 4 5" xfId="15004"/>
    <cellStyle name="계산 4 2 3 2 2 2 4 5 2" xfId="30074"/>
    <cellStyle name="계산 4 2 3 2 2 2 4 5 3" xfId="45095"/>
    <cellStyle name="계산 4 2 3 2 2 2 4 6" xfId="16178"/>
    <cellStyle name="계산 4 2 3 2 2 2 4 6 2" xfId="31248"/>
    <cellStyle name="계산 4 2 3 2 2 2 4 6 3" xfId="46269"/>
    <cellStyle name="계산 4 2 3 2 2 2 4 7" xfId="17333"/>
    <cellStyle name="계산 4 2 3 2 2 2 4 7 2" xfId="32403"/>
    <cellStyle name="계산 4 2 3 2 2 2 4 7 3" xfId="47415"/>
    <cellStyle name="계산 4 2 3 2 2 2 4 8" xfId="18638"/>
    <cellStyle name="계산 4 2 3 2 2 2 4 8 2" xfId="33708"/>
    <cellStyle name="계산 4 2 3 2 2 2 4 8 3" xfId="48720"/>
    <cellStyle name="계산 4 2 3 2 2 2 4 9" xfId="19783"/>
    <cellStyle name="계산 4 2 3 2 2 2 4 9 2" xfId="34853"/>
    <cellStyle name="계산 4 2 3 2 2 2 4 9 3" xfId="49865"/>
    <cellStyle name="계산 4 2 3 2 2 2 5" xfId="6239"/>
    <cellStyle name="계산 4 2 3 2 2 2 5 2" xfId="21593"/>
    <cellStyle name="계산 4 2 3 2 2 2 5 3" xfId="36641"/>
    <cellStyle name="계산 4 2 3 2 2 3" xfId="6683"/>
    <cellStyle name="계산 4 2 3 2 2 3 10" xfId="20289"/>
    <cellStyle name="계산 4 2 3 2 2 3 10 2" xfId="35359"/>
    <cellStyle name="계산 4 2 3 2 2 3 10 3" xfId="50371"/>
    <cellStyle name="계산 4 2 3 2 2 3 11" xfId="7561"/>
    <cellStyle name="계산 4 2 3 2 2 3 11 2" xfId="22914"/>
    <cellStyle name="계산 4 2 3 2 2 3 11 3" xfId="37962"/>
    <cellStyle name="계산 4 2 3 2 2 3 12" xfId="22037"/>
    <cellStyle name="계산 4 2 3 2 2 3 13" xfId="37085"/>
    <cellStyle name="계산 4 2 3 2 2 3 2" xfId="10481"/>
    <cellStyle name="계산 4 2 3 2 2 3 2 2" xfId="25678"/>
    <cellStyle name="계산 4 2 3 2 2 3 2 3" xfId="40699"/>
    <cellStyle name="계산 4 2 3 2 2 3 3" xfId="11713"/>
    <cellStyle name="계산 4 2 3 2 2 3 3 2" xfId="26783"/>
    <cellStyle name="계산 4 2 3 2 2 3 3 3" xfId="41804"/>
    <cellStyle name="계산 4 2 3 2 2 3 4" xfId="13014"/>
    <cellStyle name="계산 4 2 3 2 2 3 4 2" xfId="28084"/>
    <cellStyle name="계산 4 2 3 2 2 3 4 3" xfId="43105"/>
    <cellStyle name="계산 4 2 3 2 2 3 5" xfId="14321"/>
    <cellStyle name="계산 4 2 3 2 2 3 5 2" xfId="29391"/>
    <cellStyle name="계산 4 2 3 2 2 3 5 3" xfId="44412"/>
    <cellStyle name="계산 4 2 3 2 2 3 6" xfId="15585"/>
    <cellStyle name="계산 4 2 3 2 2 3 6 2" xfId="30655"/>
    <cellStyle name="계산 4 2 3 2 2 3 6 3" xfId="45676"/>
    <cellStyle name="계산 4 2 3 2 2 3 7" xfId="16732"/>
    <cellStyle name="계산 4 2 3 2 2 3 7 2" xfId="31802"/>
    <cellStyle name="계산 4 2 3 2 2 3 7 3" xfId="46823"/>
    <cellStyle name="계산 4 2 3 2 2 3 8" xfId="18019"/>
    <cellStyle name="계산 4 2 3 2 2 3 8 2" xfId="33089"/>
    <cellStyle name="계산 4 2 3 2 2 3 8 3" xfId="48101"/>
    <cellStyle name="계산 4 2 3 2 2 3 9" xfId="19194"/>
    <cellStyle name="계산 4 2 3 2 2 3 9 2" xfId="34264"/>
    <cellStyle name="계산 4 2 3 2 2 3 9 3" xfId="49276"/>
    <cellStyle name="계산 4 2 3 2 2 4" xfId="8231"/>
    <cellStyle name="계산 4 2 3 2 2 4 10" xfId="20808"/>
    <cellStyle name="계산 4 2 3 2 2 4 10 2" xfId="35878"/>
    <cellStyle name="계산 4 2 3 2 2 4 10 3" xfId="50890"/>
    <cellStyle name="계산 4 2 3 2 2 4 11" xfId="23457"/>
    <cellStyle name="계산 4 2 3 2 2 4 12" xfId="38481"/>
    <cellStyle name="계산 4 2 3 2 2 4 2" xfId="11136"/>
    <cellStyle name="계산 4 2 3 2 2 4 2 2" xfId="26206"/>
    <cellStyle name="계산 4 2 3 2 2 4 2 3" xfId="41227"/>
    <cellStyle name="계산 4 2 3 2 2 4 3" xfId="12253"/>
    <cellStyle name="계산 4 2 3 2 2 4 3 2" xfId="27323"/>
    <cellStyle name="계산 4 2 3 2 2 4 3 3" xfId="42344"/>
    <cellStyle name="계산 4 2 3 2 2 4 4" xfId="13559"/>
    <cellStyle name="계산 4 2 3 2 2 4 4 2" xfId="28629"/>
    <cellStyle name="계산 4 2 3 2 2 4 4 3" xfId="43650"/>
    <cellStyle name="계산 4 2 3 2 2 4 5" xfId="14934"/>
    <cellStyle name="계산 4 2 3 2 2 4 5 2" xfId="30004"/>
    <cellStyle name="계산 4 2 3 2 2 4 5 3" xfId="45025"/>
    <cellStyle name="계산 4 2 3 2 2 4 6" xfId="16108"/>
    <cellStyle name="계산 4 2 3 2 2 4 6 2" xfId="31178"/>
    <cellStyle name="계산 4 2 3 2 2 4 6 3" xfId="46199"/>
    <cellStyle name="계산 4 2 3 2 2 4 7" xfId="17263"/>
    <cellStyle name="계산 4 2 3 2 2 4 7 2" xfId="32333"/>
    <cellStyle name="계산 4 2 3 2 2 4 7 3" xfId="47345"/>
    <cellStyle name="계산 4 2 3 2 2 4 8" xfId="18568"/>
    <cellStyle name="계산 4 2 3 2 2 4 8 2" xfId="33638"/>
    <cellStyle name="계산 4 2 3 2 2 4 8 3" xfId="48650"/>
    <cellStyle name="계산 4 2 3 2 2 4 9" xfId="19713"/>
    <cellStyle name="계산 4 2 3 2 2 4 9 2" xfId="34783"/>
    <cellStyle name="계산 4 2 3 2 2 4 9 3" xfId="49795"/>
    <cellStyle name="계산 4 2 3 2 2 5" xfId="8605"/>
    <cellStyle name="계산 4 2 3 2 2 5 2" xfId="23831"/>
    <cellStyle name="계산 4 2 3 2 2 5 3" xfId="38854"/>
    <cellStyle name="계산 4 2 3 2 2 6" xfId="9804"/>
    <cellStyle name="계산 4 2 3 2 2 6 2" xfId="25030"/>
    <cellStyle name="계산 4 2 3 2 2 6 3" xfId="40051"/>
    <cellStyle name="계산 4 2 3 2 2 7" xfId="9436"/>
    <cellStyle name="계산 4 2 3 2 2 7 2" xfId="24662"/>
    <cellStyle name="계산 4 2 3 2 2 7 3" xfId="39683"/>
    <cellStyle name="계산 4 2 3 2 2 8" xfId="9381"/>
    <cellStyle name="계산 4 2 3 2 2 8 2" xfId="24607"/>
    <cellStyle name="계산 4 2 3 2 2 8 3" xfId="39628"/>
    <cellStyle name="계산 4 2 3 2 2 9" xfId="8968"/>
    <cellStyle name="계산 4 2 3 2 2 9 2" xfId="24194"/>
    <cellStyle name="계산 4 2 3 2 2 9 3" xfId="39216"/>
    <cellStyle name="계산 4 2 3 2 3" xfId="6625"/>
    <cellStyle name="계산 4 2 3 2 3 10" xfId="20231"/>
    <cellStyle name="계산 4 2 3 2 3 10 2" xfId="35301"/>
    <cellStyle name="계산 4 2 3 2 3 10 3" xfId="50313"/>
    <cellStyle name="계산 4 2 3 2 3 11" xfId="7503"/>
    <cellStyle name="계산 4 2 3 2 3 11 2" xfId="22856"/>
    <cellStyle name="계산 4 2 3 2 3 11 3" xfId="37904"/>
    <cellStyle name="계산 4 2 3 2 3 12" xfId="21979"/>
    <cellStyle name="계산 4 2 3 2 3 13" xfId="37027"/>
    <cellStyle name="계산 4 2 3 2 3 2" xfId="10423"/>
    <cellStyle name="계산 4 2 3 2 3 2 2" xfId="25620"/>
    <cellStyle name="계산 4 2 3 2 3 2 3" xfId="40641"/>
    <cellStyle name="계산 4 2 3 2 3 3" xfId="11655"/>
    <cellStyle name="계산 4 2 3 2 3 3 2" xfId="26725"/>
    <cellStyle name="계산 4 2 3 2 3 3 3" xfId="41746"/>
    <cellStyle name="계산 4 2 3 2 3 4" xfId="12956"/>
    <cellStyle name="계산 4 2 3 2 3 4 2" xfId="28026"/>
    <cellStyle name="계산 4 2 3 2 3 4 3" xfId="43047"/>
    <cellStyle name="계산 4 2 3 2 3 5" xfId="14263"/>
    <cellStyle name="계산 4 2 3 2 3 5 2" xfId="29333"/>
    <cellStyle name="계산 4 2 3 2 3 5 3" xfId="44354"/>
    <cellStyle name="계산 4 2 3 2 3 6" xfId="15527"/>
    <cellStyle name="계산 4 2 3 2 3 6 2" xfId="30597"/>
    <cellStyle name="계산 4 2 3 2 3 6 3" xfId="45618"/>
    <cellStyle name="계산 4 2 3 2 3 7" xfId="16674"/>
    <cellStyle name="계산 4 2 3 2 3 7 2" xfId="31744"/>
    <cellStyle name="계산 4 2 3 2 3 7 3" xfId="46765"/>
    <cellStyle name="계산 4 2 3 2 3 8" xfId="17961"/>
    <cellStyle name="계산 4 2 3 2 3 8 2" xfId="33031"/>
    <cellStyle name="계산 4 2 3 2 3 8 3" xfId="48043"/>
    <cellStyle name="계산 4 2 3 2 3 9" xfId="19136"/>
    <cellStyle name="계산 4 2 3 2 3 9 2" xfId="34206"/>
    <cellStyle name="계산 4 2 3 2 3 9 3" xfId="49218"/>
    <cellStyle name="계산 4 2 3 2 4" xfId="8189"/>
    <cellStyle name="계산 4 2 3 2 4 10" xfId="20766"/>
    <cellStyle name="계산 4 2 3 2 4 10 2" xfId="35836"/>
    <cellStyle name="계산 4 2 3 2 4 10 3" xfId="50848"/>
    <cellStyle name="계산 4 2 3 2 4 11" xfId="23415"/>
    <cellStyle name="계산 4 2 3 2 4 12" xfId="38439"/>
    <cellStyle name="계산 4 2 3 2 4 2" xfId="11094"/>
    <cellStyle name="계산 4 2 3 2 4 2 2" xfId="26164"/>
    <cellStyle name="계산 4 2 3 2 4 2 3" xfId="41185"/>
    <cellStyle name="계산 4 2 3 2 4 3" xfId="12211"/>
    <cellStyle name="계산 4 2 3 2 4 3 2" xfId="27281"/>
    <cellStyle name="계산 4 2 3 2 4 3 3" xfId="42302"/>
    <cellStyle name="계산 4 2 3 2 4 4" xfId="13517"/>
    <cellStyle name="계산 4 2 3 2 4 4 2" xfId="28587"/>
    <cellStyle name="계산 4 2 3 2 4 4 3" xfId="43608"/>
    <cellStyle name="계산 4 2 3 2 4 5" xfId="14892"/>
    <cellStyle name="계산 4 2 3 2 4 5 2" xfId="29962"/>
    <cellStyle name="계산 4 2 3 2 4 5 3" xfId="44983"/>
    <cellStyle name="계산 4 2 3 2 4 6" xfId="16066"/>
    <cellStyle name="계산 4 2 3 2 4 6 2" xfId="31136"/>
    <cellStyle name="계산 4 2 3 2 4 6 3" xfId="46157"/>
    <cellStyle name="계산 4 2 3 2 4 7" xfId="17221"/>
    <cellStyle name="계산 4 2 3 2 4 7 2" xfId="32291"/>
    <cellStyle name="계산 4 2 3 2 4 7 3" xfId="47303"/>
    <cellStyle name="계산 4 2 3 2 4 8" xfId="18526"/>
    <cellStyle name="계산 4 2 3 2 4 8 2" xfId="33596"/>
    <cellStyle name="계산 4 2 3 2 4 8 3" xfId="48608"/>
    <cellStyle name="계산 4 2 3 2 4 9" xfId="19671"/>
    <cellStyle name="계산 4 2 3 2 4 9 2" xfId="34741"/>
    <cellStyle name="계산 4 2 3 2 4 9 3" xfId="49753"/>
    <cellStyle name="계산 4 2 3 2 5" xfId="6130"/>
    <cellStyle name="계산 4 2 3 2 5 2" xfId="21484"/>
    <cellStyle name="계산 4 2 3 2 5 3" xfId="36532"/>
    <cellStyle name="계산 4 2 3 3" xfId="6545"/>
    <cellStyle name="계산 4 2 3 3 10" xfId="20151"/>
    <cellStyle name="계산 4 2 3 3 10 2" xfId="35221"/>
    <cellStyle name="계산 4 2 3 3 10 3" xfId="50233"/>
    <cellStyle name="계산 4 2 3 3 11" xfId="7423"/>
    <cellStyle name="계산 4 2 3 3 11 2" xfId="22776"/>
    <cellStyle name="계산 4 2 3 3 11 3" xfId="37824"/>
    <cellStyle name="계산 4 2 3 3 12" xfId="21899"/>
    <cellStyle name="계산 4 2 3 3 13" xfId="36947"/>
    <cellStyle name="계산 4 2 3 3 2" xfId="10343"/>
    <cellStyle name="계산 4 2 3 3 2 2" xfId="25540"/>
    <cellStyle name="계산 4 2 3 3 2 3" xfId="40561"/>
    <cellStyle name="계산 4 2 3 3 3" xfId="11575"/>
    <cellStyle name="계산 4 2 3 3 3 2" xfId="26645"/>
    <cellStyle name="계산 4 2 3 3 3 3" xfId="41666"/>
    <cellStyle name="계산 4 2 3 3 4" xfId="12876"/>
    <cellStyle name="계산 4 2 3 3 4 2" xfId="27946"/>
    <cellStyle name="계산 4 2 3 3 4 3" xfId="42967"/>
    <cellStyle name="계산 4 2 3 3 5" xfId="14183"/>
    <cellStyle name="계산 4 2 3 3 5 2" xfId="29253"/>
    <cellStyle name="계산 4 2 3 3 5 3" xfId="44274"/>
    <cellStyle name="계산 4 2 3 3 6" xfId="15447"/>
    <cellStyle name="계산 4 2 3 3 6 2" xfId="30517"/>
    <cellStyle name="계산 4 2 3 3 6 3" xfId="45538"/>
    <cellStyle name="계산 4 2 3 3 7" xfId="16594"/>
    <cellStyle name="계산 4 2 3 3 7 2" xfId="31664"/>
    <cellStyle name="계산 4 2 3 3 7 3" xfId="46685"/>
    <cellStyle name="계산 4 2 3 3 8" xfId="17881"/>
    <cellStyle name="계산 4 2 3 3 8 2" xfId="32951"/>
    <cellStyle name="계산 4 2 3 3 8 3" xfId="47963"/>
    <cellStyle name="계산 4 2 3 3 9" xfId="19056"/>
    <cellStyle name="계산 4 2 3 3 9 2" xfId="34126"/>
    <cellStyle name="계산 4 2 3 3 9 3" xfId="49138"/>
    <cellStyle name="계산 4 2 3 4" xfId="8149"/>
    <cellStyle name="계산 4 2 3 4 10" xfId="20726"/>
    <cellStyle name="계산 4 2 3 4 10 2" xfId="35796"/>
    <cellStyle name="계산 4 2 3 4 10 3" xfId="50808"/>
    <cellStyle name="계산 4 2 3 4 11" xfId="23375"/>
    <cellStyle name="계산 4 2 3 4 12" xfId="38399"/>
    <cellStyle name="계산 4 2 3 4 2" xfId="11054"/>
    <cellStyle name="계산 4 2 3 4 2 2" xfId="26124"/>
    <cellStyle name="계산 4 2 3 4 2 3" xfId="41145"/>
    <cellStyle name="계산 4 2 3 4 3" xfId="12171"/>
    <cellStyle name="계산 4 2 3 4 3 2" xfId="27241"/>
    <cellStyle name="계산 4 2 3 4 3 3" xfId="42262"/>
    <cellStyle name="계산 4 2 3 4 4" xfId="13477"/>
    <cellStyle name="계산 4 2 3 4 4 2" xfId="28547"/>
    <cellStyle name="계산 4 2 3 4 4 3" xfId="43568"/>
    <cellStyle name="계산 4 2 3 4 5" xfId="14852"/>
    <cellStyle name="계산 4 2 3 4 5 2" xfId="29922"/>
    <cellStyle name="계산 4 2 3 4 5 3" xfId="44943"/>
    <cellStyle name="계산 4 2 3 4 6" xfId="16026"/>
    <cellStyle name="계산 4 2 3 4 6 2" xfId="31096"/>
    <cellStyle name="계산 4 2 3 4 6 3" xfId="46117"/>
    <cellStyle name="계산 4 2 3 4 7" xfId="17181"/>
    <cellStyle name="계산 4 2 3 4 7 2" xfId="32251"/>
    <cellStyle name="계산 4 2 3 4 7 3" xfId="47263"/>
    <cellStyle name="계산 4 2 3 4 8" xfId="18486"/>
    <cellStyle name="계산 4 2 3 4 8 2" xfId="33556"/>
    <cellStyle name="계산 4 2 3 4 8 3" xfId="48568"/>
    <cellStyle name="계산 4 2 3 4 9" xfId="19631"/>
    <cellStyle name="계산 4 2 3 4 9 2" xfId="34701"/>
    <cellStyle name="계산 4 2 3 4 9 3" xfId="49713"/>
    <cellStyle name="계산 4 2 3 5" xfId="8758"/>
    <cellStyle name="계산 4 2 3 5 2" xfId="23984"/>
    <cellStyle name="계산 4 2 3 5 3" xfId="39006"/>
    <cellStyle name="계산 4 2 3 6" xfId="9186"/>
    <cellStyle name="계산 4 2 3 6 2" xfId="24412"/>
    <cellStyle name="계산 4 2 3 6 3" xfId="39434"/>
    <cellStyle name="계산 4 2 3 7" xfId="9662"/>
    <cellStyle name="계산 4 2 3 7 2" xfId="24888"/>
    <cellStyle name="계산 4 2 3 7 3" xfId="39909"/>
    <cellStyle name="계산 4 2 3 8" xfId="14772"/>
    <cellStyle name="계산 4 2 3 8 2" xfId="29842"/>
    <cellStyle name="계산 4 2 3 8 3" xfId="44863"/>
    <cellStyle name="계산 4 2 3 9" xfId="9980"/>
    <cellStyle name="계산 4 2 3 9 2" xfId="25206"/>
    <cellStyle name="계산 4 2 3 9 3" xfId="40227"/>
    <cellStyle name="계산 4 2 4" xfId="6347"/>
    <cellStyle name="계산 4 2 4 10" xfId="20018"/>
    <cellStyle name="계산 4 2 4 10 2" xfId="35088"/>
    <cellStyle name="계산 4 2 4 10 3" xfId="50100"/>
    <cellStyle name="계산 4 2 4 11" xfId="7290"/>
    <cellStyle name="계산 4 2 4 11 2" xfId="22643"/>
    <cellStyle name="계산 4 2 4 11 3" xfId="37691"/>
    <cellStyle name="계산 4 2 4 12" xfId="21701"/>
    <cellStyle name="계산 4 2 4 13" xfId="36749"/>
    <cellStyle name="계산 4 2 4 2" xfId="10210"/>
    <cellStyle name="계산 4 2 4 2 2" xfId="25407"/>
    <cellStyle name="계산 4 2 4 2 3" xfId="40428"/>
    <cellStyle name="계산 4 2 4 3" xfId="11442"/>
    <cellStyle name="계산 4 2 4 3 2" xfId="26512"/>
    <cellStyle name="계산 4 2 4 3 3" xfId="41533"/>
    <cellStyle name="계산 4 2 4 4" xfId="12743"/>
    <cellStyle name="계산 4 2 4 4 2" xfId="27813"/>
    <cellStyle name="계산 4 2 4 4 3" xfId="42834"/>
    <cellStyle name="계산 4 2 4 5" xfId="14050"/>
    <cellStyle name="계산 4 2 4 5 2" xfId="29120"/>
    <cellStyle name="계산 4 2 4 5 3" xfId="44141"/>
    <cellStyle name="계산 4 2 4 6" xfId="15314"/>
    <cellStyle name="계산 4 2 4 6 2" xfId="30384"/>
    <cellStyle name="계산 4 2 4 6 3" xfId="45405"/>
    <cellStyle name="계산 4 2 4 7" xfId="16461"/>
    <cellStyle name="계산 4 2 4 7 2" xfId="31531"/>
    <cellStyle name="계산 4 2 4 7 3" xfId="46552"/>
    <cellStyle name="계산 4 2 4 8" xfId="17748"/>
    <cellStyle name="계산 4 2 4 8 2" xfId="32818"/>
    <cellStyle name="계산 4 2 4 8 3" xfId="47830"/>
    <cellStyle name="계산 4 2 4 9" xfId="18923"/>
    <cellStyle name="계산 4 2 4 9 2" xfId="33993"/>
    <cellStyle name="계산 4 2 4 9 3" xfId="49005"/>
    <cellStyle name="계산 4 2 5" xfId="7315"/>
    <cellStyle name="계산 4 2 5 10" xfId="20043"/>
    <cellStyle name="계산 4 2 5 10 2" xfId="35113"/>
    <cellStyle name="계산 4 2 5 10 3" xfId="50125"/>
    <cellStyle name="계산 4 2 5 11" xfId="22668"/>
    <cellStyle name="계산 4 2 5 12" xfId="37716"/>
    <cellStyle name="계산 4 2 5 2" xfId="10235"/>
    <cellStyle name="계산 4 2 5 2 2" xfId="25432"/>
    <cellStyle name="계산 4 2 5 2 3" xfId="40453"/>
    <cellStyle name="계산 4 2 5 3" xfId="11467"/>
    <cellStyle name="계산 4 2 5 3 2" xfId="26537"/>
    <cellStyle name="계산 4 2 5 3 3" xfId="41558"/>
    <cellStyle name="계산 4 2 5 4" xfId="12768"/>
    <cellStyle name="계산 4 2 5 4 2" xfId="27838"/>
    <cellStyle name="계산 4 2 5 4 3" xfId="42859"/>
    <cellStyle name="계산 4 2 5 5" xfId="14075"/>
    <cellStyle name="계산 4 2 5 5 2" xfId="29145"/>
    <cellStyle name="계산 4 2 5 5 3" xfId="44166"/>
    <cellStyle name="계산 4 2 5 6" xfId="15339"/>
    <cellStyle name="계산 4 2 5 6 2" xfId="30409"/>
    <cellStyle name="계산 4 2 5 6 3" xfId="45430"/>
    <cellStyle name="계산 4 2 5 7" xfId="16486"/>
    <cellStyle name="계산 4 2 5 7 2" xfId="31556"/>
    <cellStyle name="계산 4 2 5 7 3" xfId="46577"/>
    <cellStyle name="계산 4 2 5 8" xfId="17773"/>
    <cellStyle name="계산 4 2 5 8 2" xfId="32843"/>
    <cellStyle name="계산 4 2 5 8 3" xfId="47855"/>
    <cellStyle name="계산 4 2 5 9" xfId="18948"/>
    <cellStyle name="계산 4 2 5 9 2" xfId="34018"/>
    <cellStyle name="계산 4 2 5 9 3" xfId="49030"/>
    <cellStyle name="계산 4 2 6" xfId="6001"/>
    <cellStyle name="계산 4 2 6 2" xfId="21359"/>
    <cellStyle name="계산 4 2 6 3" xfId="36403"/>
    <cellStyle name="계산 4 3" xfId="5519"/>
    <cellStyle name="계산 4 3 10" xfId="6215"/>
    <cellStyle name="계산 4 3 10 2" xfId="21569"/>
    <cellStyle name="계산 4 3 10 3" xfId="36617"/>
    <cellStyle name="계산 4 3 2" xfId="5622"/>
    <cellStyle name="계산 4 3 2 2" xfId="5680"/>
    <cellStyle name="계산 4 3 2 2 10" xfId="6411"/>
    <cellStyle name="계산 4 3 2 2 10 2" xfId="21765"/>
    <cellStyle name="계산 4 3 2 2 10 3" xfId="36813"/>
    <cellStyle name="계산 4 3 2 2 2" xfId="5806"/>
    <cellStyle name="계산 4 3 2 2 2 2" xfId="5923"/>
    <cellStyle name="계산 4 3 2 2 2 2 10" xfId="7223"/>
    <cellStyle name="계산 4 3 2 2 2 2 10 2" xfId="22577"/>
    <cellStyle name="계산 4 3 2 2 2 2 10 3" xfId="37625"/>
    <cellStyle name="계산 4 3 2 2 2 2 2" xfId="6921"/>
    <cellStyle name="계산 4 3 2 2 2 2 2 10" xfId="19547"/>
    <cellStyle name="계산 4 3 2 2 2 2 2 10 2" xfId="34617"/>
    <cellStyle name="계산 4 3 2 2 2 2 2 10 3" xfId="49629"/>
    <cellStyle name="계산 4 3 2 2 2 2 2 11" xfId="20642"/>
    <cellStyle name="계산 4 3 2 2 2 2 2 11 2" xfId="35712"/>
    <cellStyle name="계산 4 3 2 2 2 2 2 11 3" xfId="50724"/>
    <cellStyle name="계산 4 3 2 2 2 2 2 12" xfId="7988"/>
    <cellStyle name="계산 4 3 2 2 2 2 2 12 2" xfId="23291"/>
    <cellStyle name="계산 4 3 2 2 2 2 2 12 3" xfId="38315"/>
    <cellStyle name="계산 4 3 2 2 2 2 2 13" xfId="22275"/>
    <cellStyle name="계산 4 3 2 2 2 2 2 14" xfId="37323"/>
    <cellStyle name="계산 4 3 2 2 2 2 2 2" xfId="8470"/>
    <cellStyle name="계산 4 3 2 2 2 2 2 2 10" xfId="21047"/>
    <cellStyle name="계산 4 3 2 2 2 2 2 2 10 2" xfId="36117"/>
    <cellStyle name="계산 4 3 2 2 2 2 2 2 10 3" xfId="51129"/>
    <cellStyle name="계산 4 3 2 2 2 2 2 2 11" xfId="23696"/>
    <cellStyle name="계산 4 3 2 2 2 2 2 2 12" xfId="38720"/>
    <cellStyle name="계산 4 3 2 2 2 2 2 2 2" xfId="11375"/>
    <cellStyle name="계산 4 3 2 2 2 2 2 2 2 2" xfId="26445"/>
    <cellStyle name="계산 4 3 2 2 2 2 2 2 2 3" xfId="41466"/>
    <cellStyle name="계산 4 3 2 2 2 2 2 2 3" xfId="12492"/>
    <cellStyle name="계산 4 3 2 2 2 2 2 2 3 2" xfId="27562"/>
    <cellStyle name="계산 4 3 2 2 2 2 2 2 3 3" xfId="42583"/>
    <cellStyle name="계산 4 3 2 2 2 2 2 2 4" xfId="13798"/>
    <cellStyle name="계산 4 3 2 2 2 2 2 2 4 2" xfId="28868"/>
    <cellStyle name="계산 4 3 2 2 2 2 2 2 4 3" xfId="43889"/>
    <cellStyle name="계산 4 3 2 2 2 2 2 2 5" xfId="15173"/>
    <cellStyle name="계산 4 3 2 2 2 2 2 2 5 2" xfId="30243"/>
    <cellStyle name="계산 4 3 2 2 2 2 2 2 5 3" xfId="45264"/>
    <cellStyle name="계산 4 3 2 2 2 2 2 2 6" xfId="16347"/>
    <cellStyle name="계산 4 3 2 2 2 2 2 2 6 2" xfId="31417"/>
    <cellStyle name="계산 4 3 2 2 2 2 2 2 6 3" xfId="46438"/>
    <cellStyle name="계산 4 3 2 2 2 2 2 2 7" xfId="17502"/>
    <cellStyle name="계산 4 3 2 2 2 2 2 2 7 2" xfId="32572"/>
    <cellStyle name="계산 4 3 2 2 2 2 2 2 7 3" xfId="47584"/>
    <cellStyle name="계산 4 3 2 2 2 2 2 2 8" xfId="18807"/>
    <cellStyle name="계산 4 3 2 2 2 2 2 2 8 2" xfId="33877"/>
    <cellStyle name="계산 4 3 2 2 2 2 2 2 8 3" xfId="48889"/>
    <cellStyle name="계산 4 3 2 2 2 2 2 2 9" xfId="19952"/>
    <cellStyle name="계산 4 3 2 2 2 2 2 2 9 2" xfId="35022"/>
    <cellStyle name="계산 4 3 2 2 2 2 2 2 9 3" xfId="50034"/>
    <cellStyle name="계산 4 3 2 2 2 2 2 3" xfId="10893"/>
    <cellStyle name="계산 4 3 2 2 2 2 2 3 2" xfId="26040"/>
    <cellStyle name="계산 4 3 2 2 2 2 2 3 3" xfId="41061"/>
    <cellStyle name="계산 4 3 2 2 2 2 2 4" xfId="12071"/>
    <cellStyle name="계산 4 3 2 2 2 2 2 4 2" xfId="27141"/>
    <cellStyle name="계산 4 3 2 2 2 2 2 4 3" xfId="42162"/>
    <cellStyle name="계산 4 3 2 2 2 2 2 5" xfId="13375"/>
    <cellStyle name="계산 4 3 2 2 2 2 2 5 2" xfId="28445"/>
    <cellStyle name="계산 4 3 2 2 2 2 2 5 3" xfId="43466"/>
    <cellStyle name="계산 4 3 2 2 2 2 2 6" xfId="14712"/>
    <cellStyle name="계산 4 3 2 2 2 2 2 6 2" xfId="29782"/>
    <cellStyle name="계산 4 3 2 2 2 2 2 6 3" xfId="44803"/>
    <cellStyle name="계산 4 3 2 2 2 2 2 7" xfId="15942"/>
    <cellStyle name="계산 4 3 2 2 2 2 2 7 2" xfId="31012"/>
    <cellStyle name="계산 4 3 2 2 2 2 2 7 3" xfId="46033"/>
    <cellStyle name="계산 4 3 2 2 2 2 2 8" xfId="17095"/>
    <cellStyle name="계산 4 3 2 2 2 2 2 8 2" xfId="32165"/>
    <cellStyle name="계산 4 3 2 2 2 2 2 8 3" xfId="47177"/>
    <cellStyle name="계산 4 3 2 2 2 2 2 9" xfId="18380"/>
    <cellStyle name="계산 4 3 2 2 2 2 2 9 2" xfId="33450"/>
    <cellStyle name="계산 4 3 2 2 2 2 2 9 3" xfId="48462"/>
    <cellStyle name="계산 4 3 2 2 2 2 3" xfId="7828"/>
    <cellStyle name="계산 4 3 2 2 2 2 3 10" xfId="20527"/>
    <cellStyle name="계산 4 3 2 2 2 2 3 10 2" xfId="35597"/>
    <cellStyle name="계산 4 3 2 2 2 2 3 10 3" xfId="50609"/>
    <cellStyle name="계산 4 3 2 2 2 2 3 11" xfId="23173"/>
    <cellStyle name="계산 4 3 2 2 2 2 3 12" xfId="38200"/>
    <cellStyle name="계산 4 3 2 2 2 2 3 2" xfId="10736"/>
    <cellStyle name="계산 4 3 2 2 2 2 3 2 2" xfId="25925"/>
    <cellStyle name="계산 4 3 2 2 2 2 3 2 3" xfId="40946"/>
    <cellStyle name="계산 4 3 2 2 2 2 3 3" xfId="11954"/>
    <cellStyle name="계산 4 3 2 2 2 2 3 3 2" xfId="27024"/>
    <cellStyle name="계산 4 3 2 2 2 2 3 3 3" xfId="42045"/>
    <cellStyle name="계산 4 3 2 2 2 2 3 4" xfId="13256"/>
    <cellStyle name="계산 4 3 2 2 2 2 3 4 2" xfId="28326"/>
    <cellStyle name="계산 4 3 2 2 2 2 3 4 3" xfId="43347"/>
    <cellStyle name="계산 4 3 2 2 2 2 3 5" xfId="14567"/>
    <cellStyle name="계산 4 3 2 2 2 2 3 5 2" xfId="29637"/>
    <cellStyle name="계산 4 3 2 2 2 2 3 5 3" xfId="44658"/>
    <cellStyle name="계산 4 3 2 2 2 2 3 6" xfId="15826"/>
    <cellStyle name="계산 4 3 2 2 2 2 3 6 2" xfId="30896"/>
    <cellStyle name="계산 4 3 2 2 2 2 3 6 3" xfId="45917"/>
    <cellStyle name="계산 4 3 2 2 2 2 3 7" xfId="16977"/>
    <cellStyle name="계산 4 3 2 2 2 2 3 7 2" xfId="32047"/>
    <cellStyle name="계산 4 3 2 2 2 2 3 7 3" xfId="47062"/>
    <cellStyle name="계산 4 3 2 2 2 2 3 8" xfId="18258"/>
    <cellStyle name="계산 4 3 2 2 2 2 3 8 2" xfId="33328"/>
    <cellStyle name="계산 4 3 2 2 2 2 3 8 3" xfId="48340"/>
    <cellStyle name="계산 4 3 2 2 2 2 3 9" xfId="19432"/>
    <cellStyle name="계산 4 3 2 2 2 2 3 9 2" xfId="34502"/>
    <cellStyle name="계산 4 3 2 2 2 2 3 9 3" xfId="49514"/>
    <cellStyle name="계산 4 3 2 2 2 2 4" xfId="8387"/>
    <cellStyle name="계산 4 3 2 2 2 2 4 10" xfId="20964"/>
    <cellStyle name="계산 4 3 2 2 2 2 4 10 2" xfId="36034"/>
    <cellStyle name="계산 4 3 2 2 2 2 4 10 3" xfId="51046"/>
    <cellStyle name="계산 4 3 2 2 2 2 4 11" xfId="23613"/>
    <cellStyle name="계산 4 3 2 2 2 2 4 12" xfId="38637"/>
    <cellStyle name="계산 4 3 2 2 2 2 4 2" xfId="11292"/>
    <cellStyle name="계산 4 3 2 2 2 2 4 2 2" xfId="26362"/>
    <cellStyle name="계산 4 3 2 2 2 2 4 2 3" xfId="41383"/>
    <cellStyle name="계산 4 3 2 2 2 2 4 3" xfId="12409"/>
    <cellStyle name="계산 4 3 2 2 2 2 4 3 2" xfId="27479"/>
    <cellStyle name="계산 4 3 2 2 2 2 4 3 3" xfId="42500"/>
    <cellStyle name="계산 4 3 2 2 2 2 4 4" xfId="13715"/>
    <cellStyle name="계산 4 3 2 2 2 2 4 4 2" xfId="28785"/>
    <cellStyle name="계산 4 3 2 2 2 2 4 4 3" xfId="43806"/>
    <cellStyle name="계산 4 3 2 2 2 2 4 5" xfId="15090"/>
    <cellStyle name="계산 4 3 2 2 2 2 4 5 2" xfId="30160"/>
    <cellStyle name="계산 4 3 2 2 2 2 4 5 3" xfId="45181"/>
    <cellStyle name="계산 4 3 2 2 2 2 4 6" xfId="16264"/>
    <cellStyle name="계산 4 3 2 2 2 2 4 6 2" xfId="31334"/>
    <cellStyle name="계산 4 3 2 2 2 2 4 6 3" xfId="46355"/>
    <cellStyle name="계산 4 3 2 2 2 2 4 7" xfId="17419"/>
    <cellStyle name="계산 4 3 2 2 2 2 4 7 2" xfId="32489"/>
    <cellStyle name="계산 4 3 2 2 2 2 4 7 3" xfId="47501"/>
    <cellStyle name="계산 4 3 2 2 2 2 4 8" xfId="18724"/>
    <cellStyle name="계산 4 3 2 2 2 2 4 8 2" xfId="33794"/>
    <cellStyle name="계산 4 3 2 2 2 2 4 8 3" xfId="48806"/>
    <cellStyle name="계산 4 3 2 2 2 2 4 9" xfId="19869"/>
    <cellStyle name="계산 4 3 2 2 2 2 4 9 2" xfId="34939"/>
    <cellStyle name="계산 4 3 2 2 2 2 4 9 3" xfId="49951"/>
    <cellStyle name="계산 4 3 2 2 2 2 5" xfId="8838"/>
    <cellStyle name="계산 4 3 2 2 2 2 5 2" xfId="24064"/>
    <cellStyle name="계산 4 3 2 2 2 2 5 3" xfId="39086"/>
    <cellStyle name="계산 4 3 2 2 2 2 6" xfId="12682"/>
    <cellStyle name="계산 4 3 2 2 2 2 6 2" xfId="27752"/>
    <cellStyle name="계산 4 3 2 2 2 2 6 3" xfId="42773"/>
    <cellStyle name="계산 4 3 2 2 2 2 7" xfId="13977"/>
    <cellStyle name="계산 4 3 2 2 2 2 7 2" xfId="29047"/>
    <cellStyle name="계산 4 3 2 2 2 2 7 3" xfId="44068"/>
    <cellStyle name="계산 4 3 2 2 2 2 8" xfId="16401"/>
    <cellStyle name="계산 4 3 2 2 2 2 8 2" xfId="31471"/>
    <cellStyle name="계산 4 3 2 2 2 2 8 3" xfId="46492"/>
    <cellStyle name="계산 4 3 2 2 2 2 9" xfId="17684"/>
    <cellStyle name="계산 4 3 2 2 2 2 9 2" xfId="32754"/>
    <cellStyle name="계산 4 3 2 2 2 2 9 3" xfId="47766"/>
    <cellStyle name="계산 4 3 2 2 2 3" xfId="6812"/>
    <cellStyle name="계산 4 3 2 2 2 3 10" xfId="20418"/>
    <cellStyle name="계산 4 3 2 2 2 3 10 2" xfId="35488"/>
    <cellStyle name="계산 4 3 2 2 2 3 10 3" xfId="50500"/>
    <cellStyle name="계산 4 3 2 2 2 3 11" xfId="7712"/>
    <cellStyle name="계산 4 3 2 2 2 3 11 2" xfId="23064"/>
    <cellStyle name="계산 4 3 2 2 2 3 11 3" xfId="38091"/>
    <cellStyle name="계산 4 3 2 2 2 3 12" xfId="22166"/>
    <cellStyle name="계산 4 3 2 2 2 3 13" xfId="37214"/>
    <cellStyle name="계산 4 3 2 2 2 3 2" xfId="10620"/>
    <cellStyle name="계산 4 3 2 2 2 3 2 2" xfId="25816"/>
    <cellStyle name="계산 4 3 2 2 2 3 2 3" xfId="40837"/>
    <cellStyle name="계산 4 3 2 2 2 3 3" xfId="11844"/>
    <cellStyle name="계산 4 3 2 2 2 3 3 2" xfId="26914"/>
    <cellStyle name="계산 4 3 2 2 2 3 3 3" xfId="41935"/>
    <cellStyle name="계산 4 3 2 2 2 3 4" xfId="13146"/>
    <cellStyle name="계산 4 3 2 2 2 3 4 2" xfId="28216"/>
    <cellStyle name="계산 4 3 2 2 2 3 4 3" xfId="43237"/>
    <cellStyle name="계산 4 3 2 2 2 3 5" xfId="14452"/>
    <cellStyle name="계산 4 3 2 2 2 3 5 2" xfId="29522"/>
    <cellStyle name="계산 4 3 2 2 2 3 5 3" xfId="44543"/>
    <cellStyle name="계산 4 3 2 2 2 3 6" xfId="15717"/>
    <cellStyle name="계산 4 3 2 2 2 3 6 2" xfId="30787"/>
    <cellStyle name="계산 4 3 2 2 2 3 6 3" xfId="45808"/>
    <cellStyle name="계산 4 3 2 2 2 3 7" xfId="16868"/>
    <cellStyle name="계산 4 3 2 2 2 3 7 2" xfId="31938"/>
    <cellStyle name="계산 4 3 2 2 2 3 7 3" xfId="46953"/>
    <cellStyle name="계산 4 3 2 2 2 3 8" xfId="18148"/>
    <cellStyle name="계산 4 3 2 2 2 3 8 2" xfId="33218"/>
    <cellStyle name="계산 4 3 2 2 2 3 8 3" xfId="48230"/>
    <cellStyle name="계산 4 3 2 2 2 3 9" xfId="19323"/>
    <cellStyle name="계산 4 3 2 2 2 3 9 2" xfId="34393"/>
    <cellStyle name="계산 4 3 2 2 2 3 9 3" xfId="49405"/>
    <cellStyle name="계산 4 3 2 2 2 4" xfId="8310"/>
    <cellStyle name="계산 4 3 2 2 2 4 10" xfId="20887"/>
    <cellStyle name="계산 4 3 2 2 2 4 10 2" xfId="35957"/>
    <cellStyle name="계산 4 3 2 2 2 4 10 3" xfId="50969"/>
    <cellStyle name="계산 4 3 2 2 2 4 11" xfId="23536"/>
    <cellStyle name="계산 4 3 2 2 2 4 12" xfId="38560"/>
    <cellStyle name="계산 4 3 2 2 2 4 2" xfId="11215"/>
    <cellStyle name="계산 4 3 2 2 2 4 2 2" xfId="26285"/>
    <cellStyle name="계산 4 3 2 2 2 4 2 3" xfId="41306"/>
    <cellStyle name="계산 4 3 2 2 2 4 3" xfId="12332"/>
    <cellStyle name="계산 4 3 2 2 2 4 3 2" xfId="27402"/>
    <cellStyle name="계산 4 3 2 2 2 4 3 3" xfId="42423"/>
    <cellStyle name="계산 4 3 2 2 2 4 4" xfId="13638"/>
    <cellStyle name="계산 4 3 2 2 2 4 4 2" xfId="28708"/>
    <cellStyle name="계산 4 3 2 2 2 4 4 3" xfId="43729"/>
    <cellStyle name="계산 4 3 2 2 2 4 5" xfId="15013"/>
    <cellStyle name="계산 4 3 2 2 2 4 5 2" xfId="30083"/>
    <cellStyle name="계산 4 3 2 2 2 4 5 3" xfId="45104"/>
    <cellStyle name="계산 4 3 2 2 2 4 6" xfId="16187"/>
    <cellStyle name="계산 4 3 2 2 2 4 6 2" xfId="31257"/>
    <cellStyle name="계산 4 3 2 2 2 4 6 3" xfId="46278"/>
    <cellStyle name="계산 4 3 2 2 2 4 7" xfId="17342"/>
    <cellStyle name="계산 4 3 2 2 2 4 7 2" xfId="32412"/>
    <cellStyle name="계산 4 3 2 2 2 4 7 3" xfId="47424"/>
    <cellStyle name="계산 4 3 2 2 2 4 8" xfId="18647"/>
    <cellStyle name="계산 4 3 2 2 2 4 8 2" xfId="33717"/>
    <cellStyle name="계산 4 3 2 2 2 4 8 3" xfId="48729"/>
    <cellStyle name="계산 4 3 2 2 2 4 9" xfId="19792"/>
    <cellStyle name="계산 4 3 2 2 2 4 9 2" xfId="34862"/>
    <cellStyle name="계산 4 3 2 2 2 4 9 3" xfId="49874"/>
    <cellStyle name="계산 4 3 2 2 2 5" xfId="7114"/>
    <cellStyle name="계산 4 3 2 2 2 5 2" xfId="22468"/>
    <cellStyle name="계산 4 3 2 2 2 5 3" xfId="37516"/>
    <cellStyle name="계산 4 3 2 2 3" xfId="6694"/>
    <cellStyle name="계산 4 3 2 2 3 10" xfId="20300"/>
    <cellStyle name="계산 4 3 2 2 3 10 2" xfId="35370"/>
    <cellStyle name="계산 4 3 2 2 3 10 3" xfId="50382"/>
    <cellStyle name="계산 4 3 2 2 3 11" xfId="7572"/>
    <cellStyle name="계산 4 3 2 2 3 11 2" xfId="22925"/>
    <cellStyle name="계산 4 3 2 2 3 11 3" xfId="37973"/>
    <cellStyle name="계산 4 3 2 2 3 12" xfId="22048"/>
    <cellStyle name="계산 4 3 2 2 3 13" xfId="37096"/>
    <cellStyle name="계산 4 3 2 2 3 2" xfId="10492"/>
    <cellStyle name="계산 4 3 2 2 3 2 2" xfId="25689"/>
    <cellStyle name="계산 4 3 2 2 3 2 3" xfId="40710"/>
    <cellStyle name="계산 4 3 2 2 3 3" xfId="11724"/>
    <cellStyle name="계산 4 3 2 2 3 3 2" xfId="26794"/>
    <cellStyle name="계산 4 3 2 2 3 3 3" xfId="41815"/>
    <cellStyle name="계산 4 3 2 2 3 4" xfId="13025"/>
    <cellStyle name="계산 4 3 2 2 3 4 2" xfId="28095"/>
    <cellStyle name="계산 4 3 2 2 3 4 3" xfId="43116"/>
    <cellStyle name="계산 4 3 2 2 3 5" xfId="14332"/>
    <cellStyle name="계산 4 3 2 2 3 5 2" xfId="29402"/>
    <cellStyle name="계산 4 3 2 2 3 5 3" xfId="44423"/>
    <cellStyle name="계산 4 3 2 2 3 6" xfId="15596"/>
    <cellStyle name="계산 4 3 2 2 3 6 2" xfId="30666"/>
    <cellStyle name="계산 4 3 2 2 3 6 3" xfId="45687"/>
    <cellStyle name="계산 4 3 2 2 3 7" xfId="16743"/>
    <cellStyle name="계산 4 3 2 2 3 7 2" xfId="31813"/>
    <cellStyle name="계산 4 3 2 2 3 7 3" xfId="46834"/>
    <cellStyle name="계산 4 3 2 2 3 8" xfId="18030"/>
    <cellStyle name="계산 4 3 2 2 3 8 2" xfId="33100"/>
    <cellStyle name="계산 4 3 2 2 3 8 3" xfId="48112"/>
    <cellStyle name="계산 4 3 2 2 3 9" xfId="19205"/>
    <cellStyle name="계산 4 3 2 2 3 9 2" xfId="34275"/>
    <cellStyle name="계산 4 3 2 2 3 9 3" xfId="49287"/>
    <cellStyle name="계산 4 3 2 2 4" xfId="8240"/>
    <cellStyle name="계산 4 3 2 2 4 10" xfId="20817"/>
    <cellStyle name="계산 4 3 2 2 4 10 2" xfId="35887"/>
    <cellStyle name="계산 4 3 2 2 4 10 3" xfId="50899"/>
    <cellStyle name="계산 4 3 2 2 4 11" xfId="23466"/>
    <cellStyle name="계산 4 3 2 2 4 12" xfId="38490"/>
    <cellStyle name="계산 4 3 2 2 4 2" xfId="11145"/>
    <cellStyle name="계산 4 3 2 2 4 2 2" xfId="26215"/>
    <cellStyle name="계산 4 3 2 2 4 2 3" xfId="41236"/>
    <cellStyle name="계산 4 3 2 2 4 3" xfId="12262"/>
    <cellStyle name="계산 4 3 2 2 4 3 2" xfId="27332"/>
    <cellStyle name="계산 4 3 2 2 4 3 3" xfId="42353"/>
    <cellStyle name="계산 4 3 2 2 4 4" xfId="13568"/>
    <cellStyle name="계산 4 3 2 2 4 4 2" xfId="28638"/>
    <cellStyle name="계산 4 3 2 2 4 4 3" xfId="43659"/>
    <cellStyle name="계산 4 3 2 2 4 5" xfId="14943"/>
    <cellStyle name="계산 4 3 2 2 4 5 2" xfId="30013"/>
    <cellStyle name="계산 4 3 2 2 4 5 3" xfId="45034"/>
    <cellStyle name="계산 4 3 2 2 4 6" xfId="16117"/>
    <cellStyle name="계산 4 3 2 2 4 6 2" xfId="31187"/>
    <cellStyle name="계산 4 3 2 2 4 6 3" xfId="46208"/>
    <cellStyle name="계산 4 3 2 2 4 7" xfId="17272"/>
    <cellStyle name="계산 4 3 2 2 4 7 2" xfId="32342"/>
    <cellStyle name="계산 4 3 2 2 4 7 3" xfId="47354"/>
    <cellStyle name="계산 4 3 2 2 4 8" xfId="18577"/>
    <cellStyle name="계산 4 3 2 2 4 8 2" xfId="33647"/>
    <cellStyle name="계산 4 3 2 2 4 8 3" xfId="48659"/>
    <cellStyle name="계산 4 3 2 2 4 9" xfId="19722"/>
    <cellStyle name="계산 4 3 2 2 4 9 2" xfId="34792"/>
    <cellStyle name="계산 4 3 2 2 4 9 3" xfId="49804"/>
    <cellStyle name="계산 4 3 2 2 5" xfId="8695"/>
    <cellStyle name="계산 4 3 2 2 5 2" xfId="23921"/>
    <cellStyle name="계산 4 3 2 2 5 3" xfId="38943"/>
    <cellStyle name="계산 4 3 2 2 6" xfId="8940"/>
    <cellStyle name="계산 4 3 2 2 6 2" xfId="24166"/>
    <cellStyle name="계산 4 3 2 2 6 3" xfId="39188"/>
    <cellStyle name="계산 4 3 2 2 7" xfId="9983"/>
    <cellStyle name="계산 4 3 2 2 7 2" xfId="25209"/>
    <cellStyle name="계산 4 3 2 2 7 3" xfId="40230"/>
    <cellStyle name="계산 4 3 2 2 8" xfId="9172"/>
    <cellStyle name="계산 4 3 2 2 8 2" xfId="24398"/>
    <cellStyle name="계산 4 3 2 2 8 3" xfId="39420"/>
    <cellStyle name="계산 4 3 2 2 9" xfId="8785"/>
    <cellStyle name="계산 4 3 2 2 9 2" xfId="24011"/>
    <cellStyle name="계산 4 3 2 2 9 3" xfId="39033"/>
    <cellStyle name="계산 4 3 2 3" xfId="6636"/>
    <cellStyle name="계산 4 3 2 3 10" xfId="20242"/>
    <cellStyle name="계산 4 3 2 3 10 2" xfId="35312"/>
    <cellStyle name="계산 4 3 2 3 10 3" xfId="50324"/>
    <cellStyle name="계산 4 3 2 3 11" xfId="7514"/>
    <cellStyle name="계산 4 3 2 3 11 2" xfId="22867"/>
    <cellStyle name="계산 4 3 2 3 11 3" xfId="37915"/>
    <cellStyle name="계산 4 3 2 3 12" xfId="21990"/>
    <cellStyle name="계산 4 3 2 3 13" xfId="37038"/>
    <cellStyle name="계산 4 3 2 3 2" xfId="10434"/>
    <cellStyle name="계산 4 3 2 3 2 2" xfId="25631"/>
    <cellStyle name="계산 4 3 2 3 2 3" xfId="40652"/>
    <cellStyle name="계산 4 3 2 3 3" xfId="11666"/>
    <cellStyle name="계산 4 3 2 3 3 2" xfId="26736"/>
    <cellStyle name="계산 4 3 2 3 3 3" xfId="41757"/>
    <cellStyle name="계산 4 3 2 3 4" xfId="12967"/>
    <cellStyle name="계산 4 3 2 3 4 2" xfId="28037"/>
    <cellStyle name="계산 4 3 2 3 4 3" xfId="43058"/>
    <cellStyle name="계산 4 3 2 3 5" xfId="14274"/>
    <cellStyle name="계산 4 3 2 3 5 2" xfId="29344"/>
    <cellStyle name="계산 4 3 2 3 5 3" xfId="44365"/>
    <cellStyle name="계산 4 3 2 3 6" xfId="15538"/>
    <cellStyle name="계산 4 3 2 3 6 2" xfId="30608"/>
    <cellStyle name="계산 4 3 2 3 6 3" xfId="45629"/>
    <cellStyle name="계산 4 3 2 3 7" xfId="16685"/>
    <cellStyle name="계산 4 3 2 3 7 2" xfId="31755"/>
    <cellStyle name="계산 4 3 2 3 7 3" xfId="46776"/>
    <cellStyle name="계산 4 3 2 3 8" xfId="17972"/>
    <cellStyle name="계산 4 3 2 3 8 2" xfId="33042"/>
    <cellStyle name="계산 4 3 2 3 8 3" xfId="48054"/>
    <cellStyle name="계산 4 3 2 3 9" xfId="19147"/>
    <cellStyle name="계산 4 3 2 3 9 2" xfId="34217"/>
    <cellStyle name="계산 4 3 2 3 9 3" xfId="49229"/>
    <cellStyle name="계산 4 3 2 4" xfId="8198"/>
    <cellStyle name="계산 4 3 2 4 10" xfId="20775"/>
    <cellStyle name="계산 4 3 2 4 10 2" xfId="35845"/>
    <cellStyle name="계산 4 3 2 4 10 3" xfId="50857"/>
    <cellStyle name="계산 4 3 2 4 11" xfId="23424"/>
    <cellStyle name="계산 4 3 2 4 12" xfId="38448"/>
    <cellStyle name="계산 4 3 2 4 2" xfId="11103"/>
    <cellStyle name="계산 4 3 2 4 2 2" xfId="26173"/>
    <cellStyle name="계산 4 3 2 4 2 3" xfId="41194"/>
    <cellStyle name="계산 4 3 2 4 3" xfId="12220"/>
    <cellStyle name="계산 4 3 2 4 3 2" xfId="27290"/>
    <cellStyle name="계산 4 3 2 4 3 3" xfId="42311"/>
    <cellStyle name="계산 4 3 2 4 4" xfId="13526"/>
    <cellStyle name="계산 4 3 2 4 4 2" xfId="28596"/>
    <cellStyle name="계산 4 3 2 4 4 3" xfId="43617"/>
    <cellStyle name="계산 4 3 2 4 5" xfId="14901"/>
    <cellStyle name="계산 4 3 2 4 5 2" xfId="29971"/>
    <cellStyle name="계산 4 3 2 4 5 3" xfId="44992"/>
    <cellStyle name="계산 4 3 2 4 6" xfId="16075"/>
    <cellStyle name="계산 4 3 2 4 6 2" xfId="31145"/>
    <cellStyle name="계산 4 3 2 4 6 3" xfId="46166"/>
    <cellStyle name="계산 4 3 2 4 7" xfId="17230"/>
    <cellStyle name="계산 4 3 2 4 7 2" xfId="32300"/>
    <cellStyle name="계산 4 3 2 4 7 3" xfId="47312"/>
    <cellStyle name="계산 4 3 2 4 8" xfId="18535"/>
    <cellStyle name="계산 4 3 2 4 8 2" xfId="33605"/>
    <cellStyle name="계산 4 3 2 4 8 3" xfId="48617"/>
    <cellStyle name="계산 4 3 2 4 9" xfId="19680"/>
    <cellStyle name="계산 4 3 2 4 9 2" xfId="34750"/>
    <cellStyle name="계산 4 3 2 4 9 3" xfId="49762"/>
    <cellStyle name="계산 4 3 2 5" xfId="6142"/>
    <cellStyle name="계산 4 3 2 5 2" xfId="21496"/>
    <cellStyle name="계산 4 3 2 5 3" xfId="36544"/>
    <cellStyle name="계산 4 3 3" xfId="6533"/>
    <cellStyle name="계산 4 3 3 10" xfId="20139"/>
    <cellStyle name="계산 4 3 3 10 2" xfId="35209"/>
    <cellStyle name="계산 4 3 3 10 3" xfId="50221"/>
    <cellStyle name="계산 4 3 3 11" xfId="7411"/>
    <cellStyle name="계산 4 3 3 11 2" xfId="22764"/>
    <cellStyle name="계산 4 3 3 11 3" xfId="37812"/>
    <cellStyle name="계산 4 3 3 12" xfId="21887"/>
    <cellStyle name="계산 4 3 3 13" xfId="36935"/>
    <cellStyle name="계산 4 3 3 2" xfId="10331"/>
    <cellStyle name="계산 4 3 3 2 2" xfId="25528"/>
    <cellStyle name="계산 4 3 3 2 3" xfId="40549"/>
    <cellStyle name="계산 4 3 3 3" xfId="11563"/>
    <cellStyle name="계산 4 3 3 3 2" xfId="26633"/>
    <cellStyle name="계산 4 3 3 3 3" xfId="41654"/>
    <cellStyle name="계산 4 3 3 4" xfId="12864"/>
    <cellStyle name="계산 4 3 3 4 2" xfId="27934"/>
    <cellStyle name="계산 4 3 3 4 3" xfId="42955"/>
    <cellStyle name="계산 4 3 3 5" xfId="14171"/>
    <cellStyle name="계산 4 3 3 5 2" xfId="29241"/>
    <cellStyle name="계산 4 3 3 5 3" xfId="44262"/>
    <cellStyle name="계산 4 3 3 6" xfId="15435"/>
    <cellStyle name="계산 4 3 3 6 2" xfId="30505"/>
    <cellStyle name="계산 4 3 3 6 3" xfId="45526"/>
    <cellStyle name="계산 4 3 3 7" xfId="16582"/>
    <cellStyle name="계산 4 3 3 7 2" xfId="31652"/>
    <cellStyle name="계산 4 3 3 7 3" xfId="46673"/>
    <cellStyle name="계산 4 3 3 8" xfId="17869"/>
    <cellStyle name="계산 4 3 3 8 2" xfId="32939"/>
    <cellStyle name="계산 4 3 3 8 3" xfId="47951"/>
    <cellStyle name="계산 4 3 3 9" xfId="19044"/>
    <cellStyle name="계산 4 3 3 9 2" xfId="34114"/>
    <cellStyle name="계산 4 3 3 9 3" xfId="49126"/>
    <cellStyle name="계산 4 3 4" xfId="8144"/>
    <cellStyle name="계산 4 3 4 10" xfId="20721"/>
    <cellStyle name="계산 4 3 4 10 2" xfId="35791"/>
    <cellStyle name="계산 4 3 4 10 3" xfId="50803"/>
    <cellStyle name="계산 4 3 4 11" xfId="23370"/>
    <cellStyle name="계산 4 3 4 12" xfId="38394"/>
    <cellStyle name="계산 4 3 4 2" xfId="11049"/>
    <cellStyle name="계산 4 3 4 2 2" xfId="26119"/>
    <cellStyle name="계산 4 3 4 2 3" xfId="41140"/>
    <cellStyle name="계산 4 3 4 3" xfId="12166"/>
    <cellStyle name="계산 4 3 4 3 2" xfId="27236"/>
    <cellStyle name="계산 4 3 4 3 3" xfId="42257"/>
    <cellStyle name="계산 4 3 4 4" xfId="13472"/>
    <cellStyle name="계산 4 3 4 4 2" xfId="28542"/>
    <cellStyle name="계산 4 3 4 4 3" xfId="43563"/>
    <cellStyle name="계산 4 3 4 5" xfId="14847"/>
    <cellStyle name="계산 4 3 4 5 2" xfId="29917"/>
    <cellStyle name="계산 4 3 4 5 3" xfId="44938"/>
    <cellStyle name="계산 4 3 4 6" xfId="16021"/>
    <cellStyle name="계산 4 3 4 6 2" xfId="31091"/>
    <cellStyle name="계산 4 3 4 6 3" xfId="46112"/>
    <cellStyle name="계산 4 3 4 7" xfId="17176"/>
    <cellStyle name="계산 4 3 4 7 2" xfId="32246"/>
    <cellStyle name="계산 4 3 4 7 3" xfId="47258"/>
    <cellStyle name="계산 4 3 4 8" xfId="18481"/>
    <cellStyle name="계산 4 3 4 8 2" xfId="33551"/>
    <cellStyle name="계산 4 3 4 8 3" xfId="48563"/>
    <cellStyle name="계산 4 3 4 9" xfId="19626"/>
    <cellStyle name="계산 4 3 4 9 2" xfId="34696"/>
    <cellStyle name="계산 4 3 4 9 3" xfId="49708"/>
    <cellStyle name="계산 4 3 5" xfId="8770"/>
    <cellStyle name="계산 4 3 5 2" xfId="23996"/>
    <cellStyle name="계산 4 3 5 3" xfId="39018"/>
    <cellStyle name="계산 4 3 6" xfId="9999"/>
    <cellStyle name="계산 4 3 6 2" xfId="25225"/>
    <cellStyle name="계산 4 3 6 3" xfId="40246"/>
    <cellStyle name="계산 4 3 7" xfId="9237"/>
    <cellStyle name="계산 4 3 7 2" xfId="24463"/>
    <cellStyle name="계산 4 3 7 3" xfId="39485"/>
    <cellStyle name="계산 4 3 8" xfId="14834"/>
    <cellStyle name="계산 4 3 8 2" xfId="29904"/>
    <cellStyle name="계산 4 3 8 3" xfId="44925"/>
    <cellStyle name="계산 4 3 9" xfId="8973"/>
    <cellStyle name="계산 4 3 9 2" xfId="24199"/>
    <cellStyle name="계산 4 3 9 3" xfId="39221"/>
    <cellStyle name="계산 4 4" xfId="6304"/>
    <cellStyle name="계산 4 4 10" xfId="20017"/>
    <cellStyle name="계산 4 4 10 2" xfId="35087"/>
    <cellStyle name="계산 4 4 10 3" xfId="50099"/>
    <cellStyle name="계산 4 4 11" xfId="7289"/>
    <cellStyle name="계산 4 4 11 2" xfId="22642"/>
    <cellStyle name="계산 4 4 11 3" xfId="37690"/>
    <cellStyle name="계산 4 4 12" xfId="21658"/>
    <cellStyle name="계산 4 4 13" xfId="36706"/>
    <cellStyle name="계산 4 4 2" xfId="10209"/>
    <cellStyle name="계산 4 4 2 2" xfId="25406"/>
    <cellStyle name="계산 4 4 2 3" xfId="40427"/>
    <cellStyle name="계산 4 4 3" xfId="11441"/>
    <cellStyle name="계산 4 4 3 2" xfId="26511"/>
    <cellStyle name="계산 4 4 3 3" xfId="41532"/>
    <cellStyle name="계산 4 4 4" xfId="12742"/>
    <cellStyle name="계산 4 4 4 2" xfId="27812"/>
    <cellStyle name="계산 4 4 4 3" xfId="42833"/>
    <cellStyle name="계산 4 4 5" xfId="14049"/>
    <cellStyle name="계산 4 4 5 2" xfId="29119"/>
    <cellStyle name="계산 4 4 5 3" xfId="44140"/>
    <cellStyle name="계산 4 4 6" xfId="15313"/>
    <cellStyle name="계산 4 4 6 2" xfId="30383"/>
    <cellStyle name="계산 4 4 6 3" xfId="45404"/>
    <cellStyle name="계산 4 4 7" xfId="16460"/>
    <cellStyle name="계산 4 4 7 2" xfId="31530"/>
    <cellStyle name="계산 4 4 7 3" xfId="46551"/>
    <cellStyle name="계산 4 4 8" xfId="17747"/>
    <cellStyle name="계산 4 4 8 2" xfId="32817"/>
    <cellStyle name="계산 4 4 8 3" xfId="47829"/>
    <cellStyle name="계산 4 4 9" xfId="18922"/>
    <cellStyle name="계산 4 4 9 2" xfId="33992"/>
    <cellStyle name="계산 4 4 9 3" xfId="49004"/>
    <cellStyle name="계산 4 5" xfId="7316"/>
    <cellStyle name="계산 4 5 10" xfId="20044"/>
    <cellStyle name="계산 4 5 10 2" xfId="35114"/>
    <cellStyle name="계산 4 5 10 3" xfId="50126"/>
    <cellStyle name="계산 4 5 11" xfId="22669"/>
    <cellStyle name="계산 4 5 12" xfId="37717"/>
    <cellStyle name="계산 4 5 2" xfId="10236"/>
    <cellStyle name="계산 4 5 2 2" xfId="25433"/>
    <cellStyle name="계산 4 5 2 3" xfId="40454"/>
    <cellStyle name="계산 4 5 3" xfId="11468"/>
    <cellStyle name="계산 4 5 3 2" xfId="26538"/>
    <cellStyle name="계산 4 5 3 3" xfId="41559"/>
    <cellStyle name="계산 4 5 4" xfId="12769"/>
    <cellStyle name="계산 4 5 4 2" xfId="27839"/>
    <cellStyle name="계산 4 5 4 3" xfId="42860"/>
    <cellStyle name="계산 4 5 5" xfId="14076"/>
    <cellStyle name="계산 4 5 5 2" xfId="29146"/>
    <cellStyle name="계산 4 5 5 3" xfId="44167"/>
    <cellStyle name="계산 4 5 6" xfId="15340"/>
    <cellStyle name="계산 4 5 6 2" xfId="30410"/>
    <cellStyle name="계산 4 5 6 3" xfId="45431"/>
    <cellStyle name="계산 4 5 7" xfId="16487"/>
    <cellStyle name="계산 4 5 7 2" xfId="31557"/>
    <cellStyle name="계산 4 5 7 3" xfId="46578"/>
    <cellStyle name="계산 4 5 8" xfId="17774"/>
    <cellStyle name="계산 4 5 8 2" xfId="32844"/>
    <cellStyle name="계산 4 5 8 3" xfId="47856"/>
    <cellStyle name="계산 4 5 9" xfId="18949"/>
    <cellStyle name="계산 4 5 9 2" xfId="34019"/>
    <cellStyle name="계산 4 5 9 3" xfId="49031"/>
    <cellStyle name="계산 4 6" xfId="6506"/>
    <cellStyle name="계산 4 6 2" xfId="21860"/>
    <cellStyle name="계산 4 6 3" xfId="36908"/>
    <cellStyle name="계산 5" xfId="4483"/>
    <cellStyle name="계산 5 2" xfId="5557"/>
    <cellStyle name="계산 5 2 10" xfId="6458"/>
    <cellStyle name="계산 5 2 10 2" xfId="21812"/>
    <cellStyle name="계산 5 2 10 3" xfId="36860"/>
    <cellStyle name="계산 5 2 2" xfId="5580"/>
    <cellStyle name="계산 5 2 2 2" xfId="5644"/>
    <cellStyle name="계산 5 2 2 2 10" xfId="6172"/>
    <cellStyle name="계산 5 2 2 2 10 2" xfId="21526"/>
    <cellStyle name="계산 5 2 2 2 10 3" xfId="36574"/>
    <cellStyle name="계산 5 2 2 2 2" xfId="5770"/>
    <cellStyle name="계산 5 2 2 2 2 2" xfId="5887"/>
    <cellStyle name="계산 5 2 2 2 2 2 10" xfId="7187"/>
    <cellStyle name="계산 5 2 2 2 2 2 10 2" xfId="22541"/>
    <cellStyle name="계산 5 2 2 2 2 2 10 3" xfId="37589"/>
    <cellStyle name="계산 5 2 2 2 2 2 2" xfId="6885"/>
    <cellStyle name="계산 5 2 2 2 2 2 2 10" xfId="19511"/>
    <cellStyle name="계산 5 2 2 2 2 2 2 10 2" xfId="34581"/>
    <cellStyle name="계산 5 2 2 2 2 2 2 10 3" xfId="49593"/>
    <cellStyle name="계산 5 2 2 2 2 2 2 11" xfId="20606"/>
    <cellStyle name="계산 5 2 2 2 2 2 2 11 2" xfId="35676"/>
    <cellStyle name="계산 5 2 2 2 2 2 2 11 3" xfId="50688"/>
    <cellStyle name="계산 5 2 2 2 2 2 2 12" xfId="7952"/>
    <cellStyle name="계산 5 2 2 2 2 2 2 12 2" xfId="23255"/>
    <cellStyle name="계산 5 2 2 2 2 2 2 12 3" xfId="38279"/>
    <cellStyle name="계산 5 2 2 2 2 2 2 13" xfId="22239"/>
    <cellStyle name="계산 5 2 2 2 2 2 2 14" xfId="37287"/>
    <cellStyle name="계산 5 2 2 2 2 2 2 2" xfId="8447"/>
    <cellStyle name="계산 5 2 2 2 2 2 2 2 10" xfId="21024"/>
    <cellStyle name="계산 5 2 2 2 2 2 2 2 10 2" xfId="36094"/>
    <cellStyle name="계산 5 2 2 2 2 2 2 2 10 3" xfId="51106"/>
    <cellStyle name="계산 5 2 2 2 2 2 2 2 11" xfId="23673"/>
    <cellStyle name="계산 5 2 2 2 2 2 2 2 12" xfId="38697"/>
    <cellStyle name="계산 5 2 2 2 2 2 2 2 2" xfId="11352"/>
    <cellStyle name="계산 5 2 2 2 2 2 2 2 2 2" xfId="26422"/>
    <cellStyle name="계산 5 2 2 2 2 2 2 2 2 3" xfId="41443"/>
    <cellStyle name="계산 5 2 2 2 2 2 2 2 3" xfId="12469"/>
    <cellStyle name="계산 5 2 2 2 2 2 2 2 3 2" xfId="27539"/>
    <cellStyle name="계산 5 2 2 2 2 2 2 2 3 3" xfId="42560"/>
    <cellStyle name="계산 5 2 2 2 2 2 2 2 4" xfId="13775"/>
    <cellStyle name="계산 5 2 2 2 2 2 2 2 4 2" xfId="28845"/>
    <cellStyle name="계산 5 2 2 2 2 2 2 2 4 3" xfId="43866"/>
    <cellStyle name="계산 5 2 2 2 2 2 2 2 5" xfId="15150"/>
    <cellStyle name="계산 5 2 2 2 2 2 2 2 5 2" xfId="30220"/>
    <cellStyle name="계산 5 2 2 2 2 2 2 2 5 3" xfId="45241"/>
    <cellStyle name="계산 5 2 2 2 2 2 2 2 6" xfId="16324"/>
    <cellStyle name="계산 5 2 2 2 2 2 2 2 6 2" xfId="31394"/>
    <cellStyle name="계산 5 2 2 2 2 2 2 2 6 3" xfId="46415"/>
    <cellStyle name="계산 5 2 2 2 2 2 2 2 7" xfId="17479"/>
    <cellStyle name="계산 5 2 2 2 2 2 2 2 7 2" xfId="32549"/>
    <cellStyle name="계산 5 2 2 2 2 2 2 2 7 3" xfId="47561"/>
    <cellStyle name="계산 5 2 2 2 2 2 2 2 8" xfId="18784"/>
    <cellStyle name="계산 5 2 2 2 2 2 2 2 8 2" xfId="33854"/>
    <cellStyle name="계산 5 2 2 2 2 2 2 2 8 3" xfId="48866"/>
    <cellStyle name="계산 5 2 2 2 2 2 2 2 9" xfId="19929"/>
    <cellStyle name="계산 5 2 2 2 2 2 2 2 9 2" xfId="34999"/>
    <cellStyle name="계산 5 2 2 2 2 2 2 2 9 3" xfId="50011"/>
    <cellStyle name="계산 5 2 2 2 2 2 2 3" xfId="10857"/>
    <cellStyle name="계산 5 2 2 2 2 2 2 3 2" xfId="26004"/>
    <cellStyle name="계산 5 2 2 2 2 2 2 3 3" xfId="41025"/>
    <cellStyle name="계산 5 2 2 2 2 2 2 4" xfId="12035"/>
    <cellStyle name="계산 5 2 2 2 2 2 2 4 2" xfId="27105"/>
    <cellStyle name="계산 5 2 2 2 2 2 2 4 3" xfId="42126"/>
    <cellStyle name="계산 5 2 2 2 2 2 2 5" xfId="13339"/>
    <cellStyle name="계산 5 2 2 2 2 2 2 5 2" xfId="28409"/>
    <cellStyle name="계산 5 2 2 2 2 2 2 5 3" xfId="43430"/>
    <cellStyle name="계산 5 2 2 2 2 2 2 6" xfId="14676"/>
    <cellStyle name="계산 5 2 2 2 2 2 2 6 2" xfId="29746"/>
    <cellStyle name="계산 5 2 2 2 2 2 2 6 3" xfId="44767"/>
    <cellStyle name="계산 5 2 2 2 2 2 2 7" xfId="15906"/>
    <cellStyle name="계산 5 2 2 2 2 2 2 7 2" xfId="30976"/>
    <cellStyle name="계산 5 2 2 2 2 2 2 7 3" xfId="45997"/>
    <cellStyle name="계산 5 2 2 2 2 2 2 8" xfId="17059"/>
    <cellStyle name="계산 5 2 2 2 2 2 2 8 2" xfId="32129"/>
    <cellStyle name="계산 5 2 2 2 2 2 2 8 3" xfId="47141"/>
    <cellStyle name="계산 5 2 2 2 2 2 2 9" xfId="18344"/>
    <cellStyle name="계산 5 2 2 2 2 2 2 9 2" xfId="33414"/>
    <cellStyle name="계산 5 2 2 2 2 2 2 9 3" xfId="48426"/>
    <cellStyle name="계산 5 2 2 2 2 2 3" xfId="7792"/>
    <cellStyle name="계산 5 2 2 2 2 2 3 10" xfId="20491"/>
    <cellStyle name="계산 5 2 2 2 2 2 3 10 2" xfId="35561"/>
    <cellStyle name="계산 5 2 2 2 2 2 3 10 3" xfId="50573"/>
    <cellStyle name="계산 5 2 2 2 2 2 3 11" xfId="23137"/>
    <cellStyle name="계산 5 2 2 2 2 2 3 12" xfId="38164"/>
    <cellStyle name="계산 5 2 2 2 2 2 3 2" xfId="10700"/>
    <cellStyle name="계산 5 2 2 2 2 2 3 2 2" xfId="25889"/>
    <cellStyle name="계산 5 2 2 2 2 2 3 2 3" xfId="40910"/>
    <cellStyle name="계산 5 2 2 2 2 2 3 3" xfId="11918"/>
    <cellStyle name="계산 5 2 2 2 2 2 3 3 2" xfId="26988"/>
    <cellStyle name="계산 5 2 2 2 2 2 3 3 3" xfId="42009"/>
    <cellStyle name="계산 5 2 2 2 2 2 3 4" xfId="13220"/>
    <cellStyle name="계산 5 2 2 2 2 2 3 4 2" xfId="28290"/>
    <cellStyle name="계산 5 2 2 2 2 2 3 4 3" xfId="43311"/>
    <cellStyle name="계산 5 2 2 2 2 2 3 5" xfId="14531"/>
    <cellStyle name="계산 5 2 2 2 2 2 3 5 2" xfId="29601"/>
    <cellStyle name="계산 5 2 2 2 2 2 3 5 3" xfId="44622"/>
    <cellStyle name="계산 5 2 2 2 2 2 3 6" xfId="15790"/>
    <cellStyle name="계산 5 2 2 2 2 2 3 6 2" xfId="30860"/>
    <cellStyle name="계산 5 2 2 2 2 2 3 6 3" xfId="45881"/>
    <cellStyle name="계산 5 2 2 2 2 2 3 7" xfId="16941"/>
    <cellStyle name="계산 5 2 2 2 2 2 3 7 2" xfId="32011"/>
    <cellStyle name="계산 5 2 2 2 2 2 3 7 3" xfId="47026"/>
    <cellStyle name="계산 5 2 2 2 2 2 3 8" xfId="18222"/>
    <cellStyle name="계산 5 2 2 2 2 2 3 8 2" xfId="33292"/>
    <cellStyle name="계산 5 2 2 2 2 2 3 8 3" xfId="48304"/>
    <cellStyle name="계산 5 2 2 2 2 2 3 9" xfId="19396"/>
    <cellStyle name="계산 5 2 2 2 2 2 3 9 2" xfId="34466"/>
    <cellStyle name="계산 5 2 2 2 2 2 3 9 3" xfId="49478"/>
    <cellStyle name="계산 5 2 2 2 2 2 4" xfId="8364"/>
    <cellStyle name="계산 5 2 2 2 2 2 4 10" xfId="20941"/>
    <cellStyle name="계산 5 2 2 2 2 2 4 10 2" xfId="36011"/>
    <cellStyle name="계산 5 2 2 2 2 2 4 10 3" xfId="51023"/>
    <cellStyle name="계산 5 2 2 2 2 2 4 11" xfId="23590"/>
    <cellStyle name="계산 5 2 2 2 2 2 4 12" xfId="38614"/>
    <cellStyle name="계산 5 2 2 2 2 2 4 2" xfId="11269"/>
    <cellStyle name="계산 5 2 2 2 2 2 4 2 2" xfId="26339"/>
    <cellStyle name="계산 5 2 2 2 2 2 4 2 3" xfId="41360"/>
    <cellStyle name="계산 5 2 2 2 2 2 4 3" xfId="12386"/>
    <cellStyle name="계산 5 2 2 2 2 2 4 3 2" xfId="27456"/>
    <cellStyle name="계산 5 2 2 2 2 2 4 3 3" xfId="42477"/>
    <cellStyle name="계산 5 2 2 2 2 2 4 4" xfId="13692"/>
    <cellStyle name="계산 5 2 2 2 2 2 4 4 2" xfId="28762"/>
    <cellStyle name="계산 5 2 2 2 2 2 4 4 3" xfId="43783"/>
    <cellStyle name="계산 5 2 2 2 2 2 4 5" xfId="15067"/>
    <cellStyle name="계산 5 2 2 2 2 2 4 5 2" xfId="30137"/>
    <cellStyle name="계산 5 2 2 2 2 2 4 5 3" xfId="45158"/>
    <cellStyle name="계산 5 2 2 2 2 2 4 6" xfId="16241"/>
    <cellStyle name="계산 5 2 2 2 2 2 4 6 2" xfId="31311"/>
    <cellStyle name="계산 5 2 2 2 2 2 4 6 3" xfId="46332"/>
    <cellStyle name="계산 5 2 2 2 2 2 4 7" xfId="17396"/>
    <cellStyle name="계산 5 2 2 2 2 2 4 7 2" xfId="32466"/>
    <cellStyle name="계산 5 2 2 2 2 2 4 7 3" xfId="47478"/>
    <cellStyle name="계산 5 2 2 2 2 2 4 8" xfId="18701"/>
    <cellStyle name="계산 5 2 2 2 2 2 4 8 2" xfId="33771"/>
    <cellStyle name="계산 5 2 2 2 2 2 4 8 3" xfId="48783"/>
    <cellStyle name="계산 5 2 2 2 2 2 4 9" xfId="19846"/>
    <cellStyle name="계산 5 2 2 2 2 2 4 9 2" xfId="34916"/>
    <cellStyle name="계산 5 2 2 2 2 2 4 9 3" xfId="49928"/>
    <cellStyle name="계산 5 2 2 2 2 2 5" xfId="8874"/>
    <cellStyle name="계산 5 2 2 2 2 2 5 2" xfId="24100"/>
    <cellStyle name="계산 5 2 2 2 2 2 5 3" xfId="39122"/>
    <cellStyle name="계산 5 2 2 2 2 2 6" xfId="12646"/>
    <cellStyle name="계산 5 2 2 2 2 2 6 2" xfId="27716"/>
    <cellStyle name="계산 5 2 2 2 2 2 6 3" xfId="42737"/>
    <cellStyle name="계산 5 2 2 2 2 2 7" xfId="13941"/>
    <cellStyle name="계산 5 2 2 2 2 2 7 2" xfId="29011"/>
    <cellStyle name="계산 5 2 2 2 2 2 7 3" xfId="44032"/>
    <cellStyle name="계산 5 2 2 2 2 2 8" xfId="10045"/>
    <cellStyle name="계산 5 2 2 2 2 2 8 2" xfId="25271"/>
    <cellStyle name="계산 5 2 2 2 2 2 8 3" xfId="40292"/>
    <cellStyle name="계산 5 2 2 2 2 2 9" xfId="17648"/>
    <cellStyle name="계산 5 2 2 2 2 2 9 2" xfId="32718"/>
    <cellStyle name="계산 5 2 2 2 2 2 9 3" xfId="47730"/>
    <cellStyle name="계산 5 2 2 2 2 3" xfId="6776"/>
    <cellStyle name="계산 5 2 2 2 2 3 10" xfId="20382"/>
    <cellStyle name="계산 5 2 2 2 2 3 10 2" xfId="35452"/>
    <cellStyle name="계산 5 2 2 2 2 3 10 3" xfId="50464"/>
    <cellStyle name="계산 5 2 2 2 2 3 11" xfId="7676"/>
    <cellStyle name="계산 5 2 2 2 2 3 11 2" xfId="23028"/>
    <cellStyle name="계산 5 2 2 2 2 3 11 3" xfId="38055"/>
    <cellStyle name="계산 5 2 2 2 2 3 12" xfId="22130"/>
    <cellStyle name="계산 5 2 2 2 2 3 13" xfId="37178"/>
    <cellStyle name="계산 5 2 2 2 2 3 2" xfId="10584"/>
    <cellStyle name="계산 5 2 2 2 2 3 2 2" xfId="25780"/>
    <cellStyle name="계산 5 2 2 2 2 3 2 3" xfId="40801"/>
    <cellStyle name="계산 5 2 2 2 2 3 3" xfId="11808"/>
    <cellStyle name="계산 5 2 2 2 2 3 3 2" xfId="26878"/>
    <cellStyle name="계산 5 2 2 2 2 3 3 3" xfId="41899"/>
    <cellStyle name="계산 5 2 2 2 2 3 4" xfId="13110"/>
    <cellStyle name="계산 5 2 2 2 2 3 4 2" xfId="28180"/>
    <cellStyle name="계산 5 2 2 2 2 3 4 3" xfId="43201"/>
    <cellStyle name="계산 5 2 2 2 2 3 5" xfId="14416"/>
    <cellStyle name="계산 5 2 2 2 2 3 5 2" xfId="29486"/>
    <cellStyle name="계산 5 2 2 2 2 3 5 3" xfId="44507"/>
    <cellStyle name="계산 5 2 2 2 2 3 6" xfId="15681"/>
    <cellStyle name="계산 5 2 2 2 2 3 6 2" xfId="30751"/>
    <cellStyle name="계산 5 2 2 2 2 3 6 3" xfId="45772"/>
    <cellStyle name="계산 5 2 2 2 2 3 7" xfId="16832"/>
    <cellStyle name="계산 5 2 2 2 2 3 7 2" xfId="31902"/>
    <cellStyle name="계산 5 2 2 2 2 3 7 3" xfId="46917"/>
    <cellStyle name="계산 5 2 2 2 2 3 8" xfId="18112"/>
    <cellStyle name="계산 5 2 2 2 2 3 8 2" xfId="33182"/>
    <cellStyle name="계산 5 2 2 2 2 3 8 3" xfId="48194"/>
    <cellStyle name="계산 5 2 2 2 2 3 9" xfId="19287"/>
    <cellStyle name="계산 5 2 2 2 2 3 9 2" xfId="34357"/>
    <cellStyle name="계산 5 2 2 2 2 3 9 3" xfId="49369"/>
    <cellStyle name="계산 5 2 2 2 2 4" xfId="8287"/>
    <cellStyle name="계산 5 2 2 2 2 4 10" xfId="20864"/>
    <cellStyle name="계산 5 2 2 2 2 4 10 2" xfId="35934"/>
    <cellStyle name="계산 5 2 2 2 2 4 10 3" xfId="50946"/>
    <cellStyle name="계산 5 2 2 2 2 4 11" xfId="23513"/>
    <cellStyle name="계산 5 2 2 2 2 4 12" xfId="38537"/>
    <cellStyle name="계산 5 2 2 2 2 4 2" xfId="11192"/>
    <cellStyle name="계산 5 2 2 2 2 4 2 2" xfId="26262"/>
    <cellStyle name="계산 5 2 2 2 2 4 2 3" xfId="41283"/>
    <cellStyle name="계산 5 2 2 2 2 4 3" xfId="12309"/>
    <cellStyle name="계산 5 2 2 2 2 4 3 2" xfId="27379"/>
    <cellStyle name="계산 5 2 2 2 2 4 3 3" xfId="42400"/>
    <cellStyle name="계산 5 2 2 2 2 4 4" xfId="13615"/>
    <cellStyle name="계산 5 2 2 2 2 4 4 2" xfId="28685"/>
    <cellStyle name="계산 5 2 2 2 2 4 4 3" xfId="43706"/>
    <cellStyle name="계산 5 2 2 2 2 4 5" xfId="14990"/>
    <cellStyle name="계산 5 2 2 2 2 4 5 2" xfId="30060"/>
    <cellStyle name="계산 5 2 2 2 2 4 5 3" xfId="45081"/>
    <cellStyle name="계산 5 2 2 2 2 4 6" xfId="16164"/>
    <cellStyle name="계산 5 2 2 2 2 4 6 2" xfId="31234"/>
    <cellStyle name="계산 5 2 2 2 2 4 6 3" xfId="46255"/>
    <cellStyle name="계산 5 2 2 2 2 4 7" xfId="17319"/>
    <cellStyle name="계산 5 2 2 2 2 4 7 2" xfId="32389"/>
    <cellStyle name="계산 5 2 2 2 2 4 7 3" xfId="47401"/>
    <cellStyle name="계산 5 2 2 2 2 4 8" xfId="18624"/>
    <cellStyle name="계산 5 2 2 2 2 4 8 2" xfId="33694"/>
    <cellStyle name="계산 5 2 2 2 2 4 8 3" xfId="48706"/>
    <cellStyle name="계산 5 2 2 2 2 4 9" xfId="19769"/>
    <cellStyle name="계산 5 2 2 2 2 4 9 2" xfId="34839"/>
    <cellStyle name="계산 5 2 2 2 2 4 9 3" xfId="49851"/>
    <cellStyle name="계산 5 2 2 2 2 5" xfId="6249"/>
    <cellStyle name="계산 5 2 2 2 2 5 2" xfId="21603"/>
    <cellStyle name="계산 5 2 2 2 2 5 3" xfId="36651"/>
    <cellStyle name="계산 5 2 2 2 3" xfId="6658"/>
    <cellStyle name="계산 5 2 2 2 3 10" xfId="20264"/>
    <cellStyle name="계산 5 2 2 2 3 10 2" xfId="35334"/>
    <cellStyle name="계산 5 2 2 2 3 10 3" xfId="50346"/>
    <cellStyle name="계산 5 2 2 2 3 11" xfId="7536"/>
    <cellStyle name="계산 5 2 2 2 3 11 2" xfId="22889"/>
    <cellStyle name="계산 5 2 2 2 3 11 3" xfId="37937"/>
    <cellStyle name="계산 5 2 2 2 3 12" xfId="22012"/>
    <cellStyle name="계산 5 2 2 2 3 13" xfId="37060"/>
    <cellStyle name="계산 5 2 2 2 3 2" xfId="10456"/>
    <cellStyle name="계산 5 2 2 2 3 2 2" xfId="25653"/>
    <cellStyle name="계산 5 2 2 2 3 2 3" xfId="40674"/>
    <cellStyle name="계산 5 2 2 2 3 3" xfId="11688"/>
    <cellStyle name="계산 5 2 2 2 3 3 2" xfId="26758"/>
    <cellStyle name="계산 5 2 2 2 3 3 3" xfId="41779"/>
    <cellStyle name="계산 5 2 2 2 3 4" xfId="12989"/>
    <cellStyle name="계산 5 2 2 2 3 4 2" xfId="28059"/>
    <cellStyle name="계산 5 2 2 2 3 4 3" xfId="43080"/>
    <cellStyle name="계산 5 2 2 2 3 5" xfId="14296"/>
    <cellStyle name="계산 5 2 2 2 3 5 2" xfId="29366"/>
    <cellStyle name="계산 5 2 2 2 3 5 3" xfId="44387"/>
    <cellStyle name="계산 5 2 2 2 3 6" xfId="15560"/>
    <cellStyle name="계산 5 2 2 2 3 6 2" xfId="30630"/>
    <cellStyle name="계산 5 2 2 2 3 6 3" xfId="45651"/>
    <cellStyle name="계산 5 2 2 2 3 7" xfId="16707"/>
    <cellStyle name="계산 5 2 2 2 3 7 2" xfId="31777"/>
    <cellStyle name="계산 5 2 2 2 3 7 3" xfId="46798"/>
    <cellStyle name="계산 5 2 2 2 3 8" xfId="17994"/>
    <cellStyle name="계산 5 2 2 2 3 8 2" xfId="33064"/>
    <cellStyle name="계산 5 2 2 2 3 8 3" xfId="48076"/>
    <cellStyle name="계산 5 2 2 2 3 9" xfId="19169"/>
    <cellStyle name="계산 5 2 2 2 3 9 2" xfId="34239"/>
    <cellStyle name="계산 5 2 2 2 3 9 3" xfId="49251"/>
    <cellStyle name="계산 5 2 2 2 4" xfId="8217"/>
    <cellStyle name="계산 5 2 2 2 4 10" xfId="20794"/>
    <cellStyle name="계산 5 2 2 2 4 10 2" xfId="35864"/>
    <cellStyle name="계산 5 2 2 2 4 10 3" xfId="50876"/>
    <cellStyle name="계산 5 2 2 2 4 11" xfId="23443"/>
    <cellStyle name="계산 5 2 2 2 4 12" xfId="38467"/>
    <cellStyle name="계산 5 2 2 2 4 2" xfId="11122"/>
    <cellStyle name="계산 5 2 2 2 4 2 2" xfId="26192"/>
    <cellStyle name="계산 5 2 2 2 4 2 3" xfId="41213"/>
    <cellStyle name="계산 5 2 2 2 4 3" xfId="12239"/>
    <cellStyle name="계산 5 2 2 2 4 3 2" xfId="27309"/>
    <cellStyle name="계산 5 2 2 2 4 3 3" xfId="42330"/>
    <cellStyle name="계산 5 2 2 2 4 4" xfId="13545"/>
    <cellStyle name="계산 5 2 2 2 4 4 2" xfId="28615"/>
    <cellStyle name="계산 5 2 2 2 4 4 3" xfId="43636"/>
    <cellStyle name="계산 5 2 2 2 4 5" xfId="14920"/>
    <cellStyle name="계산 5 2 2 2 4 5 2" xfId="29990"/>
    <cellStyle name="계산 5 2 2 2 4 5 3" xfId="45011"/>
    <cellStyle name="계산 5 2 2 2 4 6" xfId="16094"/>
    <cellStyle name="계산 5 2 2 2 4 6 2" xfId="31164"/>
    <cellStyle name="계산 5 2 2 2 4 6 3" xfId="46185"/>
    <cellStyle name="계산 5 2 2 2 4 7" xfId="17249"/>
    <cellStyle name="계산 5 2 2 2 4 7 2" xfId="32319"/>
    <cellStyle name="계산 5 2 2 2 4 7 3" xfId="47331"/>
    <cellStyle name="계산 5 2 2 2 4 8" xfId="18554"/>
    <cellStyle name="계산 5 2 2 2 4 8 2" xfId="33624"/>
    <cellStyle name="계산 5 2 2 2 4 8 3" xfId="48636"/>
    <cellStyle name="계산 5 2 2 2 4 9" xfId="19699"/>
    <cellStyle name="계산 5 2 2 2 4 9 2" xfId="34769"/>
    <cellStyle name="계산 5 2 2 2 4 9 3" xfId="49781"/>
    <cellStyle name="계산 5 2 2 2 5" xfId="8630"/>
    <cellStyle name="계산 5 2 2 2 5 2" xfId="23856"/>
    <cellStyle name="계산 5 2 2 2 5 3" xfId="38879"/>
    <cellStyle name="계산 5 2 2 2 6" xfId="9860"/>
    <cellStyle name="계산 5 2 2 2 6 2" xfId="25086"/>
    <cellStyle name="계산 5 2 2 2 6 3" xfId="40107"/>
    <cellStyle name="계산 5 2 2 2 7" xfId="9921"/>
    <cellStyle name="계산 5 2 2 2 7 2" xfId="25147"/>
    <cellStyle name="계산 5 2 2 2 7 3" xfId="40168"/>
    <cellStyle name="계산 5 2 2 2 8" xfId="14789"/>
    <cellStyle name="계산 5 2 2 2 8 2" xfId="29859"/>
    <cellStyle name="계산 5 2 2 2 8 3" xfId="44880"/>
    <cellStyle name="계산 5 2 2 2 9" xfId="9800"/>
    <cellStyle name="계산 5 2 2 2 9 2" xfId="25026"/>
    <cellStyle name="계산 5 2 2 2 9 3" xfId="40047"/>
    <cellStyle name="계산 5 2 2 3" xfId="6594"/>
    <cellStyle name="계산 5 2 2 3 10" xfId="20200"/>
    <cellStyle name="계산 5 2 2 3 10 2" xfId="35270"/>
    <cellStyle name="계산 5 2 2 3 10 3" xfId="50282"/>
    <cellStyle name="계산 5 2 2 3 11" xfId="7472"/>
    <cellStyle name="계산 5 2 2 3 11 2" xfId="22825"/>
    <cellStyle name="계산 5 2 2 3 11 3" xfId="37873"/>
    <cellStyle name="계산 5 2 2 3 12" xfId="21948"/>
    <cellStyle name="계산 5 2 2 3 13" xfId="36996"/>
    <cellStyle name="계산 5 2 2 3 2" xfId="10392"/>
    <cellStyle name="계산 5 2 2 3 2 2" xfId="25589"/>
    <cellStyle name="계산 5 2 2 3 2 3" xfId="40610"/>
    <cellStyle name="계산 5 2 2 3 3" xfId="11624"/>
    <cellStyle name="계산 5 2 2 3 3 2" xfId="26694"/>
    <cellStyle name="계산 5 2 2 3 3 3" xfId="41715"/>
    <cellStyle name="계산 5 2 2 3 4" xfId="12925"/>
    <cellStyle name="계산 5 2 2 3 4 2" xfId="27995"/>
    <cellStyle name="계산 5 2 2 3 4 3" xfId="43016"/>
    <cellStyle name="계산 5 2 2 3 5" xfId="14232"/>
    <cellStyle name="계산 5 2 2 3 5 2" xfId="29302"/>
    <cellStyle name="계산 5 2 2 3 5 3" xfId="44323"/>
    <cellStyle name="계산 5 2 2 3 6" xfId="15496"/>
    <cellStyle name="계산 5 2 2 3 6 2" xfId="30566"/>
    <cellStyle name="계산 5 2 2 3 6 3" xfId="45587"/>
    <cellStyle name="계산 5 2 2 3 7" xfId="16643"/>
    <cellStyle name="계산 5 2 2 3 7 2" xfId="31713"/>
    <cellStyle name="계산 5 2 2 3 7 3" xfId="46734"/>
    <cellStyle name="계산 5 2 2 3 8" xfId="17930"/>
    <cellStyle name="계산 5 2 2 3 8 2" xfId="33000"/>
    <cellStyle name="계산 5 2 2 3 8 3" xfId="48012"/>
    <cellStyle name="계산 5 2 2 3 9" xfId="19105"/>
    <cellStyle name="계산 5 2 2 3 9 2" xfId="34175"/>
    <cellStyle name="계산 5 2 2 3 9 3" xfId="49187"/>
    <cellStyle name="계산 5 2 2 4" xfId="8169"/>
    <cellStyle name="계산 5 2 2 4 10" xfId="20746"/>
    <cellStyle name="계산 5 2 2 4 10 2" xfId="35816"/>
    <cellStyle name="계산 5 2 2 4 10 3" xfId="50828"/>
    <cellStyle name="계산 5 2 2 4 11" xfId="23395"/>
    <cellStyle name="계산 5 2 2 4 12" xfId="38419"/>
    <cellStyle name="계산 5 2 2 4 2" xfId="11074"/>
    <cellStyle name="계산 5 2 2 4 2 2" xfId="26144"/>
    <cellStyle name="계산 5 2 2 4 2 3" xfId="41165"/>
    <cellStyle name="계산 5 2 2 4 3" xfId="12191"/>
    <cellStyle name="계산 5 2 2 4 3 2" xfId="27261"/>
    <cellStyle name="계산 5 2 2 4 3 3" xfId="42282"/>
    <cellStyle name="계산 5 2 2 4 4" xfId="13497"/>
    <cellStyle name="계산 5 2 2 4 4 2" xfId="28567"/>
    <cellStyle name="계산 5 2 2 4 4 3" xfId="43588"/>
    <cellStyle name="계산 5 2 2 4 5" xfId="14872"/>
    <cellStyle name="계산 5 2 2 4 5 2" xfId="29942"/>
    <cellStyle name="계산 5 2 2 4 5 3" xfId="44963"/>
    <cellStyle name="계산 5 2 2 4 6" xfId="16046"/>
    <cellStyle name="계산 5 2 2 4 6 2" xfId="31116"/>
    <cellStyle name="계산 5 2 2 4 6 3" xfId="46137"/>
    <cellStyle name="계산 5 2 2 4 7" xfId="17201"/>
    <cellStyle name="계산 5 2 2 4 7 2" xfId="32271"/>
    <cellStyle name="계산 5 2 2 4 7 3" xfId="47283"/>
    <cellStyle name="계산 5 2 2 4 8" xfId="18506"/>
    <cellStyle name="계산 5 2 2 4 8 2" xfId="33576"/>
    <cellStyle name="계산 5 2 2 4 8 3" xfId="48588"/>
    <cellStyle name="계산 5 2 2 4 9" xfId="19651"/>
    <cellStyle name="계산 5 2 2 4 9 2" xfId="34721"/>
    <cellStyle name="계산 5 2 2 4 9 3" xfId="49733"/>
    <cellStyle name="계산 5 2 2 5" xfId="6508"/>
    <cellStyle name="계산 5 2 2 5 2" xfId="21862"/>
    <cellStyle name="계산 5 2 2 5 3" xfId="36910"/>
    <cellStyle name="계산 5 2 3" xfId="6571"/>
    <cellStyle name="계산 5 2 3 10" xfId="20177"/>
    <cellStyle name="계산 5 2 3 10 2" xfId="35247"/>
    <cellStyle name="계산 5 2 3 10 3" xfId="50259"/>
    <cellStyle name="계산 5 2 3 11" xfId="7449"/>
    <cellStyle name="계산 5 2 3 11 2" xfId="22802"/>
    <cellStyle name="계산 5 2 3 11 3" xfId="37850"/>
    <cellStyle name="계산 5 2 3 12" xfId="21925"/>
    <cellStyle name="계산 5 2 3 13" xfId="36973"/>
    <cellStyle name="계산 5 2 3 2" xfId="10369"/>
    <cellStyle name="계산 5 2 3 2 2" xfId="25566"/>
    <cellStyle name="계산 5 2 3 2 3" xfId="40587"/>
    <cellStyle name="계산 5 2 3 3" xfId="11601"/>
    <cellStyle name="계산 5 2 3 3 2" xfId="26671"/>
    <cellStyle name="계산 5 2 3 3 3" xfId="41692"/>
    <cellStyle name="계산 5 2 3 4" xfId="12902"/>
    <cellStyle name="계산 5 2 3 4 2" xfId="27972"/>
    <cellStyle name="계산 5 2 3 4 3" xfId="42993"/>
    <cellStyle name="계산 5 2 3 5" xfId="14209"/>
    <cellStyle name="계산 5 2 3 5 2" xfId="29279"/>
    <cellStyle name="계산 5 2 3 5 3" xfId="44300"/>
    <cellStyle name="계산 5 2 3 6" xfId="15473"/>
    <cellStyle name="계산 5 2 3 6 2" xfId="30543"/>
    <cellStyle name="계산 5 2 3 6 3" xfId="45564"/>
    <cellStyle name="계산 5 2 3 7" xfId="16620"/>
    <cellStyle name="계산 5 2 3 7 2" xfId="31690"/>
    <cellStyle name="계산 5 2 3 7 3" xfId="46711"/>
    <cellStyle name="계산 5 2 3 8" xfId="17907"/>
    <cellStyle name="계산 5 2 3 8 2" xfId="32977"/>
    <cellStyle name="계산 5 2 3 8 3" xfId="47989"/>
    <cellStyle name="계산 5 2 3 9" xfId="19082"/>
    <cellStyle name="계산 5 2 3 9 2" xfId="34152"/>
    <cellStyle name="계산 5 2 3 9 3" xfId="49164"/>
    <cellStyle name="계산 5 2 4" xfId="8159"/>
    <cellStyle name="계산 5 2 4 10" xfId="20736"/>
    <cellStyle name="계산 5 2 4 10 2" xfId="35806"/>
    <cellStyle name="계산 5 2 4 10 3" xfId="50818"/>
    <cellStyle name="계산 5 2 4 11" xfId="23385"/>
    <cellStyle name="계산 5 2 4 12" xfId="38409"/>
    <cellStyle name="계산 5 2 4 2" xfId="11064"/>
    <cellStyle name="계산 5 2 4 2 2" xfId="26134"/>
    <cellStyle name="계산 5 2 4 2 3" xfId="41155"/>
    <cellStyle name="계산 5 2 4 3" xfId="12181"/>
    <cellStyle name="계산 5 2 4 3 2" xfId="27251"/>
    <cellStyle name="계산 5 2 4 3 3" xfId="42272"/>
    <cellStyle name="계산 5 2 4 4" xfId="13487"/>
    <cellStyle name="계산 5 2 4 4 2" xfId="28557"/>
    <cellStyle name="계산 5 2 4 4 3" xfId="43578"/>
    <cellStyle name="계산 5 2 4 5" xfId="14862"/>
    <cellStyle name="계산 5 2 4 5 2" xfId="29932"/>
    <cellStyle name="계산 5 2 4 5 3" xfId="44953"/>
    <cellStyle name="계산 5 2 4 6" xfId="16036"/>
    <cellStyle name="계산 5 2 4 6 2" xfId="31106"/>
    <cellStyle name="계산 5 2 4 6 3" xfId="46127"/>
    <cellStyle name="계산 5 2 4 7" xfId="17191"/>
    <cellStyle name="계산 5 2 4 7 2" xfId="32261"/>
    <cellStyle name="계산 5 2 4 7 3" xfId="47273"/>
    <cellStyle name="계산 5 2 4 8" xfId="18496"/>
    <cellStyle name="계산 5 2 4 8 2" xfId="33566"/>
    <cellStyle name="계산 5 2 4 8 3" xfId="48578"/>
    <cellStyle name="계산 5 2 4 9" xfId="19641"/>
    <cellStyle name="계산 5 2 4 9 2" xfId="34711"/>
    <cellStyle name="계산 5 2 4 9 3" xfId="49723"/>
    <cellStyle name="계산 5 2 5" xfId="8732"/>
    <cellStyle name="계산 5 2 5 2" xfId="23958"/>
    <cellStyle name="계산 5 2 5 3" xfId="38980"/>
    <cellStyle name="계산 5 2 6" xfId="9265"/>
    <cellStyle name="계산 5 2 6 2" xfId="24491"/>
    <cellStyle name="계산 5 2 6 3" xfId="39513"/>
    <cellStyle name="계산 5 2 7" xfId="9342"/>
    <cellStyle name="계산 5 2 7 2" xfId="24568"/>
    <cellStyle name="계산 5 2 7 3" xfId="39590"/>
    <cellStyle name="계산 5 2 8" xfId="14779"/>
    <cellStyle name="계산 5 2 8 2" xfId="29849"/>
    <cellStyle name="계산 5 2 8 3" xfId="44870"/>
    <cellStyle name="계산 5 2 9" xfId="10065"/>
    <cellStyle name="계산 5 2 9 2" xfId="25291"/>
    <cellStyle name="계산 5 2 9 3" xfId="40312"/>
    <cellStyle name="계산 5 3" xfId="6406"/>
    <cellStyle name="계산 5 3 10" xfId="20020"/>
    <cellStyle name="계산 5 3 10 2" xfId="35090"/>
    <cellStyle name="계산 5 3 10 3" xfId="50102"/>
    <cellStyle name="계산 5 3 11" xfId="7292"/>
    <cellStyle name="계산 5 3 11 2" xfId="22645"/>
    <cellStyle name="계산 5 3 11 3" xfId="37693"/>
    <cellStyle name="계산 5 3 12" xfId="21760"/>
    <cellStyle name="계산 5 3 13" xfId="36808"/>
    <cellStyle name="계산 5 3 2" xfId="10212"/>
    <cellStyle name="계산 5 3 2 2" xfId="25409"/>
    <cellStyle name="계산 5 3 2 3" xfId="40430"/>
    <cellStyle name="계산 5 3 3" xfId="11444"/>
    <cellStyle name="계산 5 3 3 2" xfId="26514"/>
    <cellStyle name="계산 5 3 3 3" xfId="41535"/>
    <cellStyle name="계산 5 3 4" xfId="12745"/>
    <cellStyle name="계산 5 3 4 2" xfId="27815"/>
    <cellStyle name="계산 5 3 4 3" xfId="42836"/>
    <cellStyle name="계산 5 3 5" xfId="14052"/>
    <cellStyle name="계산 5 3 5 2" xfId="29122"/>
    <cellStyle name="계산 5 3 5 3" xfId="44143"/>
    <cellStyle name="계산 5 3 6" xfId="15316"/>
    <cellStyle name="계산 5 3 6 2" xfId="30386"/>
    <cellStyle name="계산 5 3 6 3" xfId="45407"/>
    <cellStyle name="계산 5 3 7" xfId="16463"/>
    <cellStyle name="계산 5 3 7 2" xfId="31533"/>
    <cellStyle name="계산 5 3 7 3" xfId="46554"/>
    <cellStyle name="계산 5 3 8" xfId="17750"/>
    <cellStyle name="계산 5 3 8 2" xfId="32820"/>
    <cellStyle name="계산 5 3 8 3" xfId="47832"/>
    <cellStyle name="계산 5 3 9" xfId="18925"/>
    <cellStyle name="계산 5 3 9 2" xfId="33995"/>
    <cellStyle name="계산 5 3 9 3" xfId="49007"/>
    <cellStyle name="계산 5 4" xfId="7313"/>
    <cellStyle name="계산 5 4 10" xfId="20041"/>
    <cellStyle name="계산 5 4 10 2" xfId="35111"/>
    <cellStyle name="계산 5 4 10 3" xfId="50123"/>
    <cellStyle name="계산 5 4 11" xfId="22666"/>
    <cellStyle name="계산 5 4 12" xfId="37714"/>
    <cellStyle name="계산 5 4 2" xfId="10233"/>
    <cellStyle name="계산 5 4 2 2" xfId="25430"/>
    <cellStyle name="계산 5 4 2 3" xfId="40451"/>
    <cellStyle name="계산 5 4 3" xfId="11465"/>
    <cellStyle name="계산 5 4 3 2" xfId="26535"/>
    <cellStyle name="계산 5 4 3 3" xfId="41556"/>
    <cellStyle name="계산 5 4 4" xfId="12766"/>
    <cellStyle name="계산 5 4 4 2" xfId="27836"/>
    <cellStyle name="계산 5 4 4 3" xfId="42857"/>
    <cellStyle name="계산 5 4 5" xfId="14073"/>
    <cellStyle name="계산 5 4 5 2" xfId="29143"/>
    <cellStyle name="계산 5 4 5 3" xfId="44164"/>
    <cellStyle name="계산 5 4 6" xfId="15337"/>
    <cellStyle name="계산 5 4 6 2" xfId="30407"/>
    <cellStyle name="계산 5 4 6 3" xfId="45428"/>
    <cellStyle name="계산 5 4 7" xfId="16484"/>
    <cellStyle name="계산 5 4 7 2" xfId="31554"/>
    <cellStyle name="계산 5 4 7 3" xfId="46575"/>
    <cellStyle name="계산 5 4 8" xfId="17771"/>
    <cellStyle name="계산 5 4 8 2" xfId="32841"/>
    <cellStyle name="계산 5 4 8 3" xfId="47853"/>
    <cellStyle name="계산 5 4 9" xfId="18946"/>
    <cellStyle name="계산 5 4 9 2" xfId="34016"/>
    <cellStyle name="계산 5 4 9 3" xfId="49028"/>
    <cellStyle name="계산 5 5" xfId="6096"/>
    <cellStyle name="계산 5 5 2" xfId="21452"/>
    <cellStyle name="계산 5 5 3" xfId="36498"/>
    <cellStyle name="계산 6" xfId="4531"/>
    <cellStyle name="계산 6 2" xfId="5565"/>
    <cellStyle name="계산 6 2 10" xfId="6459"/>
    <cellStyle name="계산 6 2 10 2" xfId="21813"/>
    <cellStyle name="계산 6 2 10 3" xfId="36861"/>
    <cellStyle name="계산 6 2 2" xfId="5606"/>
    <cellStyle name="계산 6 2 2 2" xfId="5665"/>
    <cellStyle name="계산 6 2 2 2 10" xfId="6027"/>
    <cellStyle name="계산 6 2 2 2 10 2" xfId="21384"/>
    <cellStyle name="계산 6 2 2 2 10 3" xfId="36429"/>
    <cellStyle name="계산 6 2 2 2 2" xfId="5791"/>
    <cellStyle name="계산 6 2 2 2 2 2" xfId="5908"/>
    <cellStyle name="계산 6 2 2 2 2 2 10" xfId="7208"/>
    <cellStyle name="계산 6 2 2 2 2 2 10 2" xfId="22562"/>
    <cellStyle name="계산 6 2 2 2 2 2 10 3" xfId="37610"/>
    <cellStyle name="계산 6 2 2 2 2 2 2" xfId="6906"/>
    <cellStyle name="계산 6 2 2 2 2 2 2 10" xfId="19532"/>
    <cellStyle name="계산 6 2 2 2 2 2 2 10 2" xfId="34602"/>
    <cellStyle name="계산 6 2 2 2 2 2 2 10 3" xfId="49614"/>
    <cellStyle name="계산 6 2 2 2 2 2 2 11" xfId="20627"/>
    <cellStyle name="계산 6 2 2 2 2 2 2 11 2" xfId="35697"/>
    <cellStyle name="계산 6 2 2 2 2 2 2 11 3" xfId="50709"/>
    <cellStyle name="계산 6 2 2 2 2 2 2 12" xfId="7973"/>
    <cellStyle name="계산 6 2 2 2 2 2 2 12 2" xfId="23276"/>
    <cellStyle name="계산 6 2 2 2 2 2 2 12 3" xfId="38300"/>
    <cellStyle name="계산 6 2 2 2 2 2 2 13" xfId="22260"/>
    <cellStyle name="계산 6 2 2 2 2 2 2 14" xfId="37308"/>
    <cellStyle name="계산 6 2 2 2 2 2 2 2" xfId="8459"/>
    <cellStyle name="계산 6 2 2 2 2 2 2 2 10" xfId="21036"/>
    <cellStyle name="계산 6 2 2 2 2 2 2 2 10 2" xfId="36106"/>
    <cellStyle name="계산 6 2 2 2 2 2 2 2 10 3" xfId="51118"/>
    <cellStyle name="계산 6 2 2 2 2 2 2 2 11" xfId="23685"/>
    <cellStyle name="계산 6 2 2 2 2 2 2 2 12" xfId="38709"/>
    <cellStyle name="계산 6 2 2 2 2 2 2 2 2" xfId="11364"/>
    <cellStyle name="계산 6 2 2 2 2 2 2 2 2 2" xfId="26434"/>
    <cellStyle name="계산 6 2 2 2 2 2 2 2 2 3" xfId="41455"/>
    <cellStyle name="계산 6 2 2 2 2 2 2 2 3" xfId="12481"/>
    <cellStyle name="계산 6 2 2 2 2 2 2 2 3 2" xfId="27551"/>
    <cellStyle name="계산 6 2 2 2 2 2 2 2 3 3" xfId="42572"/>
    <cellStyle name="계산 6 2 2 2 2 2 2 2 4" xfId="13787"/>
    <cellStyle name="계산 6 2 2 2 2 2 2 2 4 2" xfId="28857"/>
    <cellStyle name="계산 6 2 2 2 2 2 2 2 4 3" xfId="43878"/>
    <cellStyle name="계산 6 2 2 2 2 2 2 2 5" xfId="15162"/>
    <cellStyle name="계산 6 2 2 2 2 2 2 2 5 2" xfId="30232"/>
    <cellStyle name="계산 6 2 2 2 2 2 2 2 5 3" xfId="45253"/>
    <cellStyle name="계산 6 2 2 2 2 2 2 2 6" xfId="16336"/>
    <cellStyle name="계산 6 2 2 2 2 2 2 2 6 2" xfId="31406"/>
    <cellStyle name="계산 6 2 2 2 2 2 2 2 6 3" xfId="46427"/>
    <cellStyle name="계산 6 2 2 2 2 2 2 2 7" xfId="17491"/>
    <cellStyle name="계산 6 2 2 2 2 2 2 2 7 2" xfId="32561"/>
    <cellStyle name="계산 6 2 2 2 2 2 2 2 7 3" xfId="47573"/>
    <cellStyle name="계산 6 2 2 2 2 2 2 2 8" xfId="18796"/>
    <cellStyle name="계산 6 2 2 2 2 2 2 2 8 2" xfId="33866"/>
    <cellStyle name="계산 6 2 2 2 2 2 2 2 8 3" xfId="48878"/>
    <cellStyle name="계산 6 2 2 2 2 2 2 2 9" xfId="19941"/>
    <cellStyle name="계산 6 2 2 2 2 2 2 2 9 2" xfId="35011"/>
    <cellStyle name="계산 6 2 2 2 2 2 2 2 9 3" xfId="50023"/>
    <cellStyle name="계산 6 2 2 2 2 2 2 3" xfId="10878"/>
    <cellStyle name="계산 6 2 2 2 2 2 2 3 2" xfId="26025"/>
    <cellStyle name="계산 6 2 2 2 2 2 2 3 3" xfId="41046"/>
    <cellStyle name="계산 6 2 2 2 2 2 2 4" xfId="12056"/>
    <cellStyle name="계산 6 2 2 2 2 2 2 4 2" xfId="27126"/>
    <cellStyle name="계산 6 2 2 2 2 2 2 4 3" xfId="42147"/>
    <cellStyle name="계산 6 2 2 2 2 2 2 5" xfId="13360"/>
    <cellStyle name="계산 6 2 2 2 2 2 2 5 2" xfId="28430"/>
    <cellStyle name="계산 6 2 2 2 2 2 2 5 3" xfId="43451"/>
    <cellStyle name="계산 6 2 2 2 2 2 2 6" xfId="14697"/>
    <cellStyle name="계산 6 2 2 2 2 2 2 6 2" xfId="29767"/>
    <cellStyle name="계산 6 2 2 2 2 2 2 6 3" xfId="44788"/>
    <cellStyle name="계산 6 2 2 2 2 2 2 7" xfId="15927"/>
    <cellStyle name="계산 6 2 2 2 2 2 2 7 2" xfId="30997"/>
    <cellStyle name="계산 6 2 2 2 2 2 2 7 3" xfId="46018"/>
    <cellStyle name="계산 6 2 2 2 2 2 2 8" xfId="17080"/>
    <cellStyle name="계산 6 2 2 2 2 2 2 8 2" xfId="32150"/>
    <cellStyle name="계산 6 2 2 2 2 2 2 8 3" xfId="47162"/>
    <cellStyle name="계산 6 2 2 2 2 2 2 9" xfId="18365"/>
    <cellStyle name="계산 6 2 2 2 2 2 2 9 2" xfId="33435"/>
    <cellStyle name="계산 6 2 2 2 2 2 2 9 3" xfId="48447"/>
    <cellStyle name="계산 6 2 2 2 2 2 3" xfId="7813"/>
    <cellStyle name="계산 6 2 2 2 2 2 3 10" xfId="20512"/>
    <cellStyle name="계산 6 2 2 2 2 2 3 10 2" xfId="35582"/>
    <cellStyle name="계산 6 2 2 2 2 2 3 10 3" xfId="50594"/>
    <cellStyle name="계산 6 2 2 2 2 2 3 11" xfId="23158"/>
    <cellStyle name="계산 6 2 2 2 2 2 3 12" xfId="38185"/>
    <cellStyle name="계산 6 2 2 2 2 2 3 2" xfId="10721"/>
    <cellStyle name="계산 6 2 2 2 2 2 3 2 2" xfId="25910"/>
    <cellStyle name="계산 6 2 2 2 2 2 3 2 3" xfId="40931"/>
    <cellStyle name="계산 6 2 2 2 2 2 3 3" xfId="11939"/>
    <cellStyle name="계산 6 2 2 2 2 2 3 3 2" xfId="27009"/>
    <cellStyle name="계산 6 2 2 2 2 2 3 3 3" xfId="42030"/>
    <cellStyle name="계산 6 2 2 2 2 2 3 4" xfId="13241"/>
    <cellStyle name="계산 6 2 2 2 2 2 3 4 2" xfId="28311"/>
    <cellStyle name="계산 6 2 2 2 2 2 3 4 3" xfId="43332"/>
    <cellStyle name="계산 6 2 2 2 2 2 3 5" xfId="14552"/>
    <cellStyle name="계산 6 2 2 2 2 2 3 5 2" xfId="29622"/>
    <cellStyle name="계산 6 2 2 2 2 2 3 5 3" xfId="44643"/>
    <cellStyle name="계산 6 2 2 2 2 2 3 6" xfId="15811"/>
    <cellStyle name="계산 6 2 2 2 2 2 3 6 2" xfId="30881"/>
    <cellStyle name="계산 6 2 2 2 2 2 3 6 3" xfId="45902"/>
    <cellStyle name="계산 6 2 2 2 2 2 3 7" xfId="16962"/>
    <cellStyle name="계산 6 2 2 2 2 2 3 7 2" xfId="32032"/>
    <cellStyle name="계산 6 2 2 2 2 2 3 7 3" xfId="47047"/>
    <cellStyle name="계산 6 2 2 2 2 2 3 8" xfId="18243"/>
    <cellStyle name="계산 6 2 2 2 2 2 3 8 2" xfId="33313"/>
    <cellStyle name="계산 6 2 2 2 2 2 3 8 3" xfId="48325"/>
    <cellStyle name="계산 6 2 2 2 2 2 3 9" xfId="19417"/>
    <cellStyle name="계산 6 2 2 2 2 2 3 9 2" xfId="34487"/>
    <cellStyle name="계산 6 2 2 2 2 2 3 9 3" xfId="49499"/>
    <cellStyle name="계산 6 2 2 2 2 2 4" xfId="8376"/>
    <cellStyle name="계산 6 2 2 2 2 2 4 10" xfId="20953"/>
    <cellStyle name="계산 6 2 2 2 2 2 4 10 2" xfId="36023"/>
    <cellStyle name="계산 6 2 2 2 2 2 4 10 3" xfId="51035"/>
    <cellStyle name="계산 6 2 2 2 2 2 4 11" xfId="23602"/>
    <cellStyle name="계산 6 2 2 2 2 2 4 12" xfId="38626"/>
    <cellStyle name="계산 6 2 2 2 2 2 4 2" xfId="11281"/>
    <cellStyle name="계산 6 2 2 2 2 2 4 2 2" xfId="26351"/>
    <cellStyle name="계산 6 2 2 2 2 2 4 2 3" xfId="41372"/>
    <cellStyle name="계산 6 2 2 2 2 2 4 3" xfId="12398"/>
    <cellStyle name="계산 6 2 2 2 2 2 4 3 2" xfId="27468"/>
    <cellStyle name="계산 6 2 2 2 2 2 4 3 3" xfId="42489"/>
    <cellStyle name="계산 6 2 2 2 2 2 4 4" xfId="13704"/>
    <cellStyle name="계산 6 2 2 2 2 2 4 4 2" xfId="28774"/>
    <cellStyle name="계산 6 2 2 2 2 2 4 4 3" xfId="43795"/>
    <cellStyle name="계산 6 2 2 2 2 2 4 5" xfId="15079"/>
    <cellStyle name="계산 6 2 2 2 2 2 4 5 2" xfId="30149"/>
    <cellStyle name="계산 6 2 2 2 2 2 4 5 3" xfId="45170"/>
    <cellStyle name="계산 6 2 2 2 2 2 4 6" xfId="16253"/>
    <cellStyle name="계산 6 2 2 2 2 2 4 6 2" xfId="31323"/>
    <cellStyle name="계산 6 2 2 2 2 2 4 6 3" xfId="46344"/>
    <cellStyle name="계산 6 2 2 2 2 2 4 7" xfId="17408"/>
    <cellStyle name="계산 6 2 2 2 2 2 4 7 2" xfId="32478"/>
    <cellStyle name="계산 6 2 2 2 2 2 4 7 3" xfId="47490"/>
    <cellStyle name="계산 6 2 2 2 2 2 4 8" xfId="18713"/>
    <cellStyle name="계산 6 2 2 2 2 2 4 8 2" xfId="33783"/>
    <cellStyle name="계산 6 2 2 2 2 2 4 8 3" xfId="48795"/>
    <cellStyle name="계산 6 2 2 2 2 2 4 9" xfId="19858"/>
    <cellStyle name="계산 6 2 2 2 2 2 4 9 2" xfId="34928"/>
    <cellStyle name="계산 6 2 2 2 2 2 4 9 3" xfId="49940"/>
    <cellStyle name="계산 6 2 2 2 2 2 5" xfId="8853"/>
    <cellStyle name="계산 6 2 2 2 2 2 5 2" xfId="24079"/>
    <cellStyle name="계산 6 2 2 2 2 2 5 3" xfId="39101"/>
    <cellStyle name="계산 6 2 2 2 2 2 6" xfId="12667"/>
    <cellStyle name="계산 6 2 2 2 2 2 6 2" xfId="27737"/>
    <cellStyle name="계산 6 2 2 2 2 2 6 3" xfId="42758"/>
    <cellStyle name="계산 6 2 2 2 2 2 7" xfId="13962"/>
    <cellStyle name="계산 6 2 2 2 2 2 7 2" xfId="29032"/>
    <cellStyle name="계산 6 2 2 2 2 2 7 3" xfId="44053"/>
    <cellStyle name="계산 6 2 2 2 2 2 8" xfId="9611"/>
    <cellStyle name="계산 6 2 2 2 2 2 8 2" xfId="24837"/>
    <cellStyle name="계산 6 2 2 2 2 2 8 3" xfId="39858"/>
    <cellStyle name="계산 6 2 2 2 2 2 9" xfId="17669"/>
    <cellStyle name="계산 6 2 2 2 2 2 9 2" xfId="32739"/>
    <cellStyle name="계산 6 2 2 2 2 2 9 3" xfId="47751"/>
    <cellStyle name="계산 6 2 2 2 2 3" xfId="6797"/>
    <cellStyle name="계산 6 2 2 2 2 3 10" xfId="20403"/>
    <cellStyle name="계산 6 2 2 2 2 3 10 2" xfId="35473"/>
    <cellStyle name="계산 6 2 2 2 2 3 10 3" xfId="50485"/>
    <cellStyle name="계산 6 2 2 2 2 3 11" xfId="7697"/>
    <cellStyle name="계산 6 2 2 2 2 3 11 2" xfId="23049"/>
    <cellStyle name="계산 6 2 2 2 2 3 11 3" xfId="38076"/>
    <cellStyle name="계산 6 2 2 2 2 3 12" xfId="22151"/>
    <cellStyle name="계산 6 2 2 2 2 3 13" xfId="37199"/>
    <cellStyle name="계산 6 2 2 2 2 3 2" xfId="10605"/>
    <cellStyle name="계산 6 2 2 2 2 3 2 2" xfId="25801"/>
    <cellStyle name="계산 6 2 2 2 2 3 2 3" xfId="40822"/>
    <cellStyle name="계산 6 2 2 2 2 3 3" xfId="11829"/>
    <cellStyle name="계산 6 2 2 2 2 3 3 2" xfId="26899"/>
    <cellStyle name="계산 6 2 2 2 2 3 3 3" xfId="41920"/>
    <cellStyle name="계산 6 2 2 2 2 3 4" xfId="13131"/>
    <cellStyle name="계산 6 2 2 2 2 3 4 2" xfId="28201"/>
    <cellStyle name="계산 6 2 2 2 2 3 4 3" xfId="43222"/>
    <cellStyle name="계산 6 2 2 2 2 3 5" xfId="14437"/>
    <cellStyle name="계산 6 2 2 2 2 3 5 2" xfId="29507"/>
    <cellStyle name="계산 6 2 2 2 2 3 5 3" xfId="44528"/>
    <cellStyle name="계산 6 2 2 2 2 3 6" xfId="15702"/>
    <cellStyle name="계산 6 2 2 2 2 3 6 2" xfId="30772"/>
    <cellStyle name="계산 6 2 2 2 2 3 6 3" xfId="45793"/>
    <cellStyle name="계산 6 2 2 2 2 3 7" xfId="16853"/>
    <cellStyle name="계산 6 2 2 2 2 3 7 2" xfId="31923"/>
    <cellStyle name="계산 6 2 2 2 2 3 7 3" xfId="46938"/>
    <cellStyle name="계산 6 2 2 2 2 3 8" xfId="18133"/>
    <cellStyle name="계산 6 2 2 2 2 3 8 2" xfId="33203"/>
    <cellStyle name="계산 6 2 2 2 2 3 8 3" xfId="48215"/>
    <cellStyle name="계산 6 2 2 2 2 3 9" xfId="19308"/>
    <cellStyle name="계산 6 2 2 2 2 3 9 2" xfId="34378"/>
    <cellStyle name="계산 6 2 2 2 2 3 9 3" xfId="49390"/>
    <cellStyle name="계산 6 2 2 2 2 4" xfId="8299"/>
    <cellStyle name="계산 6 2 2 2 2 4 10" xfId="20876"/>
    <cellStyle name="계산 6 2 2 2 2 4 10 2" xfId="35946"/>
    <cellStyle name="계산 6 2 2 2 2 4 10 3" xfId="50958"/>
    <cellStyle name="계산 6 2 2 2 2 4 11" xfId="23525"/>
    <cellStyle name="계산 6 2 2 2 2 4 12" xfId="38549"/>
    <cellStyle name="계산 6 2 2 2 2 4 2" xfId="11204"/>
    <cellStyle name="계산 6 2 2 2 2 4 2 2" xfId="26274"/>
    <cellStyle name="계산 6 2 2 2 2 4 2 3" xfId="41295"/>
    <cellStyle name="계산 6 2 2 2 2 4 3" xfId="12321"/>
    <cellStyle name="계산 6 2 2 2 2 4 3 2" xfId="27391"/>
    <cellStyle name="계산 6 2 2 2 2 4 3 3" xfId="42412"/>
    <cellStyle name="계산 6 2 2 2 2 4 4" xfId="13627"/>
    <cellStyle name="계산 6 2 2 2 2 4 4 2" xfId="28697"/>
    <cellStyle name="계산 6 2 2 2 2 4 4 3" xfId="43718"/>
    <cellStyle name="계산 6 2 2 2 2 4 5" xfId="15002"/>
    <cellStyle name="계산 6 2 2 2 2 4 5 2" xfId="30072"/>
    <cellStyle name="계산 6 2 2 2 2 4 5 3" xfId="45093"/>
    <cellStyle name="계산 6 2 2 2 2 4 6" xfId="16176"/>
    <cellStyle name="계산 6 2 2 2 2 4 6 2" xfId="31246"/>
    <cellStyle name="계산 6 2 2 2 2 4 6 3" xfId="46267"/>
    <cellStyle name="계산 6 2 2 2 2 4 7" xfId="17331"/>
    <cellStyle name="계산 6 2 2 2 2 4 7 2" xfId="32401"/>
    <cellStyle name="계산 6 2 2 2 2 4 7 3" xfId="47413"/>
    <cellStyle name="계산 6 2 2 2 2 4 8" xfId="18636"/>
    <cellStyle name="계산 6 2 2 2 2 4 8 2" xfId="33706"/>
    <cellStyle name="계산 6 2 2 2 2 4 8 3" xfId="48718"/>
    <cellStyle name="계산 6 2 2 2 2 4 9" xfId="19781"/>
    <cellStyle name="계산 6 2 2 2 2 4 9 2" xfId="34851"/>
    <cellStyle name="계산 6 2 2 2 2 4 9 3" xfId="49863"/>
    <cellStyle name="계산 6 2 2 2 2 5" xfId="6246"/>
    <cellStyle name="계산 6 2 2 2 2 5 2" xfId="21600"/>
    <cellStyle name="계산 6 2 2 2 2 5 3" xfId="36648"/>
    <cellStyle name="계산 6 2 2 2 3" xfId="6679"/>
    <cellStyle name="계산 6 2 2 2 3 10" xfId="20285"/>
    <cellStyle name="계산 6 2 2 2 3 10 2" xfId="35355"/>
    <cellStyle name="계산 6 2 2 2 3 10 3" xfId="50367"/>
    <cellStyle name="계산 6 2 2 2 3 11" xfId="7557"/>
    <cellStyle name="계산 6 2 2 2 3 11 2" xfId="22910"/>
    <cellStyle name="계산 6 2 2 2 3 11 3" xfId="37958"/>
    <cellStyle name="계산 6 2 2 2 3 12" xfId="22033"/>
    <cellStyle name="계산 6 2 2 2 3 13" xfId="37081"/>
    <cellStyle name="계산 6 2 2 2 3 2" xfId="10477"/>
    <cellStyle name="계산 6 2 2 2 3 2 2" xfId="25674"/>
    <cellStyle name="계산 6 2 2 2 3 2 3" xfId="40695"/>
    <cellStyle name="계산 6 2 2 2 3 3" xfId="11709"/>
    <cellStyle name="계산 6 2 2 2 3 3 2" xfId="26779"/>
    <cellStyle name="계산 6 2 2 2 3 3 3" xfId="41800"/>
    <cellStyle name="계산 6 2 2 2 3 4" xfId="13010"/>
    <cellStyle name="계산 6 2 2 2 3 4 2" xfId="28080"/>
    <cellStyle name="계산 6 2 2 2 3 4 3" xfId="43101"/>
    <cellStyle name="계산 6 2 2 2 3 5" xfId="14317"/>
    <cellStyle name="계산 6 2 2 2 3 5 2" xfId="29387"/>
    <cellStyle name="계산 6 2 2 2 3 5 3" xfId="44408"/>
    <cellStyle name="계산 6 2 2 2 3 6" xfId="15581"/>
    <cellStyle name="계산 6 2 2 2 3 6 2" xfId="30651"/>
    <cellStyle name="계산 6 2 2 2 3 6 3" xfId="45672"/>
    <cellStyle name="계산 6 2 2 2 3 7" xfId="16728"/>
    <cellStyle name="계산 6 2 2 2 3 7 2" xfId="31798"/>
    <cellStyle name="계산 6 2 2 2 3 7 3" xfId="46819"/>
    <cellStyle name="계산 6 2 2 2 3 8" xfId="18015"/>
    <cellStyle name="계산 6 2 2 2 3 8 2" xfId="33085"/>
    <cellStyle name="계산 6 2 2 2 3 8 3" xfId="48097"/>
    <cellStyle name="계산 6 2 2 2 3 9" xfId="19190"/>
    <cellStyle name="계산 6 2 2 2 3 9 2" xfId="34260"/>
    <cellStyle name="계산 6 2 2 2 3 9 3" xfId="49272"/>
    <cellStyle name="계산 6 2 2 2 4" xfId="8229"/>
    <cellStyle name="계산 6 2 2 2 4 10" xfId="20806"/>
    <cellStyle name="계산 6 2 2 2 4 10 2" xfId="35876"/>
    <cellStyle name="계산 6 2 2 2 4 10 3" xfId="50888"/>
    <cellStyle name="계산 6 2 2 2 4 11" xfId="23455"/>
    <cellStyle name="계산 6 2 2 2 4 12" xfId="38479"/>
    <cellStyle name="계산 6 2 2 2 4 2" xfId="11134"/>
    <cellStyle name="계산 6 2 2 2 4 2 2" xfId="26204"/>
    <cellStyle name="계산 6 2 2 2 4 2 3" xfId="41225"/>
    <cellStyle name="계산 6 2 2 2 4 3" xfId="12251"/>
    <cellStyle name="계산 6 2 2 2 4 3 2" xfId="27321"/>
    <cellStyle name="계산 6 2 2 2 4 3 3" xfId="42342"/>
    <cellStyle name="계산 6 2 2 2 4 4" xfId="13557"/>
    <cellStyle name="계산 6 2 2 2 4 4 2" xfId="28627"/>
    <cellStyle name="계산 6 2 2 2 4 4 3" xfId="43648"/>
    <cellStyle name="계산 6 2 2 2 4 5" xfId="14932"/>
    <cellStyle name="계산 6 2 2 2 4 5 2" xfId="30002"/>
    <cellStyle name="계산 6 2 2 2 4 5 3" xfId="45023"/>
    <cellStyle name="계산 6 2 2 2 4 6" xfId="16106"/>
    <cellStyle name="계산 6 2 2 2 4 6 2" xfId="31176"/>
    <cellStyle name="계산 6 2 2 2 4 6 3" xfId="46197"/>
    <cellStyle name="계산 6 2 2 2 4 7" xfId="17261"/>
    <cellStyle name="계산 6 2 2 2 4 7 2" xfId="32331"/>
    <cellStyle name="계산 6 2 2 2 4 7 3" xfId="47343"/>
    <cellStyle name="계산 6 2 2 2 4 8" xfId="18566"/>
    <cellStyle name="계산 6 2 2 2 4 8 2" xfId="33636"/>
    <cellStyle name="계산 6 2 2 2 4 8 3" xfId="48648"/>
    <cellStyle name="계산 6 2 2 2 4 9" xfId="19711"/>
    <cellStyle name="계산 6 2 2 2 4 9 2" xfId="34781"/>
    <cellStyle name="계산 6 2 2 2 4 9 3" xfId="49793"/>
    <cellStyle name="계산 6 2 2 2 5" xfId="8609"/>
    <cellStyle name="계산 6 2 2 2 5 2" xfId="23835"/>
    <cellStyle name="계산 6 2 2 2 5 3" xfId="38858"/>
    <cellStyle name="계산 6 2 2 2 6" xfId="8938"/>
    <cellStyle name="계산 6 2 2 2 6 2" xfId="24164"/>
    <cellStyle name="계산 6 2 2 2 6 3" xfId="39186"/>
    <cellStyle name="계산 6 2 2 2 7" xfId="9146"/>
    <cellStyle name="계산 6 2 2 2 7 2" xfId="24372"/>
    <cellStyle name="계산 6 2 2 2 7 3" xfId="39394"/>
    <cellStyle name="계산 6 2 2 2 8" xfId="9278"/>
    <cellStyle name="계산 6 2 2 2 8 2" xfId="24504"/>
    <cellStyle name="계산 6 2 2 2 8 3" xfId="39526"/>
    <cellStyle name="계산 6 2 2 2 9" xfId="10004"/>
    <cellStyle name="계산 6 2 2 2 9 2" xfId="25230"/>
    <cellStyle name="계산 6 2 2 2 9 3" xfId="40251"/>
    <cellStyle name="계산 6 2 2 3" xfId="6620"/>
    <cellStyle name="계산 6 2 2 3 10" xfId="20226"/>
    <cellStyle name="계산 6 2 2 3 10 2" xfId="35296"/>
    <cellStyle name="계산 6 2 2 3 10 3" xfId="50308"/>
    <cellStyle name="계산 6 2 2 3 11" xfId="7498"/>
    <cellStyle name="계산 6 2 2 3 11 2" xfId="22851"/>
    <cellStyle name="계산 6 2 2 3 11 3" xfId="37899"/>
    <cellStyle name="계산 6 2 2 3 12" xfId="21974"/>
    <cellStyle name="계산 6 2 2 3 13" xfId="37022"/>
    <cellStyle name="계산 6 2 2 3 2" xfId="10418"/>
    <cellStyle name="계산 6 2 2 3 2 2" xfId="25615"/>
    <cellStyle name="계산 6 2 2 3 2 3" xfId="40636"/>
    <cellStyle name="계산 6 2 2 3 3" xfId="11650"/>
    <cellStyle name="계산 6 2 2 3 3 2" xfId="26720"/>
    <cellStyle name="계산 6 2 2 3 3 3" xfId="41741"/>
    <cellStyle name="계산 6 2 2 3 4" xfId="12951"/>
    <cellStyle name="계산 6 2 2 3 4 2" xfId="28021"/>
    <cellStyle name="계산 6 2 2 3 4 3" xfId="43042"/>
    <cellStyle name="계산 6 2 2 3 5" xfId="14258"/>
    <cellStyle name="계산 6 2 2 3 5 2" xfId="29328"/>
    <cellStyle name="계산 6 2 2 3 5 3" xfId="44349"/>
    <cellStyle name="계산 6 2 2 3 6" xfId="15522"/>
    <cellStyle name="계산 6 2 2 3 6 2" xfId="30592"/>
    <cellStyle name="계산 6 2 2 3 6 3" xfId="45613"/>
    <cellStyle name="계산 6 2 2 3 7" xfId="16669"/>
    <cellStyle name="계산 6 2 2 3 7 2" xfId="31739"/>
    <cellStyle name="계산 6 2 2 3 7 3" xfId="46760"/>
    <cellStyle name="계산 6 2 2 3 8" xfId="17956"/>
    <cellStyle name="계산 6 2 2 3 8 2" xfId="33026"/>
    <cellStyle name="계산 6 2 2 3 8 3" xfId="48038"/>
    <cellStyle name="계산 6 2 2 3 9" xfId="19131"/>
    <cellStyle name="계산 6 2 2 3 9 2" xfId="34201"/>
    <cellStyle name="계산 6 2 2 3 9 3" xfId="49213"/>
    <cellStyle name="계산 6 2 2 4" xfId="8186"/>
    <cellStyle name="계산 6 2 2 4 10" xfId="20763"/>
    <cellStyle name="계산 6 2 2 4 10 2" xfId="35833"/>
    <cellStyle name="계산 6 2 2 4 10 3" xfId="50845"/>
    <cellStyle name="계산 6 2 2 4 11" xfId="23412"/>
    <cellStyle name="계산 6 2 2 4 12" xfId="38436"/>
    <cellStyle name="계산 6 2 2 4 2" xfId="11091"/>
    <cellStyle name="계산 6 2 2 4 2 2" xfId="26161"/>
    <cellStyle name="계산 6 2 2 4 2 3" xfId="41182"/>
    <cellStyle name="계산 6 2 2 4 3" xfId="12208"/>
    <cellStyle name="계산 6 2 2 4 3 2" xfId="27278"/>
    <cellStyle name="계산 6 2 2 4 3 3" xfId="42299"/>
    <cellStyle name="계산 6 2 2 4 4" xfId="13514"/>
    <cellStyle name="계산 6 2 2 4 4 2" xfId="28584"/>
    <cellStyle name="계산 6 2 2 4 4 3" xfId="43605"/>
    <cellStyle name="계산 6 2 2 4 5" xfId="14889"/>
    <cellStyle name="계산 6 2 2 4 5 2" xfId="29959"/>
    <cellStyle name="계산 6 2 2 4 5 3" xfId="44980"/>
    <cellStyle name="계산 6 2 2 4 6" xfId="16063"/>
    <cellStyle name="계산 6 2 2 4 6 2" xfId="31133"/>
    <cellStyle name="계산 6 2 2 4 6 3" xfId="46154"/>
    <cellStyle name="계산 6 2 2 4 7" xfId="17218"/>
    <cellStyle name="계산 6 2 2 4 7 2" xfId="32288"/>
    <cellStyle name="계산 6 2 2 4 7 3" xfId="47300"/>
    <cellStyle name="계산 6 2 2 4 8" xfId="18523"/>
    <cellStyle name="계산 6 2 2 4 8 2" xfId="33593"/>
    <cellStyle name="계산 6 2 2 4 8 3" xfId="48605"/>
    <cellStyle name="계산 6 2 2 4 9" xfId="19668"/>
    <cellStyle name="계산 6 2 2 4 9 2" xfId="34738"/>
    <cellStyle name="계산 6 2 2 4 9 3" xfId="49750"/>
    <cellStyle name="계산 6 2 2 5" xfId="6127"/>
    <cellStyle name="계산 6 2 2 5 2" xfId="21482"/>
    <cellStyle name="계산 6 2 2 5 3" xfId="36529"/>
    <cellStyle name="계산 6 2 3" xfId="6579"/>
    <cellStyle name="계산 6 2 3 10" xfId="20185"/>
    <cellStyle name="계산 6 2 3 10 2" xfId="35255"/>
    <cellStyle name="계산 6 2 3 10 3" xfId="50267"/>
    <cellStyle name="계산 6 2 3 11" xfId="7457"/>
    <cellStyle name="계산 6 2 3 11 2" xfId="22810"/>
    <cellStyle name="계산 6 2 3 11 3" xfId="37858"/>
    <cellStyle name="계산 6 2 3 12" xfId="21933"/>
    <cellStyle name="계산 6 2 3 13" xfId="36981"/>
    <cellStyle name="계산 6 2 3 2" xfId="10377"/>
    <cellStyle name="계산 6 2 3 2 2" xfId="25574"/>
    <cellStyle name="계산 6 2 3 2 3" xfId="40595"/>
    <cellStyle name="계산 6 2 3 3" xfId="11609"/>
    <cellStyle name="계산 6 2 3 3 2" xfId="26679"/>
    <cellStyle name="계산 6 2 3 3 3" xfId="41700"/>
    <cellStyle name="계산 6 2 3 4" xfId="12910"/>
    <cellStyle name="계산 6 2 3 4 2" xfId="27980"/>
    <cellStyle name="계산 6 2 3 4 3" xfId="43001"/>
    <cellStyle name="계산 6 2 3 5" xfId="14217"/>
    <cellStyle name="계산 6 2 3 5 2" xfId="29287"/>
    <cellStyle name="계산 6 2 3 5 3" xfId="44308"/>
    <cellStyle name="계산 6 2 3 6" xfId="15481"/>
    <cellStyle name="계산 6 2 3 6 2" xfId="30551"/>
    <cellStyle name="계산 6 2 3 6 3" xfId="45572"/>
    <cellStyle name="계산 6 2 3 7" xfId="16628"/>
    <cellStyle name="계산 6 2 3 7 2" xfId="31698"/>
    <cellStyle name="계산 6 2 3 7 3" xfId="46719"/>
    <cellStyle name="계산 6 2 3 8" xfId="17915"/>
    <cellStyle name="계산 6 2 3 8 2" xfId="32985"/>
    <cellStyle name="계산 6 2 3 8 3" xfId="47997"/>
    <cellStyle name="계산 6 2 3 9" xfId="19090"/>
    <cellStyle name="계산 6 2 3 9 2" xfId="34160"/>
    <cellStyle name="계산 6 2 3 9 3" xfId="49172"/>
    <cellStyle name="계산 6 2 4" xfId="8162"/>
    <cellStyle name="계산 6 2 4 10" xfId="20739"/>
    <cellStyle name="계산 6 2 4 10 2" xfId="35809"/>
    <cellStyle name="계산 6 2 4 10 3" xfId="50821"/>
    <cellStyle name="계산 6 2 4 11" xfId="23388"/>
    <cellStyle name="계산 6 2 4 12" xfId="38412"/>
    <cellStyle name="계산 6 2 4 2" xfId="11067"/>
    <cellStyle name="계산 6 2 4 2 2" xfId="26137"/>
    <cellStyle name="계산 6 2 4 2 3" xfId="41158"/>
    <cellStyle name="계산 6 2 4 3" xfId="12184"/>
    <cellStyle name="계산 6 2 4 3 2" xfId="27254"/>
    <cellStyle name="계산 6 2 4 3 3" xfId="42275"/>
    <cellStyle name="계산 6 2 4 4" xfId="13490"/>
    <cellStyle name="계산 6 2 4 4 2" xfId="28560"/>
    <cellStyle name="계산 6 2 4 4 3" xfId="43581"/>
    <cellStyle name="계산 6 2 4 5" xfId="14865"/>
    <cellStyle name="계산 6 2 4 5 2" xfId="29935"/>
    <cellStyle name="계산 6 2 4 5 3" xfId="44956"/>
    <cellStyle name="계산 6 2 4 6" xfId="16039"/>
    <cellStyle name="계산 6 2 4 6 2" xfId="31109"/>
    <cellStyle name="계산 6 2 4 6 3" xfId="46130"/>
    <cellStyle name="계산 6 2 4 7" xfId="17194"/>
    <cellStyle name="계산 6 2 4 7 2" xfId="32264"/>
    <cellStyle name="계산 6 2 4 7 3" xfId="47276"/>
    <cellStyle name="계산 6 2 4 8" xfId="18499"/>
    <cellStyle name="계산 6 2 4 8 2" xfId="33569"/>
    <cellStyle name="계산 6 2 4 8 3" xfId="48581"/>
    <cellStyle name="계산 6 2 4 9" xfId="19644"/>
    <cellStyle name="계산 6 2 4 9 2" xfId="34714"/>
    <cellStyle name="계산 6 2 4 9 3" xfId="49726"/>
    <cellStyle name="계산 6 2 5" xfId="8724"/>
    <cellStyle name="계산 6 2 5 2" xfId="23950"/>
    <cellStyle name="계산 6 2 5 3" xfId="38972"/>
    <cellStyle name="계산 6 2 6" xfId="9332"/>
    <cellStyle name="계산 6 2 6 2" xfId="24558"/>
    <cellStyle name="계산 6 2 6 3" xfId="39580"/>
    <cellStyle name="계산 6 2 7" xfId="9675"/>
    <cellStyle name="계산 6 2 7 2" xfId="24901"/>
    <cellStyle name="계산 6 2 7 3" xfId="39922"/>
    <cellStyle name="계산 6 2 8" xfId="14838"/>
    <cellStyle name="계산 6 2 8 2" xfId="29908"/>
    <cellStyle name="계산 6 2 8 3" xfId="44929"/>
    <cellStyle name="계산 6 2 9" xfId="9636"/>
    <cellStyle name="계산 6 2 9 2" xfId="24862"/>
    <cellStyle name="계산 6 2 9 3" xfId="39883"/>
    <cellStyle name="계산 6 3" xfId="6425"/>
    <cellStyle name="계산 6 3 10" xfId="20021"/>
    <cellStyle name="계산 6 3 10 2" xfId="35091"/>
    <cellStyle name="계산 6 3 10 3" xfId="50103"/>
    <cellStyle name="계산 6 3 11" xfId="7293"/>
    <cellStyle name="계산 6 3 11 2" xfId="22646"/>
    <cellStyle name="계산 6 3 11 3" xfId="37694"/>
    <cellStyle name="계산 6 3 12" xfId="21779"/>
    <cellStyle name="계산 6 3 13" xfId="36827"/>
    <cellStyle name="계산 6 3 2" xfId="10213"/>
    <cellStyle name="계산 6 3 2 2" xfId="25410"/>
    <cellStyle name="계산 6 3 2 3" xfId="40431"/>
    <cellStyle name="계산 6 3 3" xfId="11445"/>
    <cellStyle name="계산 6 3 3 2" xfId="26515"/>
    <cellStyle name="계산 6 3 3 3" xfId="41536"/>
    <cellStyle name="계산 6 3 4" xfId="12746"/>
    <cellStyle name="계산 6 3 4 2" xfId="27816"/>
    <cellStyle name="계산 6 3 4 3" xfId="42837"/>
    <cellStyle name="계산 6 3 5" xfId="14053"/>
    <cellStyle name="계산 6 3 5 2" xfId="29123"/>
    <cellStyle name="계산 6 3 5 3" xfId="44144"/>
    <cellStyle name="계산 6 3 6" xfId="15317"/>
    <cellStyle name="계산 6 3 6 2" xfId="30387"/>
    <cellStyle name="계산 6 3 6 3" xfId="45408"/>
    <cellStyle name="계산 6 3 7" xfId="16464"/>
    <cellStyle name="계산 6 3 7 2" xfId="31534"/>
    <cellStyle name="계산 6 3 7 3" xfId="46555"/>
    <cellStyle name="계산 6 3 8" xfId="17751"/>
    <cellStyle name="계산 6 3 8 2" xfId="32821"/>
    <cellStyle name="계산 6 3 8 3" xfId="47833"/>
    <cellStyle name="계산 6 3 9" xfId="18926"/>
    <cellStyle name="계산 6 3 9 2" xfId="33996"/>
    <cellStyle name="계산 6 3 9 3" xfId="49008"/>
    <cellStyle name="계산 6 4" xfId="7312"/>
    <cellStyle name="계산 6 4 10" xfId="20040"/>
    <cellStyle name="계산 6 4 10 2" xfId="35110"/>
    <cellStyle name="계산 6 4 10 3" xfId="50122"/>
    <cellStyle name="계산 6 4 11" xfId="22665"/>
    <cellStyle name="계산 6 4 12" xfId="37713"/>
    <cellStyle name="계산 6 4 2" xfId="10232"/>
    <cellStyle name="계산 6 4 2 2" xfId="25429"/>
    <cellStyle name="계산 6 4 2 3" xfId="40450"/>
    <cellStyle name="계산 6 4 3" xfId="11464"/>
    <cellStyle name="계산 6 4 3 2" xfId="26534"/>
    <cellStyle name="계산 6 4 3 3" xfId="41555"/>
    <cellStyle name="계산 6 4 4" xfId="12765"/>
    <cellStyle name="계산 6 4 4 2" xfId="27835"/>
    <cellStyle name="계산 6 4 4 3" xfId="42856"/>
    <cellStyle name="계산 6 4 5" xfId="14072"/>
    <cellStyle name="계산 6 4 5 2" xfId="29142"/>
    <cellStyle name="계산 6 4 5 3" xfId="44163"/>
    <cellStyle name="계산 6 4 6" xfId="15336"/>
    <cellStyle name="계산 6 4 6 2" xfId="30406"/>
    <cellStyle name="계산 6 4 6 3" xfId="45427"/>
    <cellStyle name="계산 6 4 7" xfId="16483"/>
    <cellStyle name="계산 6 4 7 2" xfId="31553"/>
    <cellStyle name="계산 6 4 7 3" xfId="46574"/>
    <cellStyle name="계산 6 4 8" xfId="17770"/>
    <cellStyle name="계산 6 4 8 2" xfId="32840"/>
    <cellStyle name="계산 6 4 8 3" xfId="47852"/>
    <cellStyle name="계산 6 4 9" xfId="18945"/>
    <cellStyle name="계산 6 4 9 2" xfId="34015"/>
    <cellStyle name="계산 6 4 9 3" xfId="49027"/>
    <cellStyle name="계산 6 5" xfId="6056"/>
    <cellStyle name="계산 6 5 2" xfId="21413"/>
    <cellStyle name="계산 6 5 3" xfId="36458"/>
    <cellStyle name="계산 7" xfId="4556"/>
    <cellStyle name="계산 7 2" xfId="5569"/>
    <cellStyle name="계산 7 2 10" xfId="6477"/>
    <cellStyle name="계산 7 2 10 2" xfId="21831"/>
    <cellStyle name="계산 7 2 10 3" xfId="36879"/>
    <cellStyle name="계산 7 2 2" xfId="5599"/>
    <cellStyle name="계산 7 2 2 2" xfId="5659"/>
    <cellStyle name="계산 7 2 2 2 10" xfId="6214"/>
    <cellStyle name="계산 7 2 2 2 10 2" xfId="21568"/>
    <cellStyle name="계산 7 2 2 2 10 3" xfId="36616"/>
    <cellStyle name="계산 7 2 2 2 2" xfId="5785"/>
    <cellStyle name="계산 7 2 2 2 2 2" xfId="5902"/>
    <cellStyle name="계산 7 2 2 2 2 2 10" xfId="7202"/>
    <cellStyle name="계산 7 2 2 2 2 2 10 2" xfId="22556"/>
    <cellStyle name="계산 7 2 2 2 2 2 10 3" xfId="37604"/>
    <cellStyle name="계산 7 2 2 2 2 2 2" xfId="6900"/>
    <cellStyle name="계산 7 2 2 2 2 2 2 10" xfId="19526"/>
    <cellStyle name="계산 7 2 2 2 2 2 2 10 2" xfId="34596"/>
    <cellStyle name="계산 7 2 2 2 2 2 2 10 3" xfId="49608"/>
    <cellStyle name="계산 7 2 2 2 2 2 2 11" xfId="20621"/>
    <cellStyle name="계산 7 2 2 2 2 2 2 11 2" xfId="35691"/>
    <cellStyle name="계산 7 2 2 2 2 2 2 11 3" xfId="50703"/>
    <cellStyle name="계산 7 2 2 2 2 2 2 12" xfId="7967"/>
    <cellStyle name="계산 7 2 2 2 2 2 2 12 2" xfId="23270"/>
    <cellStyle name="계산 7 2 2 2 2 2 2 12 3" xfId="38294"/>
    <cellStyle name="계산 7 2 2 2 2 2 2 13" xfId="22254"/>
    <cellStyle name="계산 7 2 2 2 2 2 2 14" xfId="37302"/>
    <cellStyle name="계산 7 2 2 2 2 2 2 2" xfId="8456"/>
    <cellStyle name="계산 7 2 2 2 2 2 2 2 10" xfId="21033"/>
    <cellStyle name="계산 7 2 2 2 2 2 2 2 10 2" xfId="36103"/>
    <cellStyle name="계산 7 2 2 2 2 2 2 2 10 3" xfId="51115"/>
    <cellStyle name="계산 7 2 2 2 2 2 2 2 11" xfId="23682"/>
    <cellStyle name="계산 7 2 2 2 2 2 2 2 12" xfId="38706"/>
    <cellStyle name="계산 7 2 2 2 2 2 2 2 2" xfId="11361"/>
    <cellStyle name="계산 7 2 2 2 2 2 2 2 2 2" xfId="26431"/>
    <cellStyle name="계산 7 2 2 2 2 2 2 2 2 3" xfId="41452"/>
    <cellStyle name="계산 7 2 2 2 2 2 2 2 3" xfId="12478"/>
    <cellStyle name="계산 7 2 2 2 2 2 2 2 3 2" xfId="27548"/>
    <cellStyle name="계산 7 2 2 2 2 2 2 2 3 3" xfId="42569"/>
    <cellStyle name="계산 7 2 2 2 2 2 2 2 4" xfId="13784"/>
    <cellStyle name="계산 7 2 2 2 2 2 2 2 4 2" xfId="28854"/>
    <cellStyle name="계산 7 2 2 2 2 2 2 2 4 3" xfId="43875"/>
    <cellStyle name="계산 7 2 2 2 2 2 2 2 5" xfId="15159"/>
    <cellStyle name="계산 7 2 2 2 2 2 2 2 5 2" xfId="30229"/>
    <cellStyle name="계산 7 2 2 2 2 2 2 2 5 3" xfId="45250"/>
    <cellStyle name="계산 7 2 2 2 2 2 2 2 6" xfId="16333"/>
    <cellStyle name="계산 7 2 2 2 2 2 2 2 6 2" xfId="31403"/>
    <cellStyle name="계산 7 2 2 2 2 2 2 2 6 3" xfId="46424"/>
    <cellStyle name="계산 7 2 2 2 2 2 2 2 7" xfId="17488"/>
    <cellStyle name="계산 7 2 2 2 2 2 2 2 7 2" xfId="32558"/>
    <cellStyle name="계산 7 2 2 2 2 2 2 2 7 3" xfId="47570"/>
    <cellStyle name="계산 7 2 2 2 2 2 2 2 8" xfId="18793"/>
    <cellStyle name="계산 7 2 2 2 2 2 2 2 8 2" xfId="33863"/>
    <cellStyle name="계산 7 2 2 2 2 2 2 2 8 3" xfId="48875"/>
    <cellStyle name="계산 7 2 2 2 2 2 2 2 9" xfId="19938"/>
    <cellStyle name="계산 7 2 2 2 2 2 2 2 9 2" xfId="35008"/>
    <cellStyle name="계산 7 2 2 2 2 2 2 2 9 3" xfId="50020"/>
    <cellStyle name="계산 7 2 2 2 2 2 2 3" xfId="10872"/>
    <cellStyle name="계산 7 2 2 2 2 2 2 3 2" xfId="26019"/>
    <cellStyle name="계산 7 2 2 2 2 2 2 3 3" xfId="41040"/>
    <cellStyle name="계산 7 2 2 2 2 2 2 4" xfId="12050"/>
    <cellStyle name="계산 7 2 2 2 2 2 2 4 2" xfId="27120"/>
    <cellStyle name="계산 7 2 2 2 2 2 2 4 3" xfId="42141"/>
    <cellStyle name="계산 7 2 2 2 2 2 2 5" xfId="13354"/>
    <cellStyle name="계산 7 2 2 2 2 2 2 5 2" xfId="28424"/>
    <cellStyle name="계산 7 2 2 2 2 2 2 5 3" xfId="43445"/>
    <cellStyle name="계산 7 2 2 2 2 2 2 6" xfId="14691"/>
    <cellStyle name="계산 7 2 2 2 2 2 2 6 2" xfId="29761"/>
    <cellStyle name="계산 7 2 2 2 2 2 2 6 3" xfId="44782"/>
    <cellStyle name="계산 7 2 2 2 2 2 2 7" xfId="15921"/>
    <cellStyle name="계산 7 2 2 2 2 2 2 7 2" xfId="30991"/>
    <cellStyle name="계산 7 2 2 2 2 2 2 7 3" xfId="46012"/>
    <cellStyle name="계산 7 2 2 2 2 2 2 8" xfId="17074"/>
    <cellStyle name="계산 7 2 2 2 2 2 2 8 2" xfId="32144"/>
    <cellStyle name="계산 7 2 2 2 2 2 2 8 3" xfId="47156"/>
    <cellStyle name="계산 7 2 2 2 2 2 2 9" xfId="18359"/>
    <cellStyle name="계산 7 2 2 2 2 2 2 9 2" xfId="33429"/>
    <cellStyle name="계산 7 2 2 2 2 2 2 9 3" xfId="48441"/>
    <cellStyle name="계산 7 2 2 2 2 2 3" xfId="7807"/>
    <cellStyle name="계산 7 2 2 2 2 2 3 10" xfId="20506"/>
    <cellStyle name="계산 7 2 2 2 2 2 3 10 2" xfId="35576"/>
    <cellStyle name="계산 7 2 2 2 2 2 3 10 3" xfId="50588"/>
    <cellStyle name="계산 7 2 2 2 2 2 3 11" xfId="23152"/>
    <cellStyle name="계산 7 2 2 2 2 2 3 12" xfId="38179"/>
    <cellStyle name="계산 7 2 2 2 2 2 3 2" xfId="10715"/>
    <cellStyle name="계산 7 2 2 2 2 2 3 2 2" xfId="25904"/>
    <cellStyle name="계산 7 2 2 2 2 2 3 2 3" xfId="40925"/>
    <cellStyle name="계산 7 2 2 2 2 2 3 3" xfId="11933"/>
    <cellStyle name="계산 7 2 2 2 2 2 3 3 2" xfId="27003"/>
    <cellStyle name="계산 7 2 2 2 2 2 3 3 3" xfId="42024"/>
    <cellStyle name="계산 7 2 2 2 2 2 3 4" xfId="13235"/>
    <cellStyle name="계산 7 2 2 2 2 2 3 4 2" xfId="28305"/>
    <cellStyle name="계산 7 2 2 2 2 2 3 4 3" xfId="43326"/>
    <cellStyle name="계산 7 2 2 2 2 2 3 5" xfId="14546"/>
    <cellStyle name="계산 7 2 2 2 2 2 3 5 2" xfId="29616"/>
    <cellStyle name="계산 7 2 2 2 2 2 3 5 3" xfId="44637"/>
    <cellStyle name="계산 7 2 2 2 2 2 3 6" xfId="15805"/>
    <cellStyle name="계산 7 2 2 2 2 2 3 6 2" xfId="30875"/>
    <cellStyle name="계산 7 2 2 2 2 2 3 6 3" xfId="45896"/>
    <cellStyle name="계산 7 2 2 2 2 2 3 7" xfId="16956"/>
    <cellStyle name="계산 7 2 2 2 2 2 3 7 2" xfId="32026"/>
    <cellStyle name="계산 7 2 2 2 2 2 3 7 3" xfId="47041"/>
    <cellStyle name="계산 7 2 2 2 2 2 3 8" xfId="18237"/>
    <cellStyle name="계산 7 2 2 2 2 2 3 8 2" xfId="33307"/>
    <cellStyle name="계산 7 2 2 2 2 2 3 8 3" xfId="48319"/>
    <cellStyle name="계산 7 2 2 2 2 2 3 9" xfId="19411"/>
    <cellStyle name="계산 7 2 2 2 2 2 3 9 2" xfId="34481"/>
    <cellStyle name="계산 7 2 2 2 2 2 3 9 3" xfId="49493"/>
    <cellStyle name="계산 7 2 2 2 2 2 4" xfId="8373"/>
    <cellStyle name="계산 7 2 2 2 2 2 4 10" xfId="20950"/>
    <cellStyle name="계산 7 2 2 2 2 2 4 10 2" xfId="36020"/>
    <cellStyle name="계산 7 2 2 2 2 2 4 10 3" xfId="51032"/>
    <cellStyle name="계산 7 2 2 2 2 2 4 11" xfId="23599"/>
    <cellStyle name="계산 7 2 2 2 2 2 4 12" xfId="38623"/>
    <cellStyle name="계산 7 2 2 2 2 2 4 2" xfId="11278"/>
    <cellStyle name="계산 7 2 2 2 2 2 4 2 2" xfId="26348"/>
    <cellStyle name="계산 7 2 2 2 2 2 4 2 3" xfId="41369"/>
    <cellStyle name="계산 7 2 2 2 2 2 4 3" xfId="12395"/>
    <cellStyle name="계산 7 2 2 2 2 2 4 3 2" xfId="27465"/>
    <cellStyle name="계산 7 2 2 2 2 2 4 3 3" xfId="42486"/>
    <cellStyle name="계산 7 2 2 2 2 2 4 4" xfId="13701"/>
    <cellStyle name="계산 7 2 2 2 2 2 4 4 2" xfId="28771"/>
    <cellStyle name="계산 7 2 2 2 2 2 4 4 3" xfId="43792"/>
    <cellStyle name="계산 7 2 2 2 2 2 4 5" xfId="15076"/>
    <cellStyle name="계산 7 2 2 2 2 2 4 5 2" xfId="30146"/>
    <cellStyle name="계산 7 2 2 2 2 2 4 5 3" xfId="45167"/>
    <cellStyle name="계산 7 2 2 2 2 2 4 6" xfId="16250"/>
    <cellStyle name="계산 7 2 2 2 2 2 4 6 2" xfId="31320"/>
    <cellStyle name="계산 7 2 2 2 2 2 4 6 3" xfId="46341"/>
    <cellStyle name="계산 7 2 2 2 2 2 4 7" xfId="17405"/>
    <cellStyle name="계산 7 2 2 2 2 2 4 7 2" xfId="32475"/>
    <cellStyle name="계산 7 2 2 2 2 2 4 7 3" xfId="47487"/>
    <cellStyle name="계산 7 2 2 2 2 2 4 8" xfId="18710"/>
    <cellStyle name="계산 7 2 2 2 2 2 4 8 2" xfId="33780"/>
    <cellStyle name="계산 7 2 2 2 2 2 4 8 3" xfId="48792"/>
    <cellStyle name="계산 7 2 2 2 2 2 4 9" xfId="19855"/>
    <cellStyle name="계산 7 2 2 2 2 2 4 9 2" xfId="34925"/>
    <cellStyle name="계산 7 2 2 2 2 2 4 9 3" xfId="49937"/>
    <cellStyle name="계산 7 2 2 2 2 2 5" xfId="8859"/>
    <cellStyle name="계산 7 2 2 2 2 2 5 2" xfId="24085"/>
    <cellStyle name="계산 7 2 2 2 2 2 5 3" xfId="39107"/>
    <cellStyle name="계산 7 2 2 2 2 2 6" xfId="12661"/>
    <cellStyle name="계산 7 2 2 2 2 2 6 2" xfId="27731"/>
    <cellStyle name="계산 7 2 2 2 2 2 6 3" xfId="42752"/>
    <cellStyle name="계산 7 2 2 2 2 2 7" xfId="13956"/>
    <cellStyle name="계산 7 2 2 2 2 2 7 2" xfId="29026"/>
    <cellStyle name="계산 7 2 2 2 2 2 7 3" xfId="44047"/>
    <cellStyle name="계산 7 2 2 2 2 2 8" xfId="8916"/>
    <cellStyle name="계산 7 2 2 2 2 2 8 2" xfId="24142"/>
    <cellStyle name="계산 7 2 2 2 2 2 8 3" xfId="39164"/>
    <cellStyle name="계산 7 2 2 2 2 2 9" xfId="17663"/>
    <cellStyle name="계산 7 2 2 2 2 2 9 2" xfId="32733"/>
    <cellStyle name="계산 7 2 2 2 2 2 9 3" xfId="47745"/>
    <cellStyle name="계산 7 2 2 2 2 3" xfId="6791"/>
    <cellStyle name="계산 7 2 2 2 2 3 10" xfId="20397"/>
    <cellStyle name="계산 7 2 2 2 2 3 10 2" xfId="35467"/>
    <cellStyle name="계산 7 2 2 2 2 3 10 3" xfId="50479"/>
    <cellStyle name="계산 7 2 2 2 2 3 11" xfId="7691"/>
    <cellStyle name="계산 7 2 2 2 2 3 11 2" xfId="23043"/>
    <cellStyle name="계산 7 2 2 2 2 3 11 3" xfId="38070"/>
    <cellStyle name="계산 7 2 2 2 2 3 12" xfId="22145"/>
    <cellStyle name="계산 7 2 2 2 2 3 13" xfId="37193"/>
    <cellStyle name="계산 7 2 2 2 2 3 2" xfId="10599"/>
    <cellStyle name="계산 7 2 2 2 2 3 2 2" xfId="25795"/>
    <cellStyle name="계산 7 2 2 2 2 3 2 3" xfId="40816"/>
    <cellStyle name="계산 7 2 2 2 2 3 3" xfId="11823"/>
    <cellStyle name="계산 7 2 2 2 2 3 3 2" xfId="26893"/>
    <cellStyle name="계산 7 2 2 2 2 3 3 3" xfId="41914"/>
    <cellStyle name="계산 7 2 2 2 2 3 4" xfId="13125"/>
    <cellStyle name="계산 7 2 2 2 2 3 4 2" xfId="28195"/>
    <cellStyle name="계산 7 2 2 2 2 3 4 3" xfId="43216"/>
    <cellStyle name="계산 7 2 2 2 2 3 5" xfId="14431"/>
    <cellStyle name="계산 7 2 2 2 2 3 5 2" xfId="29501"/>
    <cellStyle name="계산 7 2 2 2 2 3 5 3" xfId="44522"/>
    <cellStyle name="계산 7 2 2 2 2 3 6" xfId="15696"/>
    <cellStyle name="계산 7 2 2 2 2 3 6 2" xfId="30766"/>
    <cellStyle name="계산 7 2 2 2 2 3 6 3" xfId="45787"/>
    <cellStyle name="계산 7 2 2 2 2 3 7" xfId="16847"/>
    <cellStyle name="계산 7 2 2 2 2 3 7 2" xfId="31917"/>
    <cellStyle name="계산 7 2 2 2 2 3 7 3" xfId="46932"/>
    <cellStyle name="계산 7 2 2 2 2 3 8" xfId="18127"/>
    <cellStyle name="계산 7 2 2 2 2 3 8 2" xfId="33197"/>
    <cellStyle name="계산 7 2 2 2 2 3 8 3" xfId="48209"/>
    <cellStyle name="계산 7 2 2 2 2 3 9" xfId="19302"/>
    <cellStyle name="계산 7 2 2 2 2 3 9 2" xfId="34372"/>
    <cellStyle name="계산 7 2 2 2 2 3 9 3" xfId="49384"/>
    <cellStyle name="계산 7 2 2 2 2 4" xfId="8296"/>
    <cellStyle name="계산 7 2 2 2 2 4 10" xfId="20873"/>
    <cellStyle name="계산 7 2 2 2 2 4 10 2" xfId="35943"/>
    <cellStyle name="계산 7 2 2 2 2 4 10 3" xfId="50955"/>
    <cellStyle name="계산 7 2 2 2 2 4 11" xfId="23522"/>
    <cellStyle name="계산 7 2 2 2 2 4 12" xfId="38546"/>
    <cellStyle name="계산 7 2 2 2 2 4 2" xfId="11201"/>
    <cellStyle name="계산 7 2 2 2 2 4 2 2" xfId="26271"/>
    <cellStyle name="계산 7 2 2 2 2 4 2 3" xfId="41292"/>
    <cellStyle name="계산 7 2 2 2 2 4 3" xfId="12318"/>
    <cellStyle name="계산 7 2 2 2 2 4 3 2" xfId="27388"/>
    <cellStyle name="계산 7 2 2 2 2 4 3 3" xfId="42409"/>
    <cellStyle name="계산 7 2 2 2 2 4 4" xfId="13624"/>
    <cellStyle name="계산 7 2 2 2 2 4 4 2" xfId="28694"/>
    <cellStyle name="계산 7 2 2 2 2 4 4 3" xfId="43715"/>
    <cellStyle name="계산 7 2 2 2 2 4 5" xfId="14999"/>
    <cellStyle name="계산 7 2 2 2 2 4 5 2" xfId="30069"/>
    <cellStyle name="계산 7 2 2 2 2 4 5 3" xfId="45090"/>
    <cellStyle name="계산 7 2 2 2 2 4 6" xfId="16173"/>
    <cellStyle name="계산 7 2 2 2 2 4 6 2" xfId="31243"/>
    <cellStyle name="계산 7 2 2 2 2 4 6 3" xfId="46264"/>
    <cellStyle name="계산 7 2 2 2 2 4 7" xfId="17328"/>
    <cellStyle name="계산 7 2 2 2 2 4 7 2" xfId="32398"/>
    <cellStyle name="계산 7 2 2 2 2 4 7 3" xfId="47410"/>
    <cellStyle name="계산 7 2 2 2 2 4 8" xfId="18633"/>
    <cellStyle name="계산 7 2 2 2 2 4 8 2" xfId="33703"/>
    <cellStyle name="계산 7 2 2 2 2 4 8 3" xfId="48715"/>
    <cellStyle name="계산 7 2 2 2 2 4 9" xfId="19778"/>
    <cellStyle name="계산 7 2 2 2 2 4 9 2" xfId="34848"/>
    <cellStyle name="계산 7 2 2 2 2 4 9 3" xfId="49860"/>
    <cellStyle name="계산 7 2 2 2 2 5" xfId="6229"/>
    <cellStyle name="계산 7 2 2 2 2 5 2" xfId="21583"/>
    <cellStyle name="계산 7 2 2 2 2 5 3" xfId="36631"/>
    <cellStyle name="계산 7 2 2 2 3" xfId="6673"/>
    <cellStyle name="계산 7 2 2 2 3 10" xfId="20279"/>
    <cellStyle name="계산 7 2 2 2 3 10 2" xfId="35349"/>
    <cellStyle name="계산 7 2 2 2 3 10 3" xfId="50361"/>
    <cellStyle name="계산 7 2 2 2 3 11" xfId="7551"/>
    <cellStyle name="계산 7 2 2 2 3 11 2" xfId="22904"/>
    <cellStyle name="계산 7 2 2 2 3 11 3" xfId="37952"/>
    <cellStyle name="계산 7 2 2 2 3 12" xfId="22027"/>
    <cellStyle name="계산 7 2 2 2 3 13" xfId="37075"/>
    <cellStyle name="계산 7 2 2 2 3 2" xfId="10471"/>
    <cellStyle name="계산 7 2 2 2 3 2 2" xfId="25668"/>
    <cellStyle name="계산 7 2 2 2 3 2 3" xfId="40689"/>
    <cellStyle name="계산 7 2 2 2 3 3" xfId="11703"/>
    <cellStyle name="계산 7 2 2 2 3 3 2" xfId="26773"/>
    <cellStyle name="계산 7 2 2 2 3 3 3" xfId="41794"/>
    <cellStyle name="계산 7 2 2 2 3 4" xfId="13004"/>
    <cellStyle name="계산 7 2 2 2 3 4 2" xfId="28074"/>
    <cellStyle name="계산 7 2 2 2 3 4 3" xfId="43095"/>
    <cellStyle name="계산 7 2 2 2 3 5" xfId="14311"/>
    <cellStyle name="계산 7 2 2 2 3 5 2" xfId="29381"/>
    <cellStyle name="계산 7 2 2 2 3 5 3" xfId="44402"/>
    <cellStyle name="계산 7 2 2 2 3 6" xfId="15575"/>
    <cellStyle name="계산 7 2 2 2 3 6 2" xfId="30645"/>
    <cellStyle name="계산 7 2 2 2 3 6 3" xfId="45666"/>
    <cellStyle name="계산 7 2 2 2 3 7" xfId="16722"/>
    <cellStyle name="계산 7 2 2 2 3 7 2" xfId="31792"/>
    <cellStyle name="계산 7 2 2 2 3 7 3" xfId="46813"/>
    <cellStyle name="계산 7 2 2 2 3 8" xfId="18009"/>
    <cellStyle name="계산 7 2 2 2 3 8 2" xfId="33079"/>
    <cellStyle name="계산 7 2 2 2 3 8 3" xfId="48091"/>
    <cellStyle name="계산 7 2 2 2 3 9" xfId="19184"/>
    <cellStyle name="계산 7 2 2 2 3 9 2" xfId="34254"/>
    <cellStyle name="계산 7 2 2 2 3 9 3" xfId="49266"/>
    <cellStyle name="계산 7 2 2 2 4" xfId="8226"/>
    <cellStyle name="계산 7 2 2 2 4 10" xfId="20803"/>
    <cellStyle name="계산 7 2 2 2 4 10 2" xfId="35873"/>
    <cellStyle name="계산 7 2 2 2 4 10 3" xfId="50885"/>
    <cellStyle name="계산 7 2 2 2 4 11" xfId="23452"/>
    <cellStyle name="계산 7 2 2 2 4 12" xfId="38476"/>
    <cellStyle name="계산 7 2 2 2 4 2" xfId="11131"/>
    <cellStyle name="계산 7 2 2 2 4 2 2" xfId="26201"/>
    <cellStyle name="계산 7 2 2 2 4 2 3" xfId="41222"/>
    <cellStyle name="계산 7 2 2 2 4 3" xfId="12248"/>
    <cellStyle name="계산 7 2 2 2 4 3 2" xfId="27318"/>
    <cellStyle name="계산 7 2 2 2 4 3 3" xfId="42339"/>
    <cellStyle name="계산 7 2 2 2 4 4" xfId="13554"/>
    <cellStyle name="계산 7 2 2 2 4 4 2" xfId="28624"/>
    <cellStyle name="계산 7 2 2 2 4 4 3" xfId="43645"/>
    <cellStyle name="계산 7 2 2 2 4 5" xfId="14929"/>
    <cellStyle name="계산 7 2 2 2 4 5 2" xfId="29999"/>
    <cellStyle name="계산 7 2 2 2 4 5 3" xfId="45020"/>
    <cellStyle name="계산 7 2 2 2 4 6" xfId="16103"/>
    <cellStyle name="계산 7 2 2 2 4 6 2" xfId="31173"/>
    <cellStyle name="계산 7 2 2 2 4 6 3" xfId="46194"/>
    <cellStyle name="계산 7 2 2 2 4 7" xfId="17258"/>
    <cellStyle name="계산 7 2 2 2 4 7 2" xfId="32328"/>
    <cellStyle name="계산 7 2 2 2 4 7 3" xfId="47340"/>
    <cellStyle name="계산 7 2 2 2 4 8" xfId="18563"/>
    <cellStyle name="계산 7 2 2 2 4 8 2" xfId="33633"/>
    <cellStyle name="계산 7 2 2 2 4 8 3" xfId="48645"/>
    <cellStyle name="계산 7 2 2 2 4 9" xfId="19708"/>
    <cellStyle name="계산 7 2 2 2 4 9 2" xfId="34778"/>
    <cellStyle name="계산 7 2 2 2 4 9 3" xfId="49790"/>
    <cellStyle name="계산 7 2 2 2 5" xfId="8615"/>
    <cellStyle name="계산 7 2 2 2 5 2" xfId="23841"/>
    <cellStyle name="계산 7 2 2 2 5 3" xfId="38864"/>
    <cellStyle name="계산 7 2 2 2 6" xfId="9853"/>
    <cellStyle name="계산 7 2 2 2 6 2" xfId="25079"/>
    <cellStyle name="계산 7 2 2 2 6 3" xfId="40100"/>
    <cellStyle name="계산 7 2 2 2 7" xfId="9353"/>
    <cellStyle name="계산 7 2 2 2 7 2" xfId="24579"/>
    <cellStyle name="계산 7 2 2 2 7 3" xfId="39600"/>
    <cellStyle name="계산 7 2 2 2 8" xfId="9422"/>
    <cellStyle name="계산 7 2 2 2 8 2" xfId="24648"/>
    <cellStyle name="계산 7 2 2 2 8 3" xfId="39669"/>
    <cellStyle name="계산 7 2 2 2 9" xfId="13462"/>
    <cellStyle name="계산 7 2 2 2 9 2" xfId="28532"/>
    <cellStyle name="계산 7 2 2 2 9 3" xfId="43553"/>
    <cellStyle name="계산 7 2 2 3" xfId="6613"/>
    <cellStyle name="계산 7 2 2 3 10" xfId="20219"/>
    <cellStyle name="계산 7 2 2 3 10 2" xfId="35289"/>
    <cellStyle name="계산 7 2 2 3 10 3" xfId="50301"/>
    <cellStyle name="계산 7 2 2 3 11" xfId="7491"/>
    <cellStyle name="계산 7 2 2 3 11 2" xfId="22844"/>
    <cellStyle name="계산 7 2 2 3 11 3" xfId="37892"/>
    <cellStyle name="계산 7 2 2 3 12" xfId="21967"/>
    <cellStyle name="계산 7 2 2 3 13" xfId="37015"/>
    <cellStyle name="계산 7 2 2 3 2" xfId="10411"/>
    <cellStyle name="계산 7 2 2 3 2 2" xfId="25608"/>
    <cellStyle name="계산 7 2 2 3 2 3" xfId="40629"/>
    <cellStyle name="계산 7 2 2 3 3" xfId="11643"/>
    <cellStyle name="계산 7 2 2 3 3 2" xfId="26713"/>
    <cellStyle name="계산 7 2 2 3 3 3" xfId="41734"/>
    <cellStyle name="계산 7 2 2 3 4" xfId="12944"/>
    <cellStyle name="계산 7 2 2 3 4 2" xfId="28014"/>
    <cellStyle name="계산 7 2 2 3 4 3" xfId="43035"/>
    <cellStyle name="계산 7 2 2 3 5" xfId="14251"/>
    <cellStyle name="계산 7 2 2 3 5 2" xfId="29321"/>
    <cellStyle name="계산 7 2 2 3 5 3" xfId="44342"/>
    <cellStyle name="계산 7 2 2 3 6" xfId="15515"/>
    <cellStyle name="계산 7 2 2 3 6 2" xfId="30585"/>
    <cellStyle name="계산 7 2 2 3 6 3" xfId="45606"/>
    <cellStyle name="계산 7 2 2 3 7" xfId="16662"/>
    <cellStyle name="계산 7 2 2 3 7 2" xfId="31732"/>
    <cellStyle name="계산 7 2 2 3 7 3" xfId="46753"/>
    <cellStyle name="계산 7 2 2 3 8" xfId="17949"/>
    <cellStyle name="계산 7 2 2 3 8 2" xfId="33019"/>
    <cellStyle name="계산 7 2 2 3 8 3" xfId="48031"/>
    <cellStyle name="계산 7 2 2 3 9" xfId="19124"/>
    <cellStyle name="계산 7 2 2 3 9 2" xfId="34194"/>
    <cellStyle name="계산 7 2 2 3 9 3" xfId="49206"/>
    <cellStyle name="계산 7 2 2 4" xfId="8182"/>
    <cellStyle name="계산 7 2 2 4 10" xfId="20759"/>
    <cellStyle name="계산 7 2 2 4 10 2" xfId="35829"/>
    <cellStyle name="계산 7 2 2 4 10 3" xfId="50841"/>
    <cellStyle name="계산 7 2 2 4 11" xfId="23408"/>
    <cellStyle name="계산 7 2 2 4 12" xfId="38432"/>
    <cellStyle name="계산 7 2 2 4 2" xfId="11087"/>
    <cellStyle name="계산 7 2 2 4 2 2" xfId="26157"/>
    <cellStyle name="계산 7 2 2 4 2 3" xfId="41178"/>
    <cellStyle name="계산 7 2 2 4 3" xfId="12204"/>
    <cellStyle name="계산 7 2 2 4 3 2" xfId="27274"/>
    <cellStyle name="계산 7 2 2 4 3 3" xfId="42295"/>
    <cellStyle name="계산 7 2 2 4 4" xfId="13510"/>
    <cellStyle name="계산 7 2 2 4 4 2" xfId="28580"/>
    <cellStyle name="계산 7 2 2 4 4 3" xfId="43601"/>
    <cellStyle name="계산 7 2 2 4 5" xfId="14885"/>
    <cellStyle name="계산 7 2 2 4 5 2" xfId="29955"/>
    <cellStyle name="계산 7 2 2 4 5 3" xfId="44976"/>
    <cellStyle name="계산 7 2 2 4 6" xfId="16059"/>
    <cellStyle name="계산 7 2 2 4 6 2" xfId="31129"/>
    <cellStyle name="계산 7 2 2 4 6 3" xfId="46150"/>
    <cellStyle name="계산 7 2 2 4 7" xfId="17214"/>
    <cellStyle name="계산 7 2 2 4 7 2" xfId="32284"/>
    <cellStyle name="계산 7 2 2 4 7 3" xfId="47296"/>
    <cellStyle name="계산 7 2 2 4 8" xfId="18519"/>
    <cellStyle name="계산 7 2 2 4 8 2" xfId="33589"/>
    <cellStyle name="계산 7 2 2 4 8 3" xfId="48601"/>
    <cellStyle name="계산 7 2 2 4 9" xfId="19664"/>
    <cellStyle name="계산 7 2 2 4 9 2" xfId="34734"/>
    <cellStyle name="계산 7 2 2 4 9 3" xfId="49746"/>
    <cellStyle name="계산 7 2 2 5" xfId="6078"/>
    <cellStyle name="계산 7 2 2 5 2" xfId="21434"/>
    <cellStyle name="계산 7 2 2 5 3" xfId="36480"/>
    <cellStyle name="계산 7 2 3" xfId="6583"/>
    <cellStyle name="계산 7 2 3 10" xfId="20189"/>
    <cellStyle name="계산 7 2 3 10 2" xfId="35259"/>
    <cellStyle name="계산 7 2 3 10 3" xfId="50271"/>
    <cellStyle name="계산 7 2 3 11" xfId="7461"/>
    <cellStyle name="계산 7 2 3 11 2" xfId="22814"/>
    <cellStyle name="계산 7 2 3 11 3" xfId="37862"/>
    <cellStyle name="계산 7 2 3 12" xfId="21937"/>
    <cellStyle name="계산 7 2 3 13" xfId="36985"/>
    <cellStyle name="계산 7 2 3 2" xfId="10381"/>
    <cellStyle name="계산 7 2 3 2 2" xfId="25578"/>
    <cellStyle name="계산 7 2 3 2 3" xfId="40599"/>
    <cellStyle name="계산 7 2 3 3" xfId="11613"/>
    <cellStyle name="계산 7 2 3 3 2" xfId="26683"/>
    <cellStyle name="계산 7 2 3 3 3" xfId="41704"/>
    <cellStyle name="계산 7 2 3 4" xfId="12914"/>
    <cellStyle name="계산 7 2 3 4 2" xfId="27984"/>
    <cellStyle name="계산 7 2 3 4 3" xfId="43005"/>
    <cellStyle name="계산 7 2 3 5" xfId="14221"/>
    <cellStyle name="계산 7 2 3 5 2" xfId="29291"/>
    <cellStyle name="계산 7 2 3 5 3" xfId="44312"/>
    <cellStyle name="계산 7 2 3 6" xfId="15485"/>
    <cellStyle name="계산 7 2 3 6 2" xfId="30555"/>
    <cellStyle name="계산 7 2 3 6 3" xfId="45576"/>
    <cellStyle name="계산 7 2 3 7" xfId="16632"/>
    <cellStyle name="계산 7 2 3 7 2" xfId="31702"/>
    <cellStyle name="계산 7 2 3 7 3" xfId="46723"/>
    <cellStyle name="계산 7 2 3 8" xfId="17919"/>
    <cellStyle name="계산 7 2 3 8 2" xfId="32989"/>
    <cellStyle name="계산 7 2 3 8 3" xfId="48001"/>
    <cellStyle name="계산 7 2 3 9" xfId="19094"/>
    <cellStyle name="계산 7 2 3 9 2" xfId="34164"/>
    <cellStyle name="계산 7 2 3 9 3" xfId="49176"/>
    <cellStyle name="계산 7 2 4" xfId="8164"/>
    <cellStyle name="계산 7 2 4 10" xfId="20741"/>
    <cellStyle name="계산 7 2 4 10 2" xfId="35811"/>
    <cellStyle name="계산 7 2 4 10 3" xfId="50823"/>
    <cellStyle name="계산 7 2 4 11" xfId="23390"/>
    <cellStyle name="계산 7 2 4 12" xfId="38414"/>
    <cellStyle name="계산 7 2 4 2" xfId="11069"/>
    <cellStyle name="계산 7 2 4 2 2" xfId="26139"/>
    <cellStyle name="계산 7 2 4 2 3" xfId="41160"/>
    <cellStyle name="계산 7 2 4 3" xfId="12186"/>
    <cellStyle name="계산 7 2 4 3 2" xfId="27256"/>
    <cellStyle name="계산 7 2 4 3 3" xfId="42277"/>
    <cellStyle name="계산 7 2 4 4" xfId="13492"/>
    <cellStyle name="계산 7 2 4 4 2" xfId="28562"/>
    <cellStyle name="계산 7 2 4 4 3" xfId="43583"/>
    <cellStyle name="계산 7 2 4 5" xfId="14867"/>
    <cellStyle name="계산 7 2 4 5 2" xfId="29937"/>
    <cellStyle name="계산 7 2 4 5 3" xfId="44958"/>
    <cellStyle name="계산 7 2 4 6" xfId="16041"/>
    <cellStyle name="계산 7 2 4 6 2" xfId="31111"/>
    <cellStyle name="계산 7 2 4 6 3" xfId="46132"/>
    <cellStyle name="계산 7 2 4 7" xfId="17196"/>
    <cellStyle name="계산 7 2 4 7 2" xfId="32266"/>
    <cellStyle name="계산 7 2 4 7 3" xfId="47278"/>
    <cellStyle name="계산 7 2 4 8" xfId="18501"/>
    <cellStyle name="계산 7 2 4 8 2" xfId="33571"/>
    <cellStyle name="계산 7 2 4 8 3" xfId="48583"/>
    <cellStyle name="계산 7 2 4 9" xfId="19646"/>
    <cellStyle name="계산 7 2 4 9 2" xfId="34716"/>
    <cellStyle name="계산 7 2 4 9 3" xfId="49728"/>
    <cellStyle name="계산 7 2 5" xfId="8720"/>
    <cellStyle name="계산 7 2 5 2" xfId="23946"/>
    <cellStyle name="계산 7 2 5 3" xfId="38968"/>
    <cellStyle name="계산 7 2 6" xfId="9351"/>
    <cellStyle name="계산 7 2 6 2" xfId="24577"/>
    <cellStyle name="계산 7 2 6 3" xfId="39598"/>
    <cellStyle name="계산 7 2 7" xfId="10122"/>
    <cellStyle name="계산 7 2 7 2" xfId="25348"/>
    <cellStyle name="계산 7 2 7 3" xfId="40369"/>
    <cellStyle name="계산 7 2 8" xfId="13931"/>
    <cellStyle name="계산 7 2 8 2" xfId="29001"/>
    <cellStyle name="계산 7 2 8 3" xfId="44022"/>
    <cellStyle name="계산 7 2 9" xfId="9593"/>
    <cellStyle name="계산 7 2 9 2" xfId="24819"/>
    <cellStyle name="계산 7 2 9 3" xfId="39840"/>
    <cellStyle name="계산 7 3" xfId="6435"/>
    <cellStyle name="계산 7 3 10" xfId="20022"/>
    <cellStyle name="계산 7 3 10 2" xfId="35092"/>
    <cellStyle name="계산 7 3 10 3" xfId="50104"/>
    <cellStyle name="계산 7 3 11" xfId="7294"/>
    <cellStyle name="계산 7 3 11 2" xfId="22647"/>
    <cellStyle name="계산 7 3 11 3" xfId="37695"/>
    <cellStyle name="계산 7 3 12" xfId="21789"/>
    <cellStyle name="계산 7 3 13" xfId="36837"/>
    <cellStyle name="계산 7 3 2" xfId="10214"/>
    <cellStyle name="계산 7 3 2 2" xfId="25411"/>
    <cellStyle name="계산 7 3 2 3" xfId="40432"/>
    <cellStyle name="계산 7 3 3" xfId="11446"/>
    <cellStyle name="계산 7 3 3 2" xfId="26516"/>
    <cellStyle name="계산 7 3 3 3" xfId="41537"/>
    <cellStyle name="계산 7 3 4" xfId="12747"/>
    <cellStyle name="계산 7 3 4 2" xfId="27817"/>
    <cellStyle name="계산 7 3 4 3" xfId="42838"/>
    <cellStyle name="계산 7 3 5" xfId="14054"/>
    <cellStyle name="계산 7 3 5 2" xfId="29124"/>
    <cellStyle name="계산 7 3 5 3" xfId="44145"/>
    <cellStyle name="계산 7 3 6" xfId="15318"/>
    <cellStyle name="계산 7 3 6 2" xfId="30388"/>
    <cellStyle name="계산 7 3 6 3" xfId="45409"/>
    <cellStyle name="계산 7 3 7" xfId="16465"/>
    <cellStyle name="계산 7 3 7 2" xfId="31535"/>
    <cellStyle name="계산 7 3 7 3" xfId="46556"/>
    <cellStyle name="계산 7 3 8" xfId="17752"/>
    <cellStyle name="계산 7 3 8 2" xfId="32822"/>
    <cellStyle name="계산 7 3 8 3" xfId="47834"/>
    <cellStyle name="계산 7 3 9" xfId="18927"/>
    <cellStyle name="계산 7 3 9 2" xfId="33997"/>
    <cellStyle name="계산 7 3 9 3" xfId="49009"/>
    <cellStyle name="계산 7 4" xfId="7311"/>
    <cellStyle name="계산 7 4 10" xfId="20039"/>
    <cellStyle name="계산 7 4 10 2" xfId="35109"/>
    <cellStyle name="계산 7 4 10 3" xfId="50121"/>
    <cellStyle name="계산 7 4 11" xfId="22664"/>
    <cellStyle name="계산 7 4 12" xfId="37712"/>
    <cellStyle name="계산 7 4 2" xfId="10231"/>
    <cellStyle name="계산 7 4 2 2" xfId="25428"/>
    <cellStyle name="계산 7 4 2 3" xfId="40449"/>
    <cellStyle name="계산 7 4 3" xfId="11463"/>
    <cellStyle name="계산 7 4 3 2" xfId="26533"/>
    <cellStyle name="계산 7 4 3 3" xfId="41554"/>
    <cellStyle name="계산 7 4 4" xfId="12764"/>
    <cellStyle name="계산 7 4 4 2" xfId="27834"/>
    <cellStyle name="계산 7 4 4 3" xfId="42855"/>
    <cellStyle name="계산 7 4 5" xfId="14071"/>
    <cellStyle name="계산 7 4 5 2" xfId="29141"/>
    <cellStyle name="계산 7 4 5 3" xfId="44162"/>
    <cellStyle name="계산 7 4 6" xfId="15335"/>
    <cellStyle name="계산 7 4 6 2" xfId="30405"/>
    <cellStyle name="계산 7 4 6 3" xfId="45426"/>
    <cellStyle name="계산 7 4 7" xfId="16482"/>
    <cellStyle name="계산 7 4 7 2" xfId="31552"/>
    <cellStyle name="계산 7 4 7 3" xfId="46573"/>
    <cellStyle name="계산 7 4 8" xfId="17769"/>
    <cellStyle name="계산 7 4 8 2" xfId="32839"/>
    <cellStyle name="계산 7 4 8 3" xfId="47851"/>
    <cellStyle name="계산 7 4 9" xfId="18944"/>
    <cellStyle name="계산 7 4 9 2" xfId="34014"/>
    <cellStyle name="계산 7 4 9 3" xfId="49026"/>
    <cellStyle name="계산 7 5" xfId="6067"/>
    <cellStyle name="계산 7 5 2" xfId="21423"/>
    <cellStyle name="계산 7 5 3" xfId="36469"/>
    <cellStyle name="계산 8" xfId="5497"/>
    <cellStyle name="계산 8 10" xfId="6163"/>
    <cellStyle name="계산 8 10 2" xfId="21517"/>
    <cellStyle name="계산 8 10 3" xfId="36565"/>
    <cellStyle name="계산 8 2" xfId="5619"/>
    <cellStyle name="계산 8 2 2" xfId="5677"/>
    <cellStyle name="계산 8 2 2 10" xfId="6450"/>
    <cellStyle name="계산 8 2 2 10 2" xfId="21804"/>
    <cellStyle name="계산 8 2 2 10 3" xfId="36852"/>
    <cellStyle name="계산 8 2 2 2" xfId="5803"/>
    <cellStyle name="계산 8 2 2 2 2" xfId="5920"/>
    <cellStyle name="계산 8 2 2 2 2 10" xfId="7220"/>
    <cellStyle name="계산 8 2 2 2 2 10 2" xfId="22574"/>
    <cellStyle name="계산 8 2 2 2 2 10 3" xfId="37622"/>
    <cellStyle name="계산 8 2 2 2 2 2" xfId="6918"/>
    <cellStyle name="계산 8 2 2 2 2 2 10" xfId="19544"/>
    <cellStyle name="계산 8 2 2 2 2 2 10 2" xfId="34614"/>
    <cellStyle name="계산 8 2 2 2 2 2 10 3" xfId="49626"/>
    <cellStyle name="계산 8 2 2 2 2 2 11" xfId="20639"/>
    <cellStyle name="계산 8 2 2 2 2 2 11 2" xfId="35709"/>
    <cellStyle name="계산 8 2 2 2 2 2 11 3" xfId="50721"/>
    <cellStyle name="계산 8 2 2 2 2 2 12" xfId="7985"/>
    <cellStyle name="계산 8 2 2 2 2 2 12 2" xfId="23288"/>
    <cellStyle name="계산 8 2 2 2 2 2 12 3" xfId="38312"/>
    <cellStyle name="계산 8 2 2 2 2 2 13" xfId="22272"/>
    <cellStyle name="계산 8 2 2 2 2 2 14" xfId="37320"/>
    <cellStyle name="계산 8 2 2 2 2 2 2" xfId="8469"/>
    <cellStyle name="계산 8 2 2 2 2 2 2 10" xfId="21046"/>
    <cellStyle name="계산 8 2 2 2 2 2 2 10 2" xfId="36116"/>
    <cellStyle name="계산 8 2 2 2 2 2 2 10 3" xfId="51128"/>
    <cellStyle name="계산 8 2 2 2 2 2 2 11" xfId="23695"/>
    <cellStyle name="계산 8 2 2 2 2 2 2 12" xfId="38719"/>
    <cellStyle name="계산 8 2 2 2 2 2 2 2" xfId="11374"/>
    <cellStyle name="계산 8 2 2 2 2 2 2 2 2" xfId="26444"/>
    <cellStyle name="계산 8 2 2 2 2 2 2 2 3" xfId="41465"/>
    <cellStyle name="계산 8 2 2 2 2 2 2 3" xfId="12491"/>
    <cellStyle name="계산 8 2 2 2 2 2 2 3 2" xfId="27561"/>
    <cellStyle name="계산 8 2 2 2 2 2 2 3 3" xfId="42582"/>
    <cellStyle name="계산 8 2 2 2 2 2 2 4" xfId="13797"/>
    <cellStyle name="계산 8 2 2 2 2 2 2 4 2" xfId="28867"/>
    <cellStyle name="계산 8 2 2 2 2 2 2 4 3" xfId="43888"/>
    <cellStyle name="계산 8 2 2 2 2 2 2 5" xfId="15172"/>
    <cellStyle name="계산 8 2 2 2 2 2 2 5 2" xfId="30242"/>
    <cellStyle name="계산 8 2 2 2 2 2 2 5 3" xfId="45263"/>
    <cellStyle name="계산 8 2 2 2 2 2 2 6" xfId="16346"/>
    <cellStyle name="계산 8 2 2 2 2 2 2 6 2" xfId="31416"/>
    <cellStyle name="계산 8 2 2 2 2 2 2 6 3" xfId="46437"/>
    <cellStyle name="계산 8 2 2 2 2 2 2 7" xfId="17501"/>
    <cellStyle name="계산 8 2 2 2 2 2 2 7 2" xfId="32571"/>
    <cellStyle name="계산 8 2 2 2 2 2 2 7 3" xfId="47583"/>
    <cellStyle name="계산 8 2 2 2 2 2 2 8" xfId="18806"/>
    <cellStyle name="계산 8 2 2 2 2 2 2 8 2" xfId="33876"/>
    <cellStyle name="계산 8 2 2 2 2 2 2 8 3" xfId="48888"/>
    <cellStyle name="계산 8 2 2 2 2 2 2 9" xfId="19951"/>
    <cellStyle name="계산 8 2 2 2 2 2 2 9 2" xfId="35021"/>
    <cellStyle name="계산 8 2 2 2 2 2 2 9 3" xfId="50033"/>
    <cellStyle name="계산 8 2 2 2 2 2 3" xfId="10890"/>
    <cellStyle name="계산 8 2 2 2 2 2 3 2" xfId="26037"/>
    <cellStyle name="계산 8 2 2 2 2 2 3 3" xfId="41058"/>
    <cellStyle name="계산 8 2 2 2 2 2 4" xfId="12068"/>
    <cellStyle name="계산 8 2 2 2 2 2 4 2" xfId="27138"/>
    <cellStyle name="계산 8 2 2 2 2 2 4 3" xfId="42159"/>
    <cellStyle name="계산 8 2 2 2 2 2 5" xfId="13372"/>
    <cellStyle name="계산 8 2 2 2 2 2 5 2" xfId="28442"/>
    <cellStyle name="계산 8 2 2 2 2 2 5 3" xfId="43463"/>
    <cellStyle name="계산 8 2 2 2 2 2 6" xfId="14709"/>
    <cellStyle name="계산 8 2 2 2 2 2 6 2" xfId="29779"/>
    <cellStyle name="계산 8 2 2 2 2 2 6 3" xfId="44800"/>
    <cellStyle name="계산 8 2 2 2 2 2 7" xfId="15939"/>
    <cellStyle name="계산 8 2 2 2 2 2 7 2" xfId="31009"/>
    <cellStyle name="계산 8 2 2 2 2 2 7 3" xfId="46030"/>
    <cellStyle name="계산 8 2 2 2 2 2 8" xfId="17092"/>
    <cellStyle name="계산 8 2 2 2 2 2 8 2" xfId="32162"/>
    <cellStyle name="계산 8 2 2 2 2 2 8 3" xfId="47174"/>
    <cellStyle name="계산 8 2 2 2 2 2 9" xfId="18377"/>
    <cellStyle name="계산 8 2 2 2 2 2 9 2" xfId="33447"/>
    <cellStyle name="계산 8 2 2 2 2 2 9 3" xfId="48459"/>
    <cellStyle name="계산 8 2 2 2 2 3" xfId="7825"/>
    <cellStyle name="계산 8 2 2 2 2 3 10" xfId="20524"/>
    <cellStyle name="계산 8 2 2 2 2 3 10 2" xfId="35594"/>
    <cellStyle name="계산 8 2 2 2 2 3 10 3" xfId="50606"/>
    <cellStyle name="계산 8 2 2 2 2 3 11" xfId="23170"/>
    <cellStyle name="계산 8 2 2 2 2 3 12" xfId="38197"/>
    <cellStyle name="계산 8 2 2 2 2 3 2" xfId="10733"/>
    <cellStyle name="계산 8 2 2 2 2 3 2 2" xfId="25922"/>
    <cellStyle name="계산 8 2 2 2 2 3 2 3" xfId="40943"/>
    <cellStyle name="계산 8 2 2 2 2 3 3" xfId="11951"/>
    <cellStyle name="계산 8 2 2 2 2 3 3 2" xfId="27021"/>
    <cellStyle name="계산 8 2 2 2 2 3 3 3" xfId="42042"/>
    <cellStyle name="계산 8 2 2 2 2 3 4" xfId="13253"/>
    <cellStyle name="계산 8 2 2 2 2 3 4 2" xfId="28323"/>
    <cellStyle name="계산 8 2 2 2 2 3 4 3" xfId="43344"/>
    <cellStyle name="계산 8 2 2 2 2 3 5" xfId="14564"/>
    <cellStyle name="계산 8 2 2 2 2 3 5 2" xfId="29634"/>
    <cellStyle name="계산 8 2 2 2 2 3 5 3" xfId="44655"/>
    <cellStyle name="계산 8 2 2 2 2 3 6" xfId="15823"/>
    <cellStyle name="계산 8 2 2 2 2 3 6 2" xfId="30893"/>
    <cellStyle name="계산 8 2 2 2 2 3 6 3" xfId="45914"/>
    <cellStyle name="계산 8 2 2 2 2 3 7" xfId="16974"/>
    <cellStyle name="계산 8 2 2 2 2 3 7 2" xfId="32044"/>
    <cellStyle name="계산 8 2 2 2 2 3 7 3" xfId="47059"/>
    <cellStyle name="계산 8 2 2 2 2 3 8" xfId="18255"/>
    <cellStyle name="계산 8 2 2 2 2 3 8 2" xfId="33325"/>
    <cellStyle name="계산 8 2 2 2 2 3 8 3" xfId="48337"/>
    <cellStyle name="계산 8 2 2 2 2 3 9" xfId="19429"/>
    <cellStyle name="계산 8 2 2 2 2 3 9 2" xfId="34499"/>
    <cellStyle name="계산 8 2 2 2 2 3 9 3" xfId="49511"/>
    <cellStyle name="계산 8 2 2 2 2 4" xfId="8386"/>
    <cellStyle name="계산 8 2 2 2 2 4 10" xfId="20963"/>
    <cellStyle name="계산 8 2 2 2 2 4 10 2" xfId="36033"/>
    <cellStyle name="계산 8 2 2 2 2 4 10 3" xfId="51045"/>
    <cellStyle name="계산 8 2 2 2 2 4 11" xfId="23612"/>
    <cellStyle name="계산 8 2 2 2 2 4 12" xfId="38636"/>
    <cellStyle name="계산 8 2 2 2 2 4 2" xfId="11291"/>
    <cellStyle name="계산 8 2 2 2 2 4 2 2" xfId="26361"/>
    <cellStyle name="계산 8 2 2 2 2 4 2 3" xfId="41382"/>
    <cellStyle name="계산 8 2 2 2 2 4 3" xfId="12408"/>
    <cellStyle name="계산 8 2 2 2 2 4 3 2" xfId="27478"/>
    <cellStyle name="계산 8 2 2 2 2 4 3 3" xfId="42499"/>
    <cellStyle name="계산 8 2 2 2 2 4 4" xfId="13714"/>
    <cellStyle name="계산 8 2 2 2 2 4 4 2" xfId="28784"/>
    <cellStyle name="계산 8 2 2 2 2 4 4 3" xfId="43805"/>
    <cellStyle name="계산 8 2 2 2 2 4 5" xfId="15089"/>
    <cellStyle name="계산 8 2 2 2 2 4 5 2" xfId="30159"/>
    <cellStyle name="계산 8 2 2 2 2 4 5 3" xfId="45180"/>
    <cellStyle name="계산 8 2 2 2 2 4 6" xfId="16263"/>
    <cellStyle name="계산 8 2 2 2 2 4 6 2" xfId="31333"/>
    <cellStyle name="계산 8 2 2 2 2 4 6 3" xfId="46354"/>
    <cellStyle name="계산 8 2 2 2 2 4 7" xfId="17418"/>
    <cellStyle name="계산 8 2 2 2 2 4 7 2" xfId="32488"/>
    <cellStyle name="계산 8 2 2 2 2 4 7 3" xfId="47500"/>
    <cellStyle name="계산 8 2 2 2 2 4 8" xfId="18723"/>
    <cellStyle name="계산 8 2 2 2 2 4 8 2" xfId="33793"/>
    <cellStyle name="계산 8 2 2 2 2 4 8 3" xfId="48805"/>
    <cellStyle name="계산 8 2 2 2 2 4 9" xfId="19868"/>
    <cellStyle name="계산 8 2 2 2 2 4 9 2" xfId="34938"/>
    <cellStyle name="계산 8 2 2 2 2 4 9 3" xfId="49950"/>
    <cellStyle name="계산 8 2 2 2 2 5" xfId="8841"/>
    <cellStyle name="계산 8 2 2 2 2 5 2" xfId="24067"/>
    <cellStyle name="계산 8 2 2 2 2 5 3" xfId="39089"/>
    <cellStyle name="계산 8 2 2 2 2 6" xfId="12679"/>
    <cellStyle name="계산 8 2 2 2 2 6 2" xfId="27749"/>
    <cellStyle name="계산 8 2 2 2 2 6 3" xfId="42770"/>
    <cellStyle name="계산 8 2 2 2 2 7" xfId="13974"/>
    <cellStyle name="계산 8 2 2 2 2 7 2" xfId="29044"/>
    <cellStyle name="계산 8 2 2 2 2 7 3" xfId="44065"/>
    <cellStyle name="계산 8 2 2 2 2 8" xfId="9716"/>
    <cellStyle name="계산 8 2 2 2 2 8 2" xfId="24942"/>
    <cellStyle name="계산 8 2 2 2 2 8 3" xfId="39963"/>
    <cellStyle name="계산 8 2 2 2 2 9" xfId="17681"/>
    <cellStyle name="계산 8 2 2 2 2 9 2" xfId="32751"/>
    <cellStyle name="계산 8 2 2 2 2 9 3" xfId="47763"/>
    <cellStyle name="계산 8 2 2 2 3" xfId="6809"/>
    <cellStyle name="계산 8 2 2 2 3 10" xfId="20415"/>
    <cellStyle name="계산 8 2 2 2 3 10 2" xfId="35485"/>
    <cellStyle name="계산 8 2 2 2 3 10 3" xfId="50497"/>
    <cellStyle name="계산 8 2 2 2 3 11" xfId="7709"/>
    <cellStyle name="계산 8 2 2 2 3 11 2" xfId="23061"/>
    <cellStyle name="계산 8 2 2 2 3 11 3" xfId="38088"/>
    <cellStyle name="계산 8 2 2 2 3 12" xfId="22163"/>
    <cellStyle name="계산 8 2 2 2 3 13" xfId="37211"/>
    <cellStyle name="계산 8 2 2 2 3 2" xfId="10617"/>
    <cellStyle name="계산 8 2 2 2 3 2 2" xfId="25813"/>
    <cellStyle name="계산 8 2 2 2 3 2 3" xfId="40834"/>
    <cellStyle name="계산 8 2 2 2 3 3" xfId="11841"/>
    <cellStyle name="계산 8 2 2 2 3 3 2" xfId="26911"/>
    <cellStyle name="계산 8 2 2 2 3 3 3" xfId="41932"/>
    <cellStyle name="계산 8 2 2 2 3 4" xfId="13143"/>
    <cellStyle name="계산 8 2 2 2 3 4 2" xfId="28213"/>
    <cellStyle name="계산 8 2 2 2 3 4 3" xfId="43234"/>
    <cellStyle name="계산 8 2 2 2 3 5" xfId="14449"/>
    <cellStyle name="계산 8 2 2 2 3 5 2" xfId="29519"/>
    <cellStyle name="계산 8 2 2 2 3 5 3" xfId="44540"/>
    <cellStyle name="계산 8 2 2 2 3 6" xfId="15714"/>
    <cellStyle name="계산 8 2 2 2 3 6 2" xfId="30784"/>
    <cellStyle name="계산 8 2 2 2 3 6 3" xfId="45805"/>
    <cellStyle name="계산 8 2 2 2 3 7" xfId="16865"/>
    <cellStyle name="계산 8 2 2 2 3 7 2" xfId="31935"/>
    <cellStyle name="계산 8 2 2 2 3 7 3" xfId="46950"/>
    <cellStyle name="계산 8 2 2 2 3 8" xfId="18145"/>
    <cellStyle name="계산 8 2 2 2 3 8 2" xfId="33215"/>
    <cellStyle name="계산 8 2 2 2 3 8 3" xfId="48227"/>
    <cellStyle name="계산 8 2 2 2 3 9" xfId="19320"/>
    <cellStyle name="계산 8 2 2 2 3 9 2" xfId="34390"/>
    <cellStyle name="계산 8 2 2 2 3 9 3" xfId="49402"/>
    <cellStyle name="계산 8 2 2 2 4" xfId="8309"/>
    <cellStyle name="계산 8 2 2 2 4 10" xfId="20886"/>
    <cellStyle name="계산 8 2 2 2 4 10 2" xfId="35956"/>
    <cellStyle name="계산 8 2 2 2 4 10 3" xfId="50968"/>
    <cellStyle name="계산 8 2 2 2 4 11" xfId="23535"/>
    <cellStyle name="계산 8 2 2 2 4 12" xfId="38559"/>
    <cellStyle name="계산 8 2 2 2 4 2" xfId="11214"/>
    <cellStyle name="계산 8 2 2 2 4 2 2" xfId="26284"/>
    <cellStyle name="계산 8 2 2 2 4 2 3" xfId="41305"/>
    <cellStyle name="계산 8 2 2 2 4 3" xfId="12331"/>
    <cellStyle name="계산 8 2 2 2 4 3 2" xfId="27401"/>
    <cellStyle name="계산 8 2 2 2 4 3 3" xfId="42422"/>
    <cellStyle name="계산 8 2 2 2 4 4" xfId="13637"/>
    <cellStyle name="계산 8 2 2 2 4 4 2" xfId="28707"/>
    <cellStyle name="계산 8 2 2 2 4 4 3" xfId="43728"/>
    <cellStyle name="계산 8 2 2 2 4 5" xfId="15012"/>
    <cellStyle name="계산 8 2 2 2 4 5 2" xfId="30082"/>
    <cellStyle name="계산 8 2 2 2 4 5 3" xfId="45103"/>
    <cellStyle name="계산 8 2 2 2 4 6" xfId="16186"/>
    <cellStyle name="계산 8 2 2 2 4 6 2" xfId="31256"/>
    <cellStyle name="계산 8 2 2 2 4 6 3" xfId="46277"/>
    <cellStyle name="계산 8 2 2 2 4 7" xfId="17341"/>
    <cellStyle name="계산 8 2 2 2 4 7 2" xfId="32411"/>
    <cellStyle name="계산 8 2 2 2 4 7 3" xfId="47423"/>
    <cellStyle name="계산 8 2 2 2 4 8" xfId="18646"/>
    <cellStyle name="계산 8 2 2 2 4 8 2" xfId="33716"/>
    <cellStyle name="계산 8 2 2 2 4 8 3" xfId="48728"/>
    <cellStyle name="계산 8 2 2 2 4 9" xfId="19791"/>
    <cellStyle name="계산 8 2 2 2 4 9 2" xfId="34861"/>
    <cellStyle name="계산 8 2 2 2 4 9 3" xfId="49873"/>
    <cellStyle name="계산 8 2 2 2 5" xfId="7111"/>
    <cellStyle name="계산 8 2 2 2 5 2" xfId="22465"/>
    <cellStyle name="계산 8 2 2 2 5 3" xfId="37513"/>
    <cellStyle name="계산 8 2 2 3" xfId="6691"/>
    <cellStyle name="계산 8 2 2 3 10" xfId="20297"/>
    <cellStyle name="계산 8 2 2 3 10 2" xfId="35367"/>
    <cellStyle name="계산 8 2 2 3 10 3" xfId="50379"/>
    <cellStyle name="계산 8 2 2 3 11" xfId="7569"/>
    <cellStyle name="계산 8 2 2 3 11 2" xfId="22922"/>
    <cellStyle name="계산 8 2 2 3 11 3" xfId="37970"/>
    <cellStyle name="계산 8 2 2 3 12" xfId="22045"/>
    <cellStyle name="계산 8 2 2 3 13" xfId="37093"/>
    <cellStyle name="계산 8 2 2 3 2" xfId="10489"/>
    <cellStyle name="계산 8 2 2 3 2 2" xfId="25686"/>
    <cellStyle name="계산 8 2 2 3 2 3" xfId="40707"/>
    <cellStyle name="계산 8 2 2 3 3" xfId="11721"/>
    <cellStyle name="계산 8 2 2 3 3 2" xfId="26791"/>
    <cellStyle name="계산 8 2 2 3 3 3" xfId="41812"/>
    <cellStyle name="계산 8 2 2 3 4" xfId="13022"/>
    <cellStyle name="계산 8 2 2 3 4 2" xfId="28092"/>
    <cellStyle name="계산 8 2 2 3 4 3" xfId="43113"/>
    <cellStyle name="계산 8 2 2 3 5" xfId="14329"/>
    <cellStyle name="계산 8 2 2 3 5 2" xfId="29399"/>
    <cellStyle name="계산 8 2 2 3 5 3" xfId="44420"/>
    <cellStyle name="계산 8 2 2 3 6" xfId="15593"/>
    <cellStyle name="계산 8 2 2 3 6 2" xfId="30663"/>
    <cellStyle name="계산 8 2 2 3 6 3" xfId="45684"/>
    <cellStyle name="계산 8 2 2 3 7" xfId="16740"/>
    <cellStyle name="계산 8 2 2 3 7 2" xfId="31810"/>
    <cellStyle name="계산 8 2 2 3 7 3" xfId="46831"/>
    <cellStyle name="계산 8 2 2 3 8" xfId="18027"/>
    <cellStyle name="계산 8 2 2 3 8 2" xfId="33097"/>
    <cellStyle name="계산 8 2 2 3 8 3" xfId="48109"/>
    <cellStyle name="계산 8 2 2 3 9" xfId="19202"/>
    <cellStyle name="계산 8 2 2 3 9 2" xfId="34272"/>
    <cellStyle name="계산 8 2 2 3 9 3" xfId="49284"/>
    <cellStyle name="계산 8 2 2 4" xfId="8239"/>
    <cellStyle name="계산 8 2 2 4 10" xfId="20816"/>
    <cellStyle name="계산 8 2 2 4 10 2" xfId="35886"/>
    <cellStyle name="계산 8 2 2 4 10 3" xfId="50898"/>
    <cellStyle name="계산 8 2 2 4 11" xfId="23465"/>
    <cellStyle name="계산 8 2 2 4 12" xfId="38489"/>
    <cellStyle name="계산 8 2 2 4 2" xfId="11144"/>
    <cellStyle name="계산 8 2 2 4 2 2" xfId="26214"/>
    <cellStyle name="계산 8 2 2 4 2 3" xfId="41235"/>
    <cellStyle name="계산 8 2 2 4 3" xfId="12261"/>
    <cellStyle name="계산 8 2 2 4 3 2" xfId="27331"/>
    <cellStyle name="계산 8 2 2 4 3 3" xfId="42352"/>
    <cellStyle name="계산 8 2 2 4 4" xfId="13567"/>
    <cellStyle name="계산 8 2 2 4 4 2" xfId="28637"/>
    <cellStyle name="계산 8 2 2 4 4 3" xfId="43658"/>
    <cellStyle name="계산 8 2 2 4 5" xfId="14942"/>
    <cellStyle name="계산 8 2 2 4 5 2" xfId="30012"/>
    <cellStyle name="계산 8 2 2 4 5 3" xfId="45033"/>
    <cellStyle name="계산 8 2 2 4 6" xfId="16116"/>
    <cellStyle name="계산 8 2 2 4 6 2" xfId="31186"/>
    <cellStyle name="계산 8 2 2 4 6 3" xfId="46207"/>
    <cellStyle name="계산 8 2 2 4 7" xfId="17271"/>
    <cellStyle name="계산 8 2 2 4 7 2" xfId="32341"/>
    <cellStyle name="계산 8 2 2 4 7 3" xfId="47353"/>
    <cellStyle name="계산 8 2 2 4 8" xfId="18576"/>
    <cellStyle name="계산 8 2 2 4 8 2" xfId="33646"/>
    <cellStyle name="계산 8 2 2 4 8 3" xfId="48658"/>
    <cellStyle name="계산 8 2 2 4 9" xfId="19721"/>
    <cellStyle name="계산 8 2 2 4 9 2" xfId="34791"/>
    <cellStyle name="계산 8 2 2 4 9 3" xfId="49803"/>
    <cellStyle name="계산 8 2 2 5" xfId="8698"/>
    <cellStyle name="계산 8 2 2 5 2" xfId="23924"/>
    <cellStyle name="계산 8 2 2 5 3" xfId="38946"/>
    <cellStyle name="계산 8 2 2 6" xfId="9766"/>
    <cellStyle name="계산 8 2 2 6 2" xfId="24992"/>
    <cellStyle name="계산 8 2 2 6 3" xfId="40013"/>
    <cellStyle name="계산 8 2 2 7" xfId="9498"/>
    <cellStyle name="계산 8 2 2 7 2" xfId="24724"/>
    <cellStyle name="계산 8 2 2 7 3" xfId="39745"/>
    <cellStyle name="계산 8 2 2 8" xfId="8954"/>
    <cellStyle name="계산 8 2 2 8 2" xfId="24180"/>
    <cellStyle name="계산 8 2 2 8 3" xfId="39202"/>
    <cellStyle name="계산 8 2 2 9" xfId="9154"/>
    <cellStyle name="계산 8 2 2 9 2" xfId="24380"/>
    <cellStyle name="계산 8 2 2 9 3" xfId="39402"/>
    <cellStyle name="계산 8 2 3" xfId="6633"/>
    <cellStyle name="계산 8 2 3 10" xfId="20239"/>
    <cellStyle name="계산 8 2 3 10 2" xfId="35309"/>
    <cellStyle name="계산 8 2 3 10 3" xfId="50321"/>
    <cellStyle name="계산 8 2 3 11" xfId="7511"/>
    <cellStyle name="계산 8 2 3 11 2" xfId="22864"/>
    <cellStyle name="계산 8 2 3 11 3" xfId="37912"/>
    <cellStyle name="계산 8 2 3 12" xfId="21987"/>
    <cellStyle name="계산 8 2 3 13" xfId="37035"/>
    <cellStyle name="계산 8 2 3 2" xfId="10431"/>
    <cellStyle name="계산 8 2 3 2 2" xfId="25628"/>
    <cellStyle name="계산 8 2 3 2 3" xfId="40649"/>
    <cellStyle name="계산 8 2 3 3" xfId="11663"/>
    <cellStyle name="계산 8 2 3 3 2" xfId="26733"/>
    <cellStyle name="계산 8 2 3 3 3" xfId="41754"/>
    <cellStyle name="계산 8 2 3 4" xfId="12964"/>
    <cellStyle name="계산 8 2 3 4 2" xfId="28034"/>
    <cellStyle name="계산 8 2 3 4 3" xfId="43055"/>
    <cellStyle name="계산 8 2 3 5" xfId="14271"/>
    <cellStyle name="계산 8 2 3 5 2" xfId="29341"/>
    <cellStyle name="계산 8 2 3 5 3" xfId="44362"/>
    <cellStyle name="계산 8 2 3 6" xfId="15535"/>
    <cellStyle name="계산 8 2 3 6 2" xfId="30605"/>
    <cellStyle name="계산 8 2 3 6 3" xfId="45626"/>
    <cellStyle name="계산 8 2 3 7" xfId="16682"/>
    <cellStyle name="계산 8 2 3 7 2" xfId="31752"/>
    <cellStyle name="계산 8 2 3 7 3" xfId="46773"/>
    <cellStyle name="계산 8 2 3 8" xfId="17969"/>
    <cellStyle name="계산 8 2 3 8 2" xfId="33039"/>
    <cellStyle name="계산 8 2 3 8 3" xfId="48051"/>
    <cellStyle name="계산 8 2 3 9" xfId="19144"/>
    <cellStyle name="계산 8 2 3 9 2" xfId="34214"/>
    <cellStyle name="계산 8 2 3 9 3" xfId="49226"/>
    <cellStyle name="계산 8 2 4" xfId="8197"/>
    <cellStyle name="계산 8 2 4 10" xfId="20774"/>
    <cellStyle name="계산 8 2 4 10 2" xfId="35844"/>
    <cellStyle name="계산 8 2 4 10 3" xfId="50856"/>
    <cellStyle name="계산 8 2 4 11" xfId="23423"/>
    <cellStyle name="계산 8 2 4 12" xfId="38447"/>
    <cellStyle name="계산 8 2 4 2" xfId="11102"/>
    <cellStyle name="계산 8 2 4 2 2" xfId="26172"/>
    <cellStyle name="계산 8 2 4 2 3" xfId="41193"/>
    <cellStyle name="계산 8 2 4 3" xfId="12219"/>
    <cellStyle name="계산 8 2 4 3 2" xfId="27289"/>
    <cellStyle name="계산 8 2 4 3 3" xfId="42310"/>
    <cellStyle name="계산 8 2 4 4" xfId="13525"/>
    <cellStyle name="계산 8 2 4 4 2" xfId="28595"/>
    <cellStyle name="계산 8 2 4 4 3" xfId="43616"/>
    <cellStyle name="계산 8 2 4 5" xfId="14900"/>
    <cellStyle name="계산 8 2 4 5 2" xfId="29970"/>
    <cellStyle name="계산 8 2 4 5 3" xfId="44991"/>
    <cellStyle name="계산 8 2 4 6" xfId="16074"/>
    <cellStyle name="계산 8 2 4 6 2" xfId="31144"/>
    <cellStyle name="계산 8 2 4 6 3" xfId="46165"/>
    <cellStyle name="계산 8 2 4 7" xfId="17229"/>
    <cellStyle name="계산 8 2 4 7 2" xfId="32299"/>
    <cellStyle name="계산 8 2 4 7 3" xfId="47311"/>
    <cellStyle name="계산 8 2 4 8" xfId="18534"/>
    <cellStyle name="계산 8 2 4 8 2" xfId="33604"/>
    <cellStyle name="계산 8 2 4 8 3" xfId="48616"/>
    <cellStyle name="계산 8 2 4 9" xfId="19679"/>
    <cellStyle name="계산 8 2 4 9 2" xfId="34749"/>
    <cellStyle name="계산 8 2 4 9 3" xfId="49761"/>
    <cellStyle name="계산 8 2 5" xfId="6144"/>
    <cellStyle name="계산 8 2 5 2" xfId="21498"/>
    <cellStyle name="계산 8 2 5 3" xfId="36546"/>
    <cellStyle name="계산 8 3" xfId="6511"/>
    <cellStyle name="계산 8 3 10" xfId="20117"/>
    <cellStyle name="계산 8 3 10 2" xfId="35187"/>
    <cellStyle name="계산 8 3 10 3" xfId="50199"/>
    <cellStyle name="계산 8 3 11" xfId="7389"/>
    <cellStyle name="계산 8 3 11 2" xfId="22742"/>
    <cellStyle name="계산 8 3 11 3" xfId="37790"/>
    <cellStyle name="계산 8 3 12" xfId="21865"/>
    <cellStyle name="계산 8 3 13" xfId="36913"/>
    <cellStyle name="계산 8 3 2" xfId="10309"/>
    <cellStyle name="계산 8 3 2 2" xfId="25506"/>
    <cellStyle name="계산 8 3 2 3" xfId="40527"/>
    <cellStyle name="계산 8 3 3" xfId="11541"/>
    <cellStyle name="계산 8 3 3 2" xfId="26611"/>
    <cellStyle name="계산 8 3 3 3" xfId="41632"/>
    <cellStyle name="계산 8 3 4" xfId="12842"/>
    <cellStyle name="계산 8 3 4 2" xfId="27912"/>
    <cellStyle name="계산 8 3 4 3" xfId="42933"/>
    <cellStyle name="계산 8 3 5" xfId="14149"/>
    <cellStyle name="계산 8 3 5 2" xfId="29219"/>
    <cellStyle name="계산 8 3 5 3" xfId="44240"/>
    <cellStyle name="계산 8 3 6" xfId="15413"/>
    <cellStyle name="계산 8 3 6 2" xfId="30483"/>
    <cellStyle name="계산 8 3 6 3" xfId="45504"/>
    <cellStyle name="계산 8 3 7" xfId="16560"/>
    <cellStyle name="계산 8 3 7 2" xfId="31630"/>
    <cellStyle name="계산 8 3 7 3" xfId="46651"/>
    <cellStyle name="계산 8 3 8" xfId="17847"/>
    <cellStyle name="계산 8 3 8 2" xfId="32917"/>
    <cellStyle name="계산 8 3 8 3" xfId="47929"/>
    <cellStyle name="계산 8 3 9" xfId="19022"/>
    <cellStyle name="계산 8 3 9 2" xfId="34092"/>
    <cellStyle name="계산 8 3 9 3" xfId="49104"/>
    <cellStyle name="계산 8 4" xfId="8136"/>
    <cellStyle name="계산 8 4 10" xfId="20713"/>
    <cellStyle name="계산 8 4 10 2" xfId="35783"/>
    <cellStyle name="계산 8 4 10 3" xfId="50795"/>
    <cellStyle name="계산 8 4 11" xfId="23362"/>
    <cellStyle name="계산 8 4 12" xfId="38386"/>
    <cellStyle name="계산 8 4 2" xfId="11041"/>
    <cellStyle name="계산 8 4 2 2" xfId="26111"/>
    <cellStyle name="계산 8 4 2 3" xfId="41132"/>
    <cellStyle name="계산 8 4 3" xfId="12158"/>
    <cellStyle name="계산 8 4 3 2" xfId="27228"/>
    <cellStyle name="계산 8 4 3 3" xfId="42249"/>
    <cellStyle name="계산 8 4 4" xfId="13464"/>
    <cellStyle name="계산 8 4 4 2" xfId="28534"/>
    <cellStyle name="계산 8 4 4 3" xfId="43555"/>
    <cellStyle name="계산 8 4 5" xfId="14839"/>
    <cellStyle name="계산 8 4 5 2" xfId="29909"/>
    <cellStyle name="계산 8 4 5 3" xfId="44930"/>
    <cellStyle name="계산 8 4 6" xfId="16013"/>
    <cellStyle name="계산 8 4 6 2" xfId="31083"/>
    <cellStyle name="계산 8 4 6 3" xfId="46104"/>
    <cellStyle name="계산 8 4 7" xfId="17168"/>
    <cellStyle name="계산 8 4 7 2" xfId="32238"/>
    <cellStyle name="계산 8 4 7 3" xfId="47250"/>
    <cellStyle name="계산 8 4 8" xfId="18473"/>
    <cellStyle name="계산 8 4 8 2" xfId="33543"/>
    <cellStyle name="계산 8 4 8 3" xfId="48555"/>
    <cellStyle name="계산 8 4 9" xfId="19618"/>
    <cellStyle name="계산 8 4 9 2" xfId="34688"/>
    <cellStyle name="계산 8 4 9 3" xfId="49700"/>
    <cellStyle name="계산 8 5" xfId="9721"/>
    <cellStyle name="계산 8 5 2" xfId="24947"/>
    <cellStyle name="계산 8 5 3" xfId="39968"/>
    <cellStyle name="계산 8 6" xfId="9963"/>
    <cellStyle name="계산 8 6 2" xfId="25189"/>
    <cellStyle name="계산 8 6 3" xfId="40210"/>
    <cellStyle name="계산 8 7" xfId="9811"/>
    <cellStyle name="계산 8 7 2" xfId="25037"/>
    <cellStyle name="계산 8 7 3" xfId="40058"/>
    <cellStyle name="계산 8 8" xfId="14833"/>
    <cellStyle name="계산 8 8 2" xfId="29903"/>
    <cellStyle name="계산 8 8 3" xfId="44924"/>
    <cellStyle name="계산 8 9" xfId="9367"/>
    <cellStyle name="계산 8 9 2" xfId="24593"/>
    <cellStyle name="계산 8 9 3" xfId="39614"/>
    <cellStyle name="계산 9" xfId="611"/>
    <cellStyle name="계산 9 2" xfId="21101"/>
    <cellStyle name="계산 9 3" xfId="36171"/>
    <cellStyle name="고정소숫점" xfId="613"/>
    <cellStyle name="고정출력1" xfId="614"/>
    <cellStyle name="고정출력2" xfId="615"/>
    <cellStyle name="咬訌裝?report-1" xfId="618"/>
    <cellStyle name="咬訌裝?report-2 " xfId="619"/>
    <cellStyle name="咬訌裝?report-3-07-95" xfId="620"/>
    <cellStyle name="咬訌裝?sale 08-95" xfId="621"/>
    <cellStyle name="咬訌裝?遽增1" xfId="616"/>
    <cellStyle name="咬訌裝?震膣?泣增" xfId="617"/>
    <cellStyle name="금액" xfId="622"/>
    <cellStyle name="금액 2" xfId="6016"/>
    <cellStyle name="금액 2 10" xfId="20023"/>
    <cellStyle name="금액 2 10 2" xfId="35093"/>
    <cellStyle name="금액 2 10 3" xfId="50105"/>
    <cellStyle name="금액 2 11" xfId="7295"/>
    <cellStyle name="금액 2 11 2" xfId="22648"/>
    <cellStyle name="금액 2 11 3" xfId="37696"/>
    <cellStyle name="금액 2 12" xfId="36418"/>
    <cellStyle name="금액 2 2" xfId="10215"/>
    <cellStyle name="금액 2 2 2" xfId="25412"/>
    <cellStyle name="금액 2 2 3" xfId="40433"/>
    <cellStyle name="금액 2 3" xfId="11447"/>
    <cellStyle name="금액 2 3 2" xfId="26517"/>
    <cellStyle name="금액 2 3 3" xfId="41538"/>
    <cellStyle name="금액 2 4" xfId="12748"/>
    <cellStyle name="금액 2 4 2" xfId="27818"/>
    <cellStyle name="금액 2 4 3" xfId="42839"/>
    <cellStyle name="금액 2 5" xfId="14055"/>
    <cellStyle name="금액 2 5 2" xfId="29125"/>
    <cellStyle name="금액 2 5 3" xfId="44146"/>
    <cellStyle name="금액 2 6" xfId="15319"/>
    <cellStyle name="금액 2 6 2" xfId="30389"/>
    <cellStyle name="금액 2 6 3" xfId="45410"/>
    <cellStyle name="금액 2 7" xfId="16466"/>
    <cellStyle name="금액 2 7 2" xfId="31536"/>
    <cellStyle name="금액 2 7 3" xfId="46557"/>
    <cellStyle name="금액 2 8" xfId="17753"/>
    <cellStyle name="금액 2 8 2" xfId="32823"/>
    <cellStyle name="금액 2 8 3" xfId="47835"/>
    <cellStyle name="금액 2 9" xfId="18928"/>
    <cellStyle name="금액 2 9 2" xfId="33998"/>
    <cellStyle name="금액 2 9 3" xfId="49010"/>
    <cellStyle name="금액 3" xfId="6129"/>
    <cellStyle name="금액 3 10" xfId="20038"/>
    <cellStyle name="금액 3 10 2" xfId="35108"/>
    <cellStyle name="금액 3 10 3" xfId="50120"/>
    <cellStyle name="금액 3 11" xfId="7310"/>
    <cellStyle name="금액 3 11 2" xfId="22663"/>
    <cellStyle name="금액 3 11 3" xfId="37711"/>
    <cellStyle name="금액 3 12" xfId="36531"/>
    <cellStyle name="금액 3 2" xfId="10230"/>
    <cellStyle name="금액 3 2 2" xfId="25427"/>
    <cellStyle name="금액 3 2 3" xfId="40448"/>
    <cellStyle name="금액 3 3" xfId="11462"/>
    <cellStyle name="금액 3 3 2" xfId="26532"/>
    <cellStyle name="금액 3 3 3" xfId="41553"/>
    <cellStyle name="금액 3 4" xfId="12763"/>
    <cellStyle name="금액 3 4 2" xfId="27833"/>
    <cellStyle name="금액 3 4 3" xfId="42854"/>
    <cellStyle name="금액 3 5" xfId="14070"/>
    <cellStyle name="금액 3 5 2" xfId="29140"/>
    <cellStyle name="금액 3 5 3" xfId="44161"/>
    <cellStyle name="금액 3 6" xfId="15334"/>
    <cellStyle name="금액 3 6 2" xfId="30404"/>
    <cellStyle name="금액 3 6 3" xfId="45425"/>
    <cellStyle name="금액 3 7" xfId="16481"/>
    <cellStyle name="금액 3 7 2" xfId="31551"/>
    <cellStyle name="금액 3 7 3" xfId="46572"/>
    <cellStyle name="금액 3 8" xfId="17768"/>
    <cellStyle name="금액 3 8 2" xfId="32838"/>
    <cellStyle name="금액 3 8 3" xfId="47850"/>
    <cellStyle name="금액 3 9" xfId="18943"/>
    <cellStyle name="금액 3 9 2" xfId="34013"/>
    <cellStyle name="금액 3 9 3" xfId="49025"/>
    <cellStyle name="금액 4" xfId="6058"/>
    <cellStyle name="금액 4 2" xfId="21415"/>
    <cellStyle name="금액 4 3" xfId="36460"/>
    <cellStyle name="기계" xfId="623"/>
    <cellStyle name="나쁨 2" xfId="625"/>
    <cellStyle name="나쁨 3" xfId="1738"/>
    <cellStyle name="나쁨 3 2" xfId="4212"/>
    <cellStyle name="나쁨 3 2 2" xfId="4333"/>
    <cellStyle name="나쁨 3 3" xfId="4437"/>
    <cellStyle name="나쁨 3 4" xfId="4393"/>
    <cellStyle name="나쁨 3 5" xfId="4501"/>
    <cellStyle name="나쁨 3 6" xfId="4542"/>
    <cellStyle name="나쁨 4" xfId="3960"/>
    <cellStyle name="나쁨 4 2" xfId="4241"/>
    <cellStyle name="나쁨 4 2 2" xfId="4573"/>
    <cellStyle name="나쁨 5" xfId="4470"/>
    <cellStyle name="나쁨 6" xfId="4519"/>
    <cellStyle name="나쁨 7" xfId="4547"/>
    <cellStyle name="나쁨 8" xfId="624"/>
    <cellStyle name="나쁨 9" xfId="51399"/>
    <cellStyle name="날짜" xfId="626"/>
    <cellStyle name="달러" xfId="627"/>
    <cellStyle name="뒤에 오는 하이퍼링크" xfId="628"/>
    <cellStyle name="똿뗦먛귟 [0.00]_PRODUCT DETAIL Q1" xfId="51400"/>
    <cellStyle name="똿뗦먛귟_PRODUCT DETAIL Q1" xfId="51401"/>
    <cellStyle name="메모 10" xfId="6017"/>
    <cellStyle name="메모 10 2" xfId="9441"/>
    <cellStyle name="메모 10 2 2" xfId="24667"/>
    <cellStyle name="메모 10 2 3" xfId="39688"/>
    <cellStyle name="메모 10 3" xfId="21374"/>
    <cellStyle name="메모 10 4" xfId="36419"/>
    <cellStyle name="메모 11" xfId="6491"/>
    <cellStyle name="메모 11 2" xfId="9078"/>
    <cellStyle name="메모 11 2 2" xfId="24304"/>
    <cellStyle name="메모 11 2 3" xfId="39326"/>
    <cellStyle name="메모 11 3" xfId="21845"/>
    <cellStyle name="메모 11 4" xfId="36893"/>
    <cellStyle name="메모 12" xfId="9623"/>
    <cellStyle name="메모 12 2" xfId="24849"/>
    <cellStyle name="메모 12 3" xfId="39870"/>
    <cellStyle name="메모 13" xfId="9758"/>
    <cellStyle name="메모 13 2" xfId="24984"/>
    <cellStyle name="메모 13 3" xfId="40005"/>
    <cellStyle name="메모 14" xfId="12618"/>
    <cellStyle name="메모 14 2" xfId="27688"/>
    <cellStyle name="메모 14 3" xfId="42709"/>
    <cellStyle name="메모 15" xfId="18878"/>
    <cellStyle name="메모 15 2" xfId="33948"/>
    <cellStyle name="메모 15 3" xfId="48960"/>
    <cellStyle name="메모 16" xfId="6062"/>
    <cellStyle name="메모 16 2" xfId="21419"/>
    <cellStyle name="메모 16 3" xfId="36464"/>
    <cellStyle name="메모 17" xfId="51402"/>
    <cellStyle name="메모 18" xfId="51499"/>
    <cellStyle name="메모 2" xfId="630"/>
    <cellStyle name="메모 2 10" xfId="9360"/>
    <cellStyle name="메모 2 10 2" xfId="24586"/>
    <cellStyle name="메모 2 10 3" xfId="39607"/>
    <cellStyle name="메모 2 11" xfId="6060"/>
    <cellStyle name="메모 2 11 2" xfId="21417"/>
    <cellStyle name="메모 2 11 3" xfId="36462"/>
    <cellStyle name="메모 2 12" xfId="21103"/>
    <cellStyle name="메모 2 13" xfId="36173"/>
    <cellStyle name="메모 2 2" xfId="5500"/>
    <cellStyle name="메모 2 2 10" xfId="10131"/>
    <cellStyle name="메모 2 2 10 2" xfId="25356"/>
    <cellStyle name="메모 2 2 10 3" xfId="40377"/>
    <cellStyle name="메모 2 2 11" xfId="6187"/>
    <cellStyle name="메모 2 2 11 2" xfId="21541"/>
    <cellStyle name="메모 2 2 11 3" xfId="36589"/>
    <cellStyle name="메모 2 2 12" xfId="21177"/>
    <cellStyle name="메모 2 2 13" xfId="36224"/>
    <cellStyle name="메모 2 2 2" xfId="5608"/>
    <cellStyle name="메모 2 2 2 10" xfId="18469"/>
    <cellStyle name="메모 2 2 2 10 2" xfId="33539"/>
    <cellStyle name="메모 2 2 2 10 3" xfId="48551"/>
    <cellStyle name="메모 2 2 2 11" xfId="6128"/>
    <cellStyle name="메모 2 2 2 11 2" xfId="21483"/>
    <cellStyle name="메모 2 2 2 11 3" xfId="36530"/>
    <cellStyle name="메모 2 2 2 12" xfId="21236"/>
    <cellStyle name="메모 2 2 2 13" xfId="36283"/>
    <cellStyle name="메모 2 2 2 2" xfId="5667"/>
    <cellStyle name="메모 2 2 2 2 10" xfId="13889"/>
    <cellStyle name="메모 2 2 2 2 10 2" xfId="28959"/>
    <cellStyle name="메모 2 2 2 2 10 3" xfId="43980"/>
    <cellStyle name="메모 2 2 2 2 11" xfId="6029"/>
    <cellStyle name="메모 2 2 2 2 11 2" xfId="21386"/>
    <cellStyle name="메모 2 2 2 2 11 3" xfId="36431"/>
    <cellStyle name="메모 2 2 2 2 12" xfId="21252"/>
    <cellStyle name="메모 2 2 2 2 13" xfId="36299"/>
    <cellStyle name="메모 2 2 2 2 2" xfId="5793"/>
    <cellStyle name="메모 2 2 2 2 2 10" xfId="9733"/>
    <cellStyle name="메모 2 2 2 2 2 10 2" xfId="24959"/>
    <cellStyle name="메모 2 2 2 2 2 10 3" xfId="39980"/>
    <cellStyle name="메모 2 2 2 2 2 11" xfId="6245"/>
    <cellStyle name="메모 2 2 2 2 2 11 2" xfId="21599"/>
    <cellStyle name="메모 2 2 2 2 2 11 3" xfId="36647"/>
    <cellStyle name="메모 2 2 2 2 2 12" xfId="21303"/>
    <cellStyle name="메모 2 2 2 2 2 13" xfId="36347"/>
    <cellStyle name="메모 2 2 2 2 2 2" xfId="5910"/>
    <cellStyle name="메모 2 2 2 2 2 2 10" xfId="18891"/>
    <cellStyle name="메모 2 2 2 2 2 2 10 2" xfId="33961"/>
    <cellStyle name="메모 2 2 2 2 2 2 10 3" xfId="48973"/>
    <cellStyle name="메모 2 2 2 2 2 2 11" xfId="7210"/>
    <cellStyle name="메모 2 2 2 2 2 2 11 2" xfId="22564"/>
    <cellStyle name="메모 2 2 2 2 2 2 11 3" xfId="37612"/>
    <cellStyle name="메모 2 2 2 2 2 2 12" xfId="21335"/>
    <cellStyle name="메모 2 2 2 2 2 2 13" xfId="36379"/>
    <cellStyle name="메모 2 2 2 2 2 2 2" xfId="6908"/>
    <cellStyle name="메모 2 2 2 2 2 2 2 10" xfId="20629"/>
    <cellStyle name="메모 2 2 2 2 2 2 2 10 2" xfId="35699"/>
    <cellStyle name="메모 2 2 2 2 2 2 2 10 3" xfId="50711"/>
    <cellStyle name="메모 2 2 2 2 2 2 2 11" xfId="7975"/>
    <cellStyle name="메모 2 2 2 2 2 2 2 11 2" xfId="23278"/>
    <cellStyle name="메모 2 2 2 2 2 2 2 11 3" xfId="38302"/>
    <cellStyle name="메모 2 2 2 2 2 2 2 12" xfId="22262"/>
    <cellStyle name="메모 2 2 2 2 2 2 2 13" xfId="37310"/>
    <cellStyle name="메모 2 2 2 2 2 2 2 2" xfId="10880"/>
    <cellStyle name="메모 2 2 2 2 2 2 2 2 2" xfId="26027"/>
    <cellStyle name="메모 2 2 2 2 2 2 2 2 3" xfId="41048"/>
    <cellStyle name="메모 2 2 2 2 2 2 2 3" xfId="12058"/>
    <cellStyle name="메모 2 2 2 2 2 2 2 3 2" xfId="27128"/>
    <cellStyle name="메모 2 2 2 2 2 2 2 3 3" xfId="42149"/>
    <cellStyle name="메모 2 2 2 2 2 2 2 4" xfId="13362"/>
    <cellStyle name="메모 2 2 2 2 2 2 2 4 2" xfId="28432"/>
    <cellStyle name="메모 2 2 2 2 2 2 2 4 3" xfId="43453"/>
    <cellStyle name="메모 2 2 2 2 2 2 2 5" xfId="14699"/>
    <cellStyle name="메모 2 2 2 2 2 2 2 5 2" xfId="29769"/>
    <cellStyle name="메모 2 2 2 2 2 2 2 5 3" xfId="44790"/>
    <cellStyle name="메모 2 2 2 2 2 2 2 6" xfId="15929"/>
    <cellStyle name="메모 2 2 2 2 2 2 2 6 2" xfId="30999"/>
    <cellStyle name="메모 2 2 2 2 2 2 2 6 3" xfId="46020"/>
    <cellStyle name="메모 2 2 2 2 2 2 2 7" xfId="17082"/>
    <cellStyle name="메모 2 2 2 2 2 2 2 7 2" xfId="32152"/>
    <cellStyle name="메모 2 2 2 2 2 2 2 7 3" xfId="47164"/>
    <cellStyle name="메모 2 2 2 2 2 2 2 8" xfId="18367"/>
    <cellStyle name="메모 2 2 2 2 2 2 2 8 2" xfId="33437"/>
    <cellStyle name="메모 2 2 2 2 2 2 2 8 3" xfId="48449"/>
    <cellStyle name="메모 2 2 2 2 2 2 2 9" xfId="19534"/>
    <cellStyle name="메모 2 2 2 2 2 2 2 9 2" xfId="34604"/>
    <cellStyle name="메모 2 2 2 2 2 2 2 9 3" xfId="49616"/>
    <cellStyle name="메모 2 2 2 2 2 2 3" xfId="7815"/>
    <cellStyle name="메모 2 2 2 2 2 2 3 10" xfId="20514"/>
    <cellStyle name="메모 2 2 2 2 2 2 3 10 2" xfId="35584"/>
    <cellStyle name="메모 2 2 2 2 2 2 3 10 3" xfId="50596"/>
    <cellStyle name="메모 2 2 2 2 2 2 3 11" xfId="23160"/>
    <cellStyle name="메모 2 2 2 2 2 2 3 12" xfId="38187"/>
    <cellStyle name="메모 2 2 2 2 2 2 3 2" xfId="10723"/>
    <cellStyle name="메모 2 2 2 2 2 2 3 2 2" xfId="25912"/>
    <cellStyle name="메모 2 2 2 2 2 2 3 2 3" xfId="40933"/>
    <cellStyle name="메모 2 2 2 2 2 2 3 3" xfId="11941"/>
    <cellStyle name="메모 2 2 2 2 2 2 3 3 2" xfId="27011"/>
    <cellStyle name="메모 2 2 2 2 2 2 3 3 3" xfId="42032"/>
    <cellStyle name="메모 2 2 2 2 2 2 3 4" xfId="13243"/>
    <cellStyle name="메모 2 2 2 2 2 2 3 4 2" xfId="28313"/>
    <cellStyle name="메모 2 2 2 2 2 2 3 4 3" xfId="43334"/>
    <cellStyle name="메모 2 2 2 2 2 2 3 5" xfId="14554"/>
    <cellStyle name="메모 2 2 2 2 2 2 3 5 2" xfId="29624"/>
    <cellStyle name="메모 2 2 2 2 2 2 3 5 3" xfId="44645"/>
    <cellStyle name="메모 2 2 2 2 2 2 3 6" xfId="15813"/>
    <cellStyle name="메모 2 2 2 2 2 2 3 6 2" xfId="30883"/>
    <cellStyle name="메모 2 2 2 2 2 2 3 6 3" xfId="45904"/>
    <cellStyle name="메모 2 2 2 2 2 2 3 7" xfId="16964"/>
    <cellStyle name="메모 2 2 2 2 2 2 3 7 2" xfId="32034"/>
    <cellStyle name="메모 2 2 2 2 2 2 3 7 3" xfId="47049"/>
    <cellStyle name="메모 2 2 2 2 2 2 3 8" xfId="18245"/>
    <cellStyle name="메모 2 2 2 2 2 2 3 8 2" xfId="33315"/>
    <cellStyle name="메모 2 2 2 2 2 2 3 8 3" xfId="48327"/>
    <cellStyle name="메모 2 2 2 2 2 2 3 9" xfId="19419"/>
    <cellStyle name="메모 2 2 2 2 2 2 3 9 2" xfId="34489"/>
    <cellStyle name="메모 2 2 2 2 2 2 3 9 3" xfId="49501"/>
    <cellStyle name="메모 2 2 2 2 2 2 4" xfId="8851"/>
    <cellStyle name="메모 2 2 2 2 2 2 4 2" xfId="24077"/>
    <cellStyle name="메모 2 2 2 2 2 2 4 3" xfId="39099"/>
    <cellStyle name="메모 2 2 2 2 2 2 5" xfId="12669"/>
    <cellStyle name="메모 2 2 2 2 2 2 5 2" xfId="27739"/>
    <cellStyle name="메모 2 2 2 2 2 2 5 3" xfId="42760"/>
    <cellStyle name="메모 2 2 2 2 2 2 6" xfId="13964"/>
    <cellStyle name="메모 2 2 2 2 2 2 6 2" xfId="29034"/>
    <cellStyle name="메모 2 2 2 2 2 2 6 3" xfId="44055"/>
    <cellStyle name="메모 2 2 2 2 2 2 7" xfId="15282"/>
    <cellStyle name="메모 2 2 2 2 2 2 7 2" xfId="30352"/>
    <cellStyle name="메모 2 2 2 2 2 2 7 3" xfId="45373"/>
    <cellStyle name="메모 2 2 2 2 2 2 8" xfId="9026"/>
    <cellStyle name="메모 2 2 2 2 2 2 8 2" xfId="24252"/>
    <cellStyle name="메모 2 2 2 2 2 2 8 3" xfId="39274"/>
    <cellStyle name="메모 2 2 2 2 2 2 9" xfId="17671"/>
    <cellStyle name="메모 2 2 2 2 2 2 9 2" xfId="32741"/>
    <cellStyle name="메모 2 2 2 2 2 2 9 3" xfId="47753"/>
    <cellStyle name="메모 2 2 2 2 2 3" xfId="6799"/>
    <cellStyle name="메모 2 2 2 2 2 3 10" xfId="20405"/>
    <cellStyle name="메모 2 2 2 2 2 3 10 2" xfId="35475"/>
    <cellStyle name="메모 2 2 2 2 2 3 10 3" xfId="50487"/>
    <cellStyle name="메모 2 2 2 2 2 3 11" xfId="7699"/>
    <cellStyle name="메모 2 2 2 2 2 3 11 2" xfId="23051"/>
    <cellStyle name="메모 2 2 2 2 2 3 11 3" xfId="38078"/>
    <cellStyle name="메모 2 2 2 2 2 3 12" xfId="22153"/>
    <cellStyle name="메모 2 2 2 2 2 3 13" xfId="37201"/>
    <cellStyle name="메모 2 2 2 2 2 3 2" xfId="10607"/>
    <cellStyle name="메모 2 2 2 2 2 3 2 2" xfId="25803"/>
    <cellStyle name="메모 2 2 2 2 2 3 2 3" xfId="40824"/>
    <cellStyle name="메모 2 2 2 2 2 3 3" xfId="11831"/>
    <cellStyle name="메모 2 2 2 2 2 3 3 2" xfId="26901"/>
    <cellStyle name="메모 2 2 2 2 2 3 3 3" xfId="41922"/>
    <cellStyle name="메모 2 2 2 2 2 3 4" xfId="13133"/>
    <cellStyle name="메모 2 2 2 2 2 3 4 2" xfId="28203"/>
    <cellStyle name="메모 2 2 2 2 2 3 4 3" xfId="43224"/>
    <cellStyle name="메모 2 2 2 2 2 3 5" xfId="14439"/>
    <cellStyle name="메모 2 2 2 2 2 3 5 2" xfId="29509"/>
    <cellStyle name="메모 2 2 2 2 2 3 5 3" xfId="44530"/>
    <cellStyle name="메모 2 2 2 2 2 3 6" xfId="15704"/>
    <cellStyle name="메모 2 2 2 2 2 3 6 2" xfId="30774"/>
    <cellStyle name="메모 2 2 2 2 2 3 6 3" xfId="45795"/>
    <cellStyle name="메모 2 2 2 2 2 3 7" xfId="16855"/>
    <cellStyle name="메모 2 2 2 2 2 3 7 2" xfId="31925"/>
    <cellStyle name="메모 2 2 2 2 2 3 7 3" xfId="46940"/>
    <cellStyle name="메모 2 2 2 2 2 3 8" xfId="18135"/>
    <cellStyle name="메모 2 2 2 2 2 3 8 2" xfId="33205"/>
    <cellStyle name="메모 2 2 2 2 2 3 8 3" xfId="48217"/>
    <cellStyle name="메모 2 2 2 2 2 3 9" xfId="19310"/>
    <cellStyle name="메모 2 2 2 2 2 3 9 2" xfId="34380"/>
    <cellStyle name="메모 2 2 2 2 2 3 9 3" xfId="49392"/>
    <cellStyle name="메모 2 2 2 2 2 4" xfId="7069"/>
    <cellStyle name="메모 2 2 2 2 2 4 2" xfId="8550"/>
    <cellStyle name="메모 2 2 2 2 2 4 2 2" xfId="23776"/>
    <cellStyle name="메모 2 2 2 2 2 4 2 3" xfId="38800"/>
    <cellStyle name="메모 2 2 2 2 2 4 3" xfId="22423"/>
    <cellStyle name="메모 2 2 2 2 2 4 4" xfId="37471"/>
    <cellStyle name="메모 2 2 2 2 2 5" xfId="12589"/>
    <cellStyle name="메모 2 2 2 2 2 5 2" xfId="27659"/>
    <cellStyle name="메모 2 2 2 2 2 5 3" xfId="42680"/>
    <cellStyle name="메모 2 2 2 2 2 6" xfId="13885"/>
    <cellStyle name="메모 2 2 2 2 2 6 2" xfId="28955"/>
    <cellStyle name="메모 2 2 2 2 2 6 3" xfId="43976"/>
    <cellStyle name="메모 2 2 2 2 2 7" xfId="15248"/>
    <cellStyle name="메모 2 2 2 2 2 7 2" xfId="30318"/>
    <cellStyle name="메모 2 2 2 2 2 7 3" xfId="45339"/>
    <cellStyle name="메모 2 2 2 2 2 8" xfId="9725"/>
    <cellStyle name="메모 2 2 2 2 2 8 2" xfId="24951"/>
    <cellStyle name="메모 2 2 2 2 2 8 3" xfId="39972"/>
    <cellStyle name="메모 2 2 2 2 2 9" xfId="17596"/>
    <cellStyle name="메모 2 2 2 2 2 9 2" xfId="32666"/>
    <cellStyle name="메모 2 2 2 2 2 9 3" xfId="47678"/>
    <cellStyle name="메모 2 2 2 2 3" xfId="6681"/>
    <cellStyle name="메모 2 2 2 2 3 10" xfId="20287"/>
    <cellStyle name="메모 2 2 2 2 3 10 2" xfId="35357"/>
    <cellStyle name="메모 2 2 2 2 3 10 3" xfId="50369"/>
    <cellStyle name="메모 2 2 2 2 3 11" xfId="7559"/>
    <cellStyle name="메모 2 2 2 2 3 11 2" xfId="22912"/>
    <cellStyle name="메모 2 2 2 2 3 11 3" xfId="37960"/>
    <cellStyle name="메모 2 2 2 2 3 12" xfId="22035"/>
    <cellStyle name="메모 2 2 2 2 3 13" xfId="37083"/>
    <cellStyle name="메모 2 2 2 2 3 2" xfId="10479"/>
    <cellStyle name="메모 2 2 2 2 3 2 2" xfId="25676"/>
    <cellStyle name="메모 2 2 2 2 3 2 3" xfId="40697"/>
    <cellStyle name="메모 2 2 2 2 3 3" xfId="11711"/>
    <cellStyle name="메모 2 2 2 2 3 3 2" xfId="26781"/>
    <cellStyle name="메모 2 2 2 2 3 3 3" xfId="41802"/>
    <cellStyle name="메모 2 2 2 2 3 4" xfId="13012"/>
    <cellStyle name="메모 2 2 2 2 3 4 2" xfId="28082"/>
    <cellStyle name="메모 2 2 2 2 3 4 3" xfId="43103"/>
    <cellStyle name="메모 2 2 2 2 3 5" xfId="14319"/>
    <cellStyle name="메모 2 2 2 2 3 5 2" xfId="29389"/>
    <cellStyle name="메모 2 2 2 2 3 5 3" xfId="44410"/>
    <cellStyle name="메모 2 2 2 2 3 6" xfId="15583"/>
    <cellStyle name="메모 2 2 2 2 3 6 2" xfId="30653"/>
    <cellStyle name="메모 2 2 2 2 3 6 3" xfId="45674"/>
    <cellStyle name="메모 2 2 2 2 3 7" xfId="16730"/>
    <cellStyle name="메모 2 2 2 2 3 7 2" xfId="31800"/>
    <cellStyle name="메모 2 2 2 2 3 7 3" xfId="46821"/>
    <cellStyle name="메모 2 2 2 2 3 8" xfId="18017"/>
    <cellStyle name="메모 2 2 2 2 3 8 2" xfId="33087"/>
    <cellStyle name="메모 2 2 2 2 3 8 3" xfId="48099"/>
    <cellStyle name="메모 2 2 2 2 3 9" xfId="19192"/>
    <cellStyle name="메모 2 2 2 2 3 9 2" xfId="34262"/>
    <cellStyle name="메모 2 2 2 2 3 9 3" xfId="49274"/>
    <cellStyle name="메모 2 2 2 2 4" xfId="8607"/>
    <cellStyle name="메모 2 2 2 2 4 2" xfId="23833"/>
    <cellStyle name="메모 2 2 2 2 4 3" xfId="38856"/>
    <cellStyle name="메모 2 2 2 2 5" xfId="9160"/>
    <cellStyle name="메모 2 2 2 2 5 2" xfId="24386"/>
    <cellStyle name="메모 2 2 2 2 5 3" xfId="39408"/>
    <cellStyle name="메모 2 2 2 2 6" xfId="9533"/>
    <cellStyle name="메모 2 2 2 2 6 2" xfId="24759"/>
    <cellStyle name="메모 2 2 2 2 6 3" xfId="39780"/>
    <cellStyle name="메모 2 2 2 2 7" xfId="9087"/>
    <cellStyle name="메모 2 2 2 2 7 2" xfId="24313"/>
    <cellStyle name="메모 2 2 2 2 7 3" xfId="39335"/>
    <cellStyle name="메모 2 2 2 2 8" xfId="9736"/>
    <cellStyle name="메모 2 2 2 2 8 2" xfId="24962"/>
    <cellStyle name="메모 2 2 2 2 8 3" xfId="39983"/>
    <cellStyle name="메모 2 2 2 2 9" xfId="13312"/>
    <cellStyle name="메모 2 2 2 2 9 2" xfId="28382"/>
    <cellStyle name="메모 2 2 2 2 9 3" xfId="43403"/>
    <cellStyle name="메모 2 2 2 3" xfId="6622"/>
    <cellStyle name="메모 2 2 2 3 10" xfId="20228"/>
    <cellStyle name="메모 2 2 2 3 10 2" xfId="35298"/>
    <cellStyle name="메모 2 2 2 3 10 3" xfId="50310"/>
    <cellStyle name="메모 2 2 2 3 11" xfId="7500"/>
    <cellStyle name="메모 2 2 2 3 11 2" xfId="22853"/>
    <cellStyle name="메모 2 2 2 3 11 3" xfId="37901"/>
    <cellStyle name="메모 2 2 2 3 12" xfId="21976"/>
    <cellStyle name="메모 2 2 2 3 13" xfId="37024"/>
    <cellStyle name="메모 2 2 2 3 2" xfId="10420"/>
    <cellStyle name="메모 2 2 2 3 2 2" xfId="25617"/>
    <cellStyle name="메모 2 2 2 3 2 3" xfId="40638"/>
    <cellStyle name="메모 2 2 2 3 3" xfId="11652"/>
    <cellStyle name="메모 2 2 2 3 3 2" xfId="26722"/>
    <cellStyle name="메모 2 2 2 3 3 3" xfId="41743"/>
    <cellStyle name="메모 2 2 2 3 4" xfId="12953"/>
    <cellStyle name="메모 2 2 2 3 4 2" xfId="28023"/>
    <cellStyle name="메모 2 2 2 3 4 3" xfId="43044"/>
    <cellStyle name="메모 2 2 2 3 5" xfId="14260"/>
    <cellStyle name="메모 2 2 2 3 5 2" xfId="29330"/>
    <cellStyle name="메모 2 2 2 3 5 3" xfId="44351"/>
    <cellStyle name="메모 2 2 2 3 6" xfId="15524"/>
    <cellStyle name="메모 2 2 2 3 6 2" xfId="30594"/>
    <cellStyle name="메모 2 2 2 3 6 3" xfId="45615"/>
    <cellStyle name="메모 2 2 2 3 7" xfId="16671"/>
    <cellStyle name="메모 2 2 2 3 7 2" xfId="31741"/>
    <cellStyle name="메모 2 2 2 3 7 3" xfId="46762"/>
    <cellStyle name="메모 2 2 2 3 8" xfId="17958"/>
    <cellStyle name="메모 2 2 2 3 8 2" xfId="33028"/>
    <cellStyle name="메모 2 2 2 3 8 3" xfId="48040"/>
    <cellStyle name="메모 2 2 2 3 9" xfId="19133"/>
    <cellStyle name="메모 2 2 2 3 9 2" xfId="34203"/>
    <cellStyle name="메모 2 2 2 3 9 3" xfId="49215"/>
    <cellStyle name="메모 2 2 2 4" xfId="7019"/>
    <cellStyle name="메모 2 2 2 4 2" xfId="8652"/>
    <cellStyle name="메모 2 2 2 4 2 2" xfId="23878"/>
    <cellStyle name="메모 2 2 2 4 2 3" xfId="38900"/>
    <cellStyle name="메모 2 2 2 4 3" xfId="22373"/>
    <cellStyle name="메모 2 2 2 4 4" xfId="37421"/>
    <cellStyle name="메모 2 2 2 5" xfId="8934"/>
    <cellStyle name="메모 2 2 2 5 2" xfId="24160"/>
    <cellStyle name="메모 2 2 2 5 3" xfId="39182"/>
    <cellStyle name="메모 2 2 2 6" xfId="8981"/>
    <cellStyle name="메모 2 2 2 6 2" xfId="24207"/>
    <cellStyle name="메모 2 2 2 6 3" xfId="39229"/>
    <cellStyle name="메모 2 2 2 7" xfId="9450"/>
    <cellStyle name="메모 2 2 2 7 2" xfId="24676"/>
    <cellStyle name="메모 2 2 2 7 3" xfId="39697"/>
    <cellStyle name="메모 2 2 2 8" xfId="14815"/>
    <cellStyle name="메모 2 2 2 8 2" xfId="29885"/>
    <cellStyle name="메모 2 2 2 8 3" xfId="44906"/>
    <cellStyle name="메모 2 2 2 9" xfId="9424"/>
    <cellStyle name="메모 2 2 2 9 2" xfId="24650"/>
    <cellStyle name="메모 2 2 2 9 3" xfId="39671"/>
    <cellStyle name="메모 2 2 3" xfId="6514"/>
    <cellStyle name="메모 2 2 3 10" xfId="20120"/>
    <cellStyle name="메모 2 2 3 10 2" xfId="35190"/>
    <cellStyle name="메모 2 2 3 10 3" xfId="50202"/>
    <cellStyle name="메모 2 2 3 11" xfId="7392"/>
    <cellStyle name="메모 2 2 3 11 2" xfId="22745"/>
    <cellStyle name="메모 2 2 3 11 3" xfId="37793"/>
    <cellStyle name="메모 2 2 3 12" xfId="21868"/>
    <cellStyle name="메모 2 2 3 13" xfId="36916"/>
    <cellStyle name="메모 2 2 3 2" xfId="10312"/>
    <cellStyle name="메모 2 2 3 2 2" xfId="25509"/>
    <cellStyle name="메모 2 2 3 2 3" xfId="40530"/>
    <cellStyle name="메모 2 2 3 3" xfId="11544"/>
    <cellStyle name="메모 2 2 3 3 2" xfId="26614"/>
    <cellStyle name="메모 2 2 3 3 3" xfId="41635"/>
    <cellStyle name="메모 2 2 3 4" xfId="12845"/>
    <cellStyle name="메모 2 2 3 4 2" xfId="27915"/>
    <cellStyle name="메모 2 2 3 4 3" xfId="42936"/>
    <cellStyle name="메모 2 2 3 5" xfId="14152"/>
    <cellStyle name="메모 2 2 3 5 2" xfId="29222"/>
    <cellStyle name="메모 2 2 3 5 3" xfId="44243"/>
    <cellStyle name="메모 2 2 3 6" xfId="15416"/>
    <cellStyle name="메모 2 2 3 6 2" xfId="30486"/>
    <cellStyle name="메모 2 2 3 6 3" xfId="45507"/>
    <cellStyle name="메모 2 2 3 7" xfId="16563"/>
    <cellStyle name="메모 2 2 3 7 2" xfId="31633"/>
    <cellStyle name="메모 2 2 3 7 3" xfId="46654"/>
    <cellStyle name="메모 2 2 3 8" xfId="17850"/>
    <cellStyle name="메모 2 2 3 8 2" xfId="32920"/>
    <cellStyle name="메모 2 2 3 8 3" xfId="47932"/>
    <cellStyle name="메모 2 2 3 9" xfId="19025"/>
    <cellStyle name="메모 2 2 3 9 2" xfId="34095"/>
    <cellStyle name="메모 2 2 3 9 3" xfId="49107"/>
    <cellStyle name="메모 2 2 4" xfId="8909"/>
    <cellStyle name="메모 2 2 4 2" xfId="24135"/>
    <cellStyle name="메모 2 2 4 3" xfId="39157"/>
    <cellStyle name="메모 2 2 5" xfId="9953"/>
    <cellStyle name="메모 2 2 5 2" xfId="25179"/>
    <cellStyle name="메모 2 2 5 3" xfId="40200"/>
    <cellStyle name="메모 2 2 6" xfId="9904"/>
    <cellStyle name="메모 2 2 6 2" xfId="25130"/>
    <cellStyle name="메모 2 2 6 3" xfId="40151"/>
    <cellStyle name="메모 2 2 7" xfId="9748"/>
    <cellStyle name="메모 2 2 7 2" xfId="24974"/>
    <cellStyle name="메모 2 2 7 3" xfId="39995"/>
    <cellStyle name="메모 2 2 8" xfId="14471"/>
    <cellStyle name="메모 2 2 8 2" xfId="29541"/>
    <cellStyle name="메모 2 2 8 3" xfId="44562"/>
    <cellStyle name="메모 2 2 9" xfId="9840"/>
    <cellStyle name="메모 2 2 9 2" xfId="25066"/>
    <cellStyle name="메모 2 2 9 3" xfId="40087"/>
    <cellStyle name="메모 2 3" xfId="6018"/>
    <cellStyle name="메모 2 3 10" xfId="20024"/>
    <cellStyle name="메모 2 3 10 2" xfId="35094"/>
    <cellStyle name="메모 2 3 10 3" xfId="50106"/>
    <cellStyle name="메모 2 3 11" xfId="7296"/>
    <cellStyle name="메모 2 3 11 2" xfId="22649"/>
    <cellStyle name="메모 2 3 11 3" xfId="37697"/>
    <cellStyle name="메모 2 3 12" xfId="21375"/>
    <cellStyle name="메모 2 3 13" xfId="36420"/>
    <cellStyle name="메모 2 3 2" xfId="10216"/>
    <cellStyle name="메모 2 3 2 2" xfId="25413"/>
    <cellStyle name="메모 2 3 2 3" xfId="40434"/>
    <cellStyle name="메모 2 3 3" xfId="11448"/>
    <cellStyle name="메모 2 3 3 2" xfId="26518"/>
    <cellStyle name="메모 2 3 3 3" xfId="41539"/>
    <cellStyle name="메모 2 3 4" xfId="12749"/>
    <cellStyle name="메모 2 3 4 2" xfId="27819"/>
    <cellStyle name="메모 2 3 4 3" xfId="42840"/>
    <cellStyle name="메모 2 3 5" xfId="14056"/>
    <cellStyle name="메모 2 3 5 2" xfId="29126"/>
    <cellStyle name="메모 2 3 5 3" xfId="44147"/>
    <cellStyle name="메모 2 3 6" xfId="15320"/>
    <cellStyle name="메모 2 3 6 2" xfId="30390"/>
    <cellStyle name="메모 2 3 6 3" xfId="45411"/>
    <cellStyle name="메모 2 3 7" xfId="16467"/>
    <cellStyle name="메모 2 3 7 2" xfId="31537"/>
    <cellStyle name="메모 2 3 7 3" xfId="46558"/>
    <cellStyle name="메모 2 3 8" xfId="17754"/>
    <cellStyle name="메모 2 3 8 2" xfId="32824"/>
    <cellStyle name="메모 2 3 8 3" xfId="47836"/>
    <cellStyle name="메모 2 3 9" xfId="18929"/>
    <cellStyle name="메모 2 3 9 2" xfId="33999"/>
    <cellStyle name="메모 2 3 9 3" xfId="49011"/>
    <cellStyle name="메모 2 4" xfId="6492"/>
    <cellStyle name="메모 2 4 2" xfId="9802"/>
    <cellStyle name="메모 2 4 2 2" xfId="25028"/>
    <cellStyle name="메모 2 4 2 3" xfId="40049"/>
    <cellStyle name="메모 2 4 3" xfId="21846"/>
    <cellStyle name="메모 2 4 4" xfId="36894"/>
    <cellStyle name="메모 2 5" xfId="8789"/>
    <cellStyle name="메모 2 5 2" xfId="24015"/>
    <cellStyle name="메모 2 5 3" xfId="39037"/>
    <cellStyle name="메모 2 6" xfId="13071"/>
    <cellStyle name="메모 2 6 2" xfId="28141"/>
    <cellStyle name="메모 2 6 3" xfId="43162"/>
    <cellStyle name="메모 2 7" xfId="14378"/>
    <cellStyle name="메모 2 7 2" xfId="29448"/>
    <cellStyle name="메모 2 7 3" xfId="44469"/>
    <cellStyle name="메모 2 8" xfId="15641"/>
    <cellStyle name="메모 2 8 2" xfId="30711"/>
    <cellStyle name="메모 2 8 3" xfId="45732"/>
    <cellStyle name="메모 2 9" xfId="16791"/>
    <cellStyle name="메모 2 9 2" xfId="31861"/>
    <cellStyle name="메모 2 9 3" xfId="46879"/>
    <cellStyle name="메모 3" xfId="1724"/>
    <cellStyle name="메모 3 10" xfId="9673"/>
    <cellStyle name="메모 3 10 2" xfId="24899"/>
    <cellStyle name="메모 3 10 3" xfId="39920"/>
    <cellStyle name="메모 3 11" xfId="10103"/>
    <cellStyle name="메모 3 11 2" xfId="25329"/>
    <cellStyle name="메모 3 11 3" xfId="40350"/>
    <cellStyle name="메모 3 12" xfId="9571"/>
    <cellStyle name="메모 3 12 2" xfId="24797"/>
    <cellStyle name="메모 3 12 3" xfId="39818"/>
    <cellStyle name="메모 3 13" xfId="9366"/>
    <cellStyle name="메모 3 13 2" xfId="24592"/>
    <cellStyle name="메모 3 13 3" xfId="39613"/>
    <cellStyle name="메모 3 14" xfId="13455"/>
    <cellStyle name="메모 3 14 2" xfId="28525"/>
    <cellStyle name="메모 3 14 3" xfId="43546"/>
    <cellStyle name="메모 3 15" xfId="14782"/>
    <cellStyle name="메모 3 15 2" xfId="29852"/>
    <cellStyle name="메모 3 15 3" xfId="44873"/>
    <cellStyle name="메모 3 16" xfId="6227"/>
    <cellStyle name="메모 3 16 2" xfId="21581"/>
    <cellStyle name="메모 3 16 3" xfId="36629"/>
    <cellStyle name="메모 3 17" xfId="21123"/>
    <cellStyle name="메모 3 18" xfId="36186"/>
    <cellStyle name="메모 3 2" xfId="4213"/>
    <cellStyle name="메모 3 2 10" xfId="9688"/>
    <cellStyle name="메모 3 2 10 2" xfId="24914"/>
    <cellStyle name="메모 3 2 10 3" xfId="39935"/>
    <cellStyle name="메모 3 2 11" xfId="9923"/>
    <cellStyle name="메모 3 2 11 2" xfId="25149"/>
    <cellStyle name="메모 3 2 11 3" xfId="40170"/>
    <cellStyle name="메모 3 2 12" xfId="6204"/>
    <cellStyle name="메모 3 2 12 2" xfId="21558"/>
    <cellStyle name="메모 3 2 12 3" xfId="36606"/>
    <cellStyle name="메모 3 2 13" xfId="21129"/>
    <cellStyle name="메모 3 2 14" xfId="36190"/>
    <cellStyle name="메모 3 2 2" xfId="4321"/>
    <cellStyle name="메모 3 2 2 10" xfId="9935"/>
    <cellStyle name="메모 3 2 2 10 2" xfId="25161"/>
    <cellStyle name="메모 3 2 2 10 3" xfId="40182"/>
    <cellStyle name="메모 3 2 2 11" xfId="6365"/>
    <cellStyle name="메모 3 2 2 11 2" xfId="21719"/>
    <cellStyle name="메모 3 2 2 11 3" xfId="36767"/>
    <cellStyle name="메모 3 2 2 12" xfId="21142"/>
    <cellStyle name="메모 3 2 2 13" xfId="36200"/>
    <cellStyle name="메모 3 2 2 2" xfId="5537"/>
    <cellStyle name="메모 3 2 2 2 10" xfId="10012"/>
    <cellStyle name="메모 3 2 2 2 10 2" xfId="25238"/>
    <cellStyle name="메모 3 2 2 2 10 3" xfId="40259"/>
    <cellStyle name="메모 3 2 2 2 11" xfId="6300"/>
    <cellStyle name="메모 3 2 2 2 11 2" xfId="21654"/>
    <cellStyle name="메모 3 2 2 2 11 3" xfId="36702"/>
    <cellStyle name="메모 3 2 2 2 12" xfId="21201"/>
    <cellStyle name="메모 3 2 2 2 13" xfId="36248"/>
    <cellStyle name="메모 3 2 2 2 2" xfId="5583"/>
    <cellStyle name="메모 3 2 2 2 2 10" xfId="18304"/>
    <cellStyle name="메모 3 2 2 2 2 10 2" xfId="33374"/>
    <cellStyle name="메모 3 2 2 2 2 10 3" xfId="48386"/>
    <cellStyle name="메모 3 2 2 2 2 11" xfId="6100"/>
    <cellStyle name="메모 3 2 2 2 2 11 2" xfId="21456"/>
    <cellStyle name="메모 3 2 2 2 2 11 3" xfId="36502"/>
    <cellStyle name="메모 3 2 2 2 2 12" xfId="21228"/>
    <cellStyle name="메모 3 2 2 2 2 13" xfId="36275"/>
    <cellStyle name="메모 3 2 2 2 2 2" xfId="5647"/>
    <cellStyle name="메모 3 2 2 2 2 2 10" xfId="9329"/>
    <cellStyle name="메모 3 2 2 2 2 2 10 2" xfId="24555"/>
    <cellStyle name="메모 3 2 2 2 2 2 10 3" xfId="39577"/>
    <cellStyle name="메모 3 2 2 2 2 2 11" xfId="6189"/>
    <cellStyle name="메모 3 2 2 2 2 2 11 2" xfId="21543"/>
    <cellStyle name="메모 3 2 2 2 2 2 11 3" xfId="36591"/>
    <cellStyle name="메모 3 2 2 2 2 2 12" xfId="21244"/>
    <cellStyle name="메모 3 2 2 2 2 2 13" xfId="36291"/>
    <cellStyle name="메모 3 2 2 2 2 2 2" xfId="5773"/>
    <cellStyle name="메모 3 2 2 2 2 2 2 10" xfId="10147"/>
    <cellStyle name="메모 3 2 2 2 2 2 2 10 2" xfId="25371"/>
    <cellStyle name="메모 3 2 2 2 2 2 2 10 3" xfId="40392"/>
    <cellStyle name="메모 3 2 2 2 2 2 2 11" xfId="6261"/>
    <cellStyle name="메모 3 2 2 2 2 2 2 11 2" xfId="21615"/>
    <cellStyle name="메모 3 2 2 2 2 2 2 11 3" xfId="36663"/>
    <cellStyle name="메모 3 2 2 2 2 2 2 12" xfId="21295"/>
    <cellStyle name="메모 3 2 2 2 2 2 2 13" xfId="36339"/>
    <cellStyle name="메모 3 2 2 2 2 2 2 2" xfId="5890"/>
    <cellStyle name="메모 3 2 2 2 2 2 2 2 10" xfId="18883"/>
    <cellStyle name="메모 3 2 2 2 2 2 2 2 10 2" xfId="33953"/>
    <cellStyle name="메모 3 2 2 2 2 2 2 2 10 3" xfId="48965"/>
    <cellStyle name="메모 3 2 2 2 2 2 2 2 11" xfId="7190"/>
    <cellStyle name="메모 3 2 2 2 2 2 2 2 11 2" xfId="22544"/>
    <cellStyle name="메모 3 2 2 2 2 2 2 2 11 3" xfId="37592"/>
    <cellStyle name="메모 3 2 2 2 2 2 2 2 12" xfId="21327"/>
    <cellStyle name="메모 3 2 2 2 2 2 2 2 13" xfId="36371"/>
    <cellStyle name="메모 3 2 2 2 2 2 2 2 2" xfId="6888"/>
    <cellStyle name="메모 3 2 2 2 2 2 2 2 2 10" xfId="20609"/>
    <cellStyle name="메모 3 2 2 2 2 2 2 2 2 10 2" xfId="35679"/>
    <cellStyle name="메모 3 2 2 2 2 2 2 2 2 10 3" xfId="50691"/>
    <cellStyle name="메모 3 2 2 2 2 2 2 2 2 11" xfId="7955"/>
    <cellStyle name="메모 3 2 2 2 2 2 2 2 2 11 2" xfId="23258"/>
    <cellStyle name="메모 3 2 2 2 2 2 2 2 2 11 3" xfId="38282"/>
    <cellStyle name="메모 3 2 2 2 2 2 2 2 2 12" xfId="22242"/>
    <cellStyle name="메모 3 2 2 2 2 2 2 2 2 13" xfId="37290"/>
    <cellStyle name="메모 3 2 2 2 2 2 2 2 2 2" xfId="10860"/>
    <cellStyle name="메모 3 2 2 2 2 2 2 2 2 2 2" xfId="26007"/>
    <cellStyle name="메모 3 2 2 2 2 2 2 2 2 2 3" xfId="41028"/>
    <cellStyle name="메모 3 2 2 2 2 2 2 2 2 3" xfId="12038"/>
    <cellStyle name="메모 3 2 2 2 2 2 2 2 2 3 2" xfId="27108"/>
    <cellStyle name="메모 3 2 2 2 2 2 2 2 2 3 3" xfId="42129"/>
    <cellStyle name="메모 3 2 2 2 2 2 2 2 2 4" xfId="13342"/>
    <cellStyle name="메모 3 2 2 2 2 2 2 2 2 4 2" xfId="28412"/>
    <cellStyle name="메모 3 2 2 2 2 2 2 2 2 4 3" xfId="43433"/>
    <cellStyle name="메모 3 2 2 2 2 2 2 2 2 5" xfId="14679"/>
    <cellStyle name="메모 3 2 2 2 2 2 2 2 2 5 2" xfId="29749"/>
    <cellStyle name="메모 3 2 2 2 2 2 2 2 2 5 3" xfId="44770"/>
    <cellStyle name="메모 3 2 2 2 2 2 2 2 2 6" xfId="15909"/>
    <cellStyle name="메모 3 2 2 2 2 2 2 2 2 6 2" xfId="30979"/>
    <cellStyle name="메모 3 2 2 2 2 2 2 2 2 6 3" xfId="46000"/>
    <cellStyle name="메모 3 2 2 2 2 2 2 2 2 7" xfId="17062"/>
    <cellStyle name="메모 3 2 2 2 2 2 2 2 2 7 2" xfId="32132"/>
    <cellStyle name="메모 3 2 2 2 2 2 2 2 2 7 3" xfId="47144"/>
    <cellStyle name="메모 3 2 2 2 2 2 2 2 2 8" xfId="18347"/>
    <cellStyle name="메모 3 2 2 2 2 2 2 2 2 8 2" xfId="33417"/>
    <cellStyle name="메모 3 2 2 2 2 2 2 2 2 8 3" xfId="48429"/>
    <cellStyle name="메모 3 2 2 2 2 2 2 2 2 9" xfId="19514"/>
    <cellStyle name="메모 3 2 2 2 2 2 2 2 2 9 2" xfId="34584"/>
    <cellStyle name="메모 3 2 2 2 2 2 2 2 2 9 3" xfId="49596"/>
    <cellStyle name="메모 3 2 2 2 2 2 2 2 3" xfId="7795"/>
    <cellStyle name="메모 3 2 2 2 2 2 2 2 3 10" xfId="20494"/>
    <cellStyle name="메모 3 2 2 2 2 2 2 2 3 10 2" xfId="35564"/>
    <cellStyle name="메모 3 2 2 2 2 2 2 2 3 10 3" xfId="50576"/>
    <cellStyle name="메모 3 2 2 2 2 2 2 2 3 11" xfId="23140"/>
    <cellStyle name="메모 3 2 2 2 2 2 2 2 3 12" xfId="38167"/>
    <cellStyle name="메모 3 2 2 2 2 2 2 2 3 2" xfId="10703"/>
    <cellStyle name="메모 3 2 2 2 2 2 2 2 3 2 2" xfId="25892"/>
    <cellStyle name="메모 3 2 2 2 2 2 2 2 3 2 3" xfId="40913"/>
    <cellStyle name="메모 3 2 2 2 2 2 2 2 3 3" xfId="11921"/>
    <cellStyle name="메모 3 2 2 2 2 2 2 2 3 3 2" xfId="26991"/>
    <cellStyle name="메모 3 2 2 2 2 2 2 2 3 3 3" xfId="42012"/>
    <cellStyle name="메모 3 2 2 2 2 2 2 2 3 4" xfId="13223"/>
    <cellStyle name="메모 3 2 2 2 2 2 2 2 3 4 2" xfId="28293"/>
    <cellStyle name="메모 3 2 2 2 2 2 2 2 3 4 3" xfId="43314"/>
    <cellStyle name="메모 3 2 2 2 2 2 2 2 3 5" xfId="14534"/>
    <cellStyle name="메모 3 2 2 2 2 2 2 2 3 5 2" xfId="29604"/>
    <cellStyle name="메모 3 2 2 2 2 2 2 2 3 5 3" xfId="44625"/>
    <cellStyle name="메모 3 2 2 2 2 2 2 2 3 6" xfId="15793"/>
    <cellStyle name="메모 3 2 2 2 2 2 2 2 3 6 2" xfId="30863"/>
    <cellStyle name="메모 3 2 2 2 2 2 2 2 3 6 3" xfId="45884"/>
    <cellStyle name="메모 3 2 2 2 2 2 2 2 3 7" xfId="16944"/>
    <cellStyle name="메모 3 2 2 2 2 2 2 2 3 7 2" xfId="32014"/>
    <cellStyle name="메모 3 2 2 2 2 2 2 2 3 7 3" xfId="47029"/>
    <cellStyle name="메모 3 2 2 2 2 2 2 2 3 8" xfId="18225"/>
    <cellStyle name="메모 3 2 2 2 2 2 2 2 3 8 2" xfId="33295"/>
    <cellStyle name="메모 3 2 2 2 2 2 2 2 3 8 3" xfId="48307"/>
    <cellStyle name="메모 3 2 2 2 2 2 2 2 3 9" xfId="19399"/>
    <cellStyle name="메모 3 2 2 2 2 2 2 2 3 9 2" xfId="34469"/>
    <cellStyle name="메모 3 2 2 2 2 2 2 2 3 9 3" xfId="49481"/>
    <cellStyle name="메모 3 2 2 2 2 2 2 2 4" xfId="8871"/>
    <cellStyle name="메모 3 2 2 2 2 2 2 2 4 2" xfId="24097"/>
    <cellStyle name="메모 3 2 2 2 2 2 2 2 4 3" xfId="39119"/>
    <cellStyle name="메모 3 2 2 2 2 2 2 2 5" xfId="12649"/>
    <cellStyle name="메모 3 2 2 2 2 2 2 2 5 2" xfId="27719"/>
    <cellStyle name="메모 3 2 2 2 2 2 2 2 5 3" xfId="42740"/>
    <cellStyle name="메모 3 2 2 2 2 2 2 2 6" xfId="13944"/>
    <cellStyle name="메모 3 2 2 2 2 2 2 2 6 2" xfId="29014"/>
    <cellStyle name="메모 3 2 2 2 2 2 2 2 6 3" xfId="44035"/>
    <cellStyle name="메모 3 2 2 2 2 2 2 2 7" xfId="15274"/>
    <cellStyle name="메모 3 2 2 2 2 2 2 2 7 2" xfId="30344"/>
    <cellStyle name="메모 3 2 2 2 2 2 2 2 7 3" xfId="45365"/>
    <cellStyle name="메모 3 2 2 2 2 2 2 2 8" xfId="8930"/>
    <cellStyle name="메모 3 2 2 2 2 2 2 2 8 2" xfId="24156"/>
    <cellStyle name="메모 3 2 2 2 2 2 2 2 8 3" xfId="39178"/>
    <cellStyle name="메모 3 2 2 2 2 2 2 2 9" xfId="17651"/>
    <cellStyle name="메모 3 2 2 2 2 2 2 2 9 2" xfId="32721"/>
    <cellStyle name="메모 3 2 2 2 2 2 2 2 9 3" xfId="47733"/>
    <cellStyle name="메모 3 2 2 2 2 2 2 3" xfId="6779"/>
    <cellStyle name="메모 3 2 2 2 2 2 2 3 10" xfId="20385"/>
    <cellStyle name="메모 3 2 2 2 2 2 2 3 10 2" xfId="35455"/>
    <cellStyle name="메모 3 2 2 2 2 2 2 3 10 3" xfId="50467"/>
    <cellStyle name="메모 3 2 2 2 2 2 2 3 11" xfId="7679"/>
    <cellStyle name="메모 3 2 2 2 2 2 2 3 11 2" xfId="23031"/>
    <cellStyle name="메모 3 2 2 2 2 2 2 3 11 3" xfId="38058"/>
    <cellStyle name="메모 3 2 2 2 2 2 2 3 12" xfId="22133"/>
    <cellStyle name="메모 3 2 2 2 2 2 2 3 13" xfId="37181"/>
    <cellStyle name="메모 3 2 2 2 2 2 2 3 2" xfId="10587"/>
    <cellStyle name="메모 3 2 2 2 2 2 2 3 2 2" xfId="25783"/>
    <cellStyle name="메모 3 2 2 2 2 2 2 3 2 3" xfId="40804"/>
    <cellStyle name="메모 3 2 2 2 2 2 2 3 3" xfId="11811"/>
    <cellStyle name="메모 3 2 2 2 2 2 2 3 3 2" xfId="26881"/>
    <cellStyle name="메모 3 2 2 2 2 2 2 3 3 3" xfId="41902"/>
    <cellStyle name="메모 3 2 2 2 2 2 2 3 4" xfId="13113"/>
    <cellStyle name="메모 3 2 2 2 2 2 2 3 4 2" xfId="28183"/>
    <cellStyle name="메모 3 2 2 2 2 2 2 3 4 3" xfId="43204"/>
    <cellStyle name="메모 3 2 2 2 2 2 2 3 5" xfId="14419"/>
    <cellStyle name="메모 3 2 2 2 2 2 2 3 5 2" xfId="29489"/>
    <cellStyle name="메모 3 2 2 2 2 2 2 3 5 3" xfId="44510"/>
    <cellStyle name="메모 3 2 2 2 2 2 2 3 6" xfId="15684"/>
    <cellStyle name="메모 3 2 2 2 2 2 2 3 6 2" xfId="30754"/>
    <cellStyle name="메모 3 2 2 2 2 2 2 3 6 3" xfId="45775"/>
    <cellStyle name="메모 3 2 2 2 2 2 2 3 7" xfId="16835"/>
    <cellStyle name="메모 3 2 2 2 2 2 2 3 7 2" xfId="31905"/>
    <cellStyle name="메모 3 2 2 2 2 2 2 3 7 3" xfId="46920"/>
    <cellStyle name="메모 3 2 2 2 2 2 2 3 8" xfId="18115"/>
    <cellStyle name="메모 3 2 2 2 2 2 2 3 8 2" xfId="33185"/>
    <cellStyle name="메모 3 2 2 2 2 2 2 3 8 3" xfId="48197"/>
    <cellStyle name="메모 3 2 2 2 2 2 2 3 9" xfId="19290"/>
    <cellStyle name="메모 3 2 2 2 2 2 2 3 9 2" xfId="34360"/>
    <cellStyle name="메모 3 2 2 2 2 2 2 3 9 3" xfId="49372"/>
    <cellStyle name="메모 3 2 2 2 2 2 2 4" xfId="7061"/>
    <cellStyle name="메모 3 2 2 2 2 2 2 4 2" xfId="8561"/>
    <cellStyle name="메모 3 2 2 2 2 2 2 4 2 2" xfId="23787"/>
    <cellStyle name="메모 3 2 2 2 2 2 2 4 2 3" xfId="38811"/>
    <cellStyle name="메모 3 2 2 2 2 2 2 4 3" xfId="22415"/>
    <cellStyle name="메모 3 2 2 2 2 2 2 4 4" xfId="37463"/>
    <cellStyle name="메모 3 2 2 2 2 2 2 5" xfId="12578"/>
    <cellStyle name="메모 3 2 2 2 2 2 2 5 2" xfId="27648"/>
    <cellStyle name="메모 3 2 2 2 2 2 2 5 3" xfId="42669"/>
    <cellStyle name="메모 3 2 2 2 2 2 2 6" xfId="13876"/>
    <cellStyle name="메모 3 2 2 2 2 2 2 6 2" xfId="28946"/>
    <cellStyle name="메모 3 2 2 2 2 2 2 6 3" xfId="43967"/>
    <cellStyle name="메모 3 2 2 2 2 2 2 7" xfId="15239"/>
    <cellStyle name="메모 3 2 2 2 2 2 2 7 2" xfId="30309"/>
    <cellStyle name="메모 3 2 2 2 2 2 2 7 3" xfId="45330"/>
    <cellStyle name="메모 3 2 2 2 2 2 2 8" xfId="9903"/>
    <cellStyle name="메모 3 2 2 2 2 2 2 8 2" xfId="25129"/>
    <cellStyle name="메모 3 2 2 2 2 2 2 8 3" xfId="40150"/>
    <cellStyle name="메모 3 2 2 2 2 2 2 9" xfId="17588"/>
    <cellStyle name="메모 3 2 2 2 2 2 2 9 2" xfId="32658"/>
    <cellStyle name="메모 3 2 2 2 2 2 2 9 3" xfId="47670"/>
    <cellStyle name="메모 3 2 2 2 2 2 3" xfId="6661"/>
    <cellStyle name="메모 3 2 2 2 2 2 3 10" xfId="20267"/>
    <cellStyle name="메모 3 2 2 2 2 2 3 10 2" xfId="35337"/>
    <cellStyle name="메모 3 2 2 2 2 2 3 10 3" xfId="50349"/>
    <cellStyle name="메모 3 2 2 2 2 2 3 11" xfId="7539"/>
    <cellStyle name="메모 3 2 2 2 2 2 3 11 2" xfId="22892"/>
    <cellStyle name="메모 3 2 2 2 2 2 3 11 3" xfId="37940"/>
    <cellStyle name="메모 3 2 2 2 2 2 3 12" xfId="22015"/>
    <cellStyle name="메모 3 2 2 2 2 2 3 13" xfId="37063"/>
    <cellStyle name="메모 3 2 2 2 2 2 3 2" xfId="10459"/>
    <cellStyle name="메모 3 2 2 2 2 2 3 2 2" xfId="25656"/>
    <cellStyle name="메모 3 2 2 2 2 2 3 2 3" xfId="40677"/>
    <cellStyle name="메모 3 2 2 2 2 2 3 3" xfId="11691"/>
    <cellStyle name="메모 3 2 2 2 2 2 3 3 2" xfId="26761"/>
    <cellStyle name="메모 3 2 2 2 2 2 3 3 3" xfId="41782"/>
    <cellStyle name="메모 3 2 2 2 2 2 3 4" xfId="12992"/>
    <cellStyle name="메모 3 2 2 2 2 2 3 4 2" xfId="28062"/>
    <cellStyle name="메모 3 2 2 2 2 2 3 4 3" xfId="43083"/>
    <cellStyle name="메모 3 2 2 2 2 2 3 5" xfId="14299"/>
    <cellStyle name="메모 3 2 2 2 2 2 3 5 2" xfId="29369"/>
    <cellStyle name="메모 3 2 2 2 2 2 3 5 3" xfId="44390"/>
    <cellStyle name="메모 3 2 2 2 2 2 3 6" xfId="15563"/>
    <cellStyle name="메모 3 2 2 2 2 2 3 6 2" xfId="30633"/>
    <cellStyle name="메모 3 2 2 2 2 2 3 6 3" xfId="45654"/>
    <cellStyle name="메모 3 2 2 2 2 2 3 7" xfId="16710"/>
    <cellStyle name="메모 3 2 2 2 2 2 3 7 2" xfId="31780"/>
    <cellStyle name="메모 3 2 2 2 2 2 3 7 3" xfId="46801"/>
    <cellStyle name="메모 3 2 2 2 2 2 3 8" xfId="17997"/>
    <cellStyle name="메모 3 2 2 2 2 2 3 8 2" xfId="33067"/>
    <cellStyle name="메모 3 2 2 2 2 2 3 8 3" xfId="48079"/>
    <cellStyle name="메모 3 2 2 2 2 2 3 9" xfId="19172"/>
    <cellStyle name="메모 3 2 2 2 2 2 3 9 2" xfId="34242"/>
    <cellStyle name="메모 3 2 2 2 2 2 3 9 3" xfId="49254"/>
    <cellStyle name="메모 3 2 2 2 2 2 4" xfId="8627"/>
    <cellStyle name="메모 3 2 2 2 2 2 4 2" xfId="23853"/>
    <cellStyle name="메모 3 2 2 2 2 2 4 3" xfId="38876"/>
    <cellStyle name="메모 3 2 2 2 2 2 5" xfId="9774"/>
    <cellStyle name="메모 3 2 2 2 2 2 5 2" xfId="25000"/>
    <cellStyle name="메모 3 2 2 2 2 2 5 3" xfId="40021"/>
    <cellStyle name="메모 3 2 2 2 2 2 6" xfId="9925"/>
    <cellStyle name="메모 3 2 2 2 2 2 6 2" xfId="25151"/>
    <cellStyle name="메모 3 2 2 2 2 2 6 3" xfId="40172"/>
    <cellStyle name="메모 3 2 2 2 2 2 7" xfId="9946"/>
    <cellStyle name="메모 3 2 2 2 2 2 7 2" xfId="25172"/>
    <cellStyle name="메모 3 2 2 2 2 2 7 3" xfId="40193"/>
    <cellStyle name="메모 3 2 2 2 2 2 8" xfId="9695"/>
    <cellStyle name="메모 3 2 2 2 2 2 8 2" xfId="24921"/>
    <cellStyle name="메모 3 2 2 2 2 2 8 3" xfId="39942"/>
    <cellStyle name="메모 3 2 2 2 2 2 9" xfId="9647"/>
    <cellStyle name="메모 3 2 2 2 2 2 9 2" xfId="24873"/>
    <cellStyle name="메모 3 2 2 2 2 2 9 3" xfId="39894"/>
    <cellStyle name="메모 3 2 2 2 2 3" xfId="6597"/>
    <cellStyle name="메모 3 2 2 2 2 3 10" xfId="20203"/>
    <cellStyle name="메모 3 2 2 2 2 3 10 2" xfId="35273"/>
    <cellStyle name="메모 3 2 2 2 2 3 10 3" xfId="50285"/>
    <cellStyle name="메모 3 2 2 2 2 3 11" xfId="7475"/>
    <cellStyle name="메모 3 2 2 2 2 3 11 2" xfId="22828"/>
    <cellStyle name="메모 3 2 2 2 2 3 11 3" xfId="37876"/>
    <cellStyle name="메모 3 2 2 2 2 3 12" xfId="21951"/>
    <cellStyle name="메모 3 2 2 2 2 3 13" xfId="36999"/>
    <cellStyle name="메모 3 2 2 2 2 3 2" xfId="10395"/>
    <cellStyle name="메모 3 2 2 2 2 3 2 2" xfId="25592"/>
    <cellStyle name="메모 3 2 2 2 2 3 2 3" xfId="40613"/>
    <cellStyle name="메모 3 2 2 2 2 3 3" xfId="11627"/>
    <cellStyle name="메모 3 2 2 2 2 3 3 2" xfId="26697"/>
    <cellStyle name="메모 3 2 2 2 2 3 3 3" xfId="41718"/>
    <cellStyle name="메모 3 2 2 2 2 3 4" xfId="12928"/>
    <cellStyle name="메모 3 2 2 2 2 3 4 2" xfId="27998"/>
    <cellStyle name="메모 3 2 2 2 2 3 4 3" xfId="43019"/>
    <cellStyle name="메모 3 2 2 2 2 3 5" xfId="14235"/>
    <cellStyle name="메모 3 2 2 2 2 3 5 2" xfId="29305"/>
    <cellStyle name="메모 3 2 2 2 2 3 5 3" xfId="44326"/>
    <cellStyle name="메모 3 2 2 2 2 3 6" xfId="15499"/>
    <cellStyle name="메모 3 2 2 2 2 3 6 2" xfId="30569"/>
    <cellStyle name="메모 3 2 2 2 2 3 6 3" xfId="45590"/>
    <cellStyle name="메모 3 2 2 2 2 3 7" xfId="16646"/>
    <cellStyle name="메모 3 2 2 2 2 3 7 2" xfId="31716"/>
    <cellStyle name="메모 3 2 2 2 2 3 7 3" xfId="46737"/>
    <cellStyle name="메모 3 2 2 2 2 3 8" xfId="17933"/>
    <cellStyle name="메모 3 2 2 2 2 3 8 2" xfId="33003"/>
    <cellStyle name="메모 3 2 2 2 2 3 8 3" xfId="48015"/>
    <cellStyle name="메모 3 2 2 2 2 3 9" xfId="19108"/>
    <cellStyle name="메모 3 2 2 2 2 3 9 2" xfId="34178"/>
    <cellStyle name="메모 3 2 2 2 2 3 9 3" xfId="49190"/>
    <cellStyle name="메모 3 2 2 2 2 4" xfId="7011"/>
    <cellStyle name="메모 3 2 2 2 2 4 2" xfId="8708"/>
    <cellStyle name="메모 3 2 2 2 2 4 2 2" xfId="23934"/>
    <cellStyle name="메모 3 2 2 2 2 4 2 3" xfId="38956"/>
    <cellStyle name="메모 3 2 2 2 2 4 3" xfId="22365"/>
    <cellStyle name="메모 3 2 2 2 2 4 4" xfId="37413"/>
    <cellStyle name="메모 3 2 2 2 2 5" xfId="9444"/>
    <cellStyle name="메모 3 2 2 2 2 5 2" xfId="24670"/>
    <cellStyle name="메모 3 2 2 2 2 5 3" xfId="39691"/>
    <cellStyle name="메모 3 2 2 2 2 6" xfId="9930"/>
    <cellStyle name="메모 3 2 2 2 2 6 2" xfId="25156"/>
    <cellStyle name="메모 3 2 2 2 2 6 3" xfId="40177"/>
    <cellStyle name="메모 3 2 2 2 2 7" xfId="9150"/>
    <cellStyle name="메모 3 2 2 2 2 7 2" xfId="24376"/>
    <cellStyle name="메모 3 2 2 2 2 7 3" xfId="39398"/>
    <cellStyle name="메모 3 2 2 2 2 8" xfId="9744"/>
    <cellStyle name="메모 3 2 2 2 2 8 2" xfId="24970"/>
    <cellStyle name="메모 3 2 2 2 2 8 3" xfId="39991"/>
    <cellStyle name="메모 3 2 2 2 2 9" xfId="8959"/>
    <cellStyle name="메모 3 2 2 2 2 9 2" xfId="24185"/>
    <cellStyle name="메모 3 2 2 2 2 9 3" xfId="39207"/>
    <cellStyle name="메모 3 2 2 2 3" xfId="6551"/>
    <cellStyle name="메모 3 2 2 2 3 10" xfId="20157"/>
    <cellStyle name="메모 3 2 2 2 3 10 2" xfId="35227"/>
    <cellStyle name="메모 3 2 2 2 3 10 3" xfId="50239"/>
    <cellStyle name="메모 3 2 2 2 3 11" xfId="7429"/>
    <cellStyle name="메모 3 2 2 2 3 11 2" xfId="22782"/>
    <cellStyle name="메모 3 2 2 2 3 11 3" xfId="37830"/>
    <cellStyle name="메모 3 2 2 2 3 12" xfId="21905"/>
    <cellStyle name="메모 3 2 2 2 3 13" xfId="36953"/>
    <cellStyle name="메모 3 2 2 2 3 2" xfId="10349"/>
    <cellStyle name="메모 3 2 2 2 3 2 2" xfId="25546"/>
    <cellStyle name="메모 3 2 2 2 3 2 3" xfId="40567"/>
    <cellStyle name="메모 3 2 2 2 3 3" xfId="11581"/>
    <cellStyle name="메모 3 2 2 2 3 3 2" xfId="26651"/>
    <cellStyle name="메모 3 2 2 2 3 3 3" xfId="41672"/>
    <cellStyle name="메모 3 2 2 2 3 4" xfId="12882"/>
    <cellStyle name="메모 3 2 2 2 3 4 2" xfId="27952"/>
    <cellStyle name="메모 3 2 2 2 3 4 3" xfId="42973"/>
    <cellStyle name="메모 3 2 2 2 3 5" xfId="14189"/>
    <cellStyle name="메모 3 2 2 2 3 5 2" xfId="29259"/>
    <cellStyle name="메모 3 2 2 2 3 5 3" xfId="44280"/>
    <cellStyle name="메모 3 2 2 2 3 6" xfId="15453"/>
    <cellStyle name="메모 3 2 2 2 3 6 2" xfId="30523"/>
    <cellStyle name="메모 3 2 2 2 3 6 3" xfId="45544"/>
    <cellStyle name="메모 3 2 2 2 3 7" xfId="16600"/>
    <cellStyle name="메모 3 2 2 2 3 7 2" xfId="31670"/>
    <cellStyle name="메모 3 2 2 2 3 7 3" xfId="46691"/>
    <cellStyle name="메모 3 2 2 2 3 8" xfId="17887"/>
    <cellStyle name="메모 3 2 2 2 3 8 2" xfId="32957"/>
    <cellStyle name="메모 3 2 2 2 3 8 3" xfId="47969"/>
    <cellStyle name="메모 3 2 2 2 3 9" xfId="19062"/>
    <cellStyle name="메모 3 2 2 2 3 9 2" xfId="34132"/>
    <cellStyle name="메모 3 2 2 2 3 9 3" xfId="49144"/>
    <cellStyle name="메모 3 2 2 2 4" xfId="8752"/>
    <cellStyle name="메모 3 2 2 2 4 2" xfId="23978"/>
    <cellStyle name="메모 3 2 2 2 4 3" xfId="39000"/>
    <cellStyle name="메모 3 2 2 2 5" xfId="9076"/>
    <cellStyle name="메모 3 2 2 2 5 2" xfId="24302"/>
    <cellStyle name="메모 3 2 2 2 5 3" xfId="39324"/>
    <cellStyle name="메모 3 2 2 2 6" xfId="9893"/>
    <cellStyle name="메모 3 2 2 2 6 2" xfId="25119"/>
    <cellStyle name="메모 3 2 2 2 6 3" xfId="40140"/>
    <cellStyle name="메모 3 2 2 2 7" xfId="9764"/>
    <cellStyle name="메모 3 2 2 2 7 2" xfId="24990"/>
    <cellStyle name="메모 3 2 2 2 7 3" xfId="40011"/>
    <cellStyle name="메모 3 2 2 2 8" xfId="14634"/>
    <cellStyle name="메모 3 2 2 2 8 2" xfId="29704"/>
    <cellStyle name="메모 3 2 2 2 8 3" xfId="44725"/>
    <cellStyle name="메모 3 2 2 2 9" xfId="9191"/>
    <cellStyle name="메모 3 2 2 2 9 2" xfId="24417"/>
    <cellStyle name="메모 3 2 2 2 9 3" xfId="39439"/>
    <cellStyle name="메모 3 2 2 3" xfId="6355"/>
    <cellStyle name="메모 3 2 2 3 10" xfId="20027"/>
    <cellStyle name="메모 3 2 2 3 10 2" xfId="35097"/>
    <cellStyle name="메모 3 2 2 3 10 3" xfId="50109"/>
    <cellStyle name="메모 3 2 2 3 11" xfId="7299"/>
    <cellStyle name="메모 3 2 2 3 11 2" xfId="22652"/>
    <cellStyle name="메모 3 2 2 3 11 3" xfId="37700"/>
    <cellStyle name="메모 3 2 2 3 12" xfId="21709"/>
    <cellStyle name="메모 3 2 2 3 13" xfId="36757"/>
    <cellStyle name="메모 3 2 2 3 2" xfId="10219"/>
    <cellStyle name="메모 3 2 2 3 2 2" xfId="25416"/>
    <cellStyle name="메모 3 2 2 3 2 3" xfId="40437"/>
    <cellStyle name="메모 3 2 2 3 3" xfId="11451"/>
    <cellStyle name="메모 3 2 2 3 3 2" xfId="26521"/>
    <cellStyle name="메모 3 2 2 3 3 3" xfId="41542"/>
    <cellStyle name="메모 3 2 2 3 4" xfId="12752"/>
    <cellStyle name="메모 3 2 2 3 4 2" xfId="27822"/>
    <cellStyle name="메모 3 2 2 3 4 3" xfId="42843"/>
    <cellStyle name="메모 3 2 2 3 5" xfId="14059"/>
    <cellStyle name="메모 3 2 2 3 5 2" xfId="29129"/>
    <cellStyle name="메모 3 2 2 3 5 3" xfId="44150"/>
    <cellStyle name="메모 3 2 2 3 6" xfId="15323"/>
    <cellStyle name="메모 3 2 2 3 6 2" xfId="30393"/>
    <cellStyle name="메모 3 2 2 3 6 3" xfId="45414"/>
    <cellStyle name="메모 3 2 2 3 7" xfId="16470"/>
    <cellStyle name="메모 3 2 2 3 7 2" xfId="31540"/>
    <cellStyle name="메모 3 2 2 3 7 3" xfId="46561"/>
    <cellStyle name="메모 3 2 2 3 8" xfId="17757"/>
    <cellStyle name="메모 3 2 2 3 8 2" xfId="32827"/>
    <cellStyle name="메모 3 2 2 3 8 3" xfId="47839"/>
    <cellStyle name="메모 3 2 2 3 9" xfId="18932"/>
    <cellStyle name="메모 3 2 2 3 9 2" xfId="34002"/>
    <cellStyle name="메모 3 2 2 3 9 3" xfId="49014"/>
    <cellStyle name="메모 3 2 2 4" xfId="6303"/>
    <cellStyle name="메모 3 2 2 4 2" xfId="8792"/>
    <cellStyle name="메모 3 2 2 4 2 2" xfId="24018"/>
    <cellStyle name="메모 3 2 2 4 2 3" xfId="39040"/>
    <cellStyle name="메모 3 2 2 4 3" xfId="21657"/>
    <cellStyle name="메모 3 2 2 4 4" xfId="36705"/>
    <cellStyle name="메모 3 2 2 5" xfId="9475"/>
    <cellStyle name="메모 3 2 2 5 2" xfId="24701"/>
    <cellStyle name="메모 3 2 2 5 3" xfId="39722"/>
    <cellStyle name="메모 3 2 2 6" xfId="8924"/>
    <cellStyle name="메모 3 2 2 6 2" xfId="24150"/>
    <cellStyle name="메모 3 2 2 6 3" xfId="39172"/>
    <cellStyle name="메모 3 2 2 7" xfId="9536"/>
    <cellStyle name="메모 3 2 2 7 2" xfId="24762"/>
    <cellStyle name="메모 3 2 2 7 3" xfId="39783"/>
    <cellStyle name="메모 3 2 2 8" xfId="9488"/>
    <cellStyle name="메모 3 2 2 8 2" xfId="24714"/>
    <cellStyle name="메모 3 2 2 8 3" xfId="39735"/>
    <cellStyle name="메모 3 2 2 9" xfId="9031"/>
    <cellStyle name="메모 3 2 2 9 2" xfId="24257"/>
    <cellStyle name="메모 3 2 2 9 3" xfId="39279"/>
    <cellStyle name="메모 3 2 3" xfId="5523"/>
    <cellStyle name="메모 3 2 3 10" xfId="9036"/>
    <cellStyle name="메모 3 2 3 10 2" xfId="24262"/>
    <cellStyle name="메모 3 2 3 10 3" xfId="39284"/>
    <cellStyle name="메모 3 2 3 11" xfId="6225"/>
    <cellStyle name="메모 3 2 3 11 2" xfId="21579"/>
    <cellStyle name="메모 3 2 3 11 3" xfId="36627"/>
    <cellStyle name="메모 3 2 3 12" xfId="21191"/>
    <cellStyle name="메모 3 2 3 13" xfId="36238"/>
    <cellStyle name="메모 3 2 3 2" xfId="5581"/>
    <cellStyle name="메모 3 2 3 2 10" xfId="18427"/>
    <cellStyle name="메모 3 2 3 2 10 2" xfId="33497"/>
    <cellStyle name="메모 3 2 3 2 10 3" xfId="48509"/>
    <cellStyle name="메모 3 2 3 2 11" xfId="6496"/>
    <cellStyle name="메모 3 2 3 2 11 2" xfId="21850"/>
    <cellStyle name="메모 3 2 3 2 11 3" xfId="36898"/>
    <cellStyle name="메모 3 2 3 2 12" xfId="21226"/>
    <cellStyle name="메모 3 2 3 2 13" xfId="36273"/>
    <cellStyle name="메모 3 2 3 2 2" xfId="5645"/>
    <cellStyle name="메모 3 2 3 2 2 10" xfId="9220"/>
    <cellStyle name="메모 3 2 3 2 2 10 2" xfId="24446"/>
    <cellStyle name="메모 3 2 3 2 2 10 3" xfId="39468"/>
    <cellStyle name="메모 3 2 3 2 2 11" xfId="6196"/>
    <cellStyle name="메모 3 2 3 2 2 11 2" xfId="21550"/>
    <cellStyle name="메모 3 2 3 2 2 11 3" xfId="36598"/>
    <cellStyle name="메모 3 2 3 2 2 12" xfId="21242"/>
    <cellStyle name="메모 3 2 3 2 2 13" xfId="36289"/>
    <cellStyle name="메모 3 2 3 2 2 2" xfId="5771"/>
    <cellStyle name="메모 3 2 3 2 2 2 10" xfId="9895"/>
    <cellStyle name="메모 3 2 3 2 2 2 10 2" xfId="25121"/>
    <cellStyle name="메모 3 2 3 2 2 2 10 3" xfId="40142"/>
    <cellStyle name="메모 3 2 3 2 2 2 11" xfId="6252"/>
    <cellStyle name="메모 3 2 3 2 2 2 11 2" xfId="21606"/>
    <cellStyle name="메모 3 2 3 2 2 2 11 3" xfId="36654"/>
    <cellStyle name="메모 3 2 3 2 2 2 12" xfId="21293"/>
    <cellStyle name="메모 3 2 3 2 2 2 13" xfId="36337"/>
    <cellStyle name="메모 3 2 3 2 2 2 2" xfId="5888"/>
    <cellStyle name="메모 3 2 3 2 2 2 2 10" xfId="18881"/>
    <cellStyle name="메모 3 2 3 2 2 2 2 10 2" xfId="33951"/>
    <cellStyle name="메모 3 2 3 2 2 2 2 10 3" xfId="48963"/>
    <cellStyle name="메모 3 2 3 2 2 2 2 11" xfId="7188"/>
    <cellStyle name="메모 3 2 3 2 2 2 2 11 2" xfId="22542"/>
    <cellStyle name="메모 3 2 3 2 2 2 2 11 3" xfId="37590"/>
    <cellStyle name="메모 3 2 3 2 2 2 2 12" xfId="21325"/>
    <cellStyle name="메모 3 2 3 2 2 2 2 13" xfId="36369"/>
    <cellStyle name="메모 3 2 3 2 2 2 2 2" xfId="6886"/>
    <cellStyle name="메모 3 2 3 2 2 2 2 2 10" xfId="20607"/>
    <cellStyle name="메모 3 2 3 2 2 2 2 2 10 2" xfId="35677"/>
    <cellStyle name="메모 3 2 3 2 2 2 2 2 10 3" xfId="50689"/>
    <cellStyle name="메모 3 2 3 2 2 2 2 2 11" xfId="7953"/>
    <cellStyle name="메모 3 2 3 2 2 2 2 2 11 2" xfId="23256"/>
    <cellStyle name="메모 3 2 3 2 2 2 2 2 11 3" xfId="38280"/>
    <cellStyle name="메모 3 2 3 2 2 2 2 2 12" xfId="22240"/>
    <cellStyle name="메모 3 2 3 2 2 2 2 2 13" xfId="37288"/>
    <cellStyle name="메모 3 2 3 2 2 2 2 2 2" xfId="10858"/>
    <cellStyle name="메모 3 2 3 2 2 2 2 2 2 2" xfId="26005"/>
    <cellStyle name="메모 3 2 3 2 2 2 2 2 2 3" xfId="41026"/>
    <cellStyle name="메모 3 2 3 2 2 2 2 2 3" xfId="12036"/>
    <cellStyle name="메모 3 2 3 2 2 2 2 2 3 2" xfId="27106"/>
    <cellStyle name="메모 3 2 3 2 2 2 2 2 3 3" xfId="42127"/>
    <cellStyle name="메모 3 2 3 2 2 2 2 2 4" xfId="13340"/>
    <cellStyle name="메모 3 2 3 2 2 2 2 2 4 2" xfId="28410"/>
    <cellStyle name="메모 3 2 3 2 2 2 2 2 4 3" xfId="43431"/>
    <cellStyle name="메모 3 2 3 2 2 2 2 2 5" xfId="14677"/>
    <cellStyle name="메모 3 2 3 2 2 2 2 2 5 2" xfId="29747"/>
    <cellStyle name="메모 3 2 3 2 2 2 2 2 5 3" xfId="44768"/>
    <cellStyle name="메모 3 2 3 2 2 2 2 2 6" xfId="15907"/>
    <cellStyle name="메모 3 2 3 2 2 2 2 2 6 2" xfId="30977"/>
    <cellStyle name="메모 3 2 3 2 2 2 2 2 6 3" xfId="45998"/>
    <cellStyle name="메모 3 2 3 2 2 2 2 2 7" xfId="17060"/>
    <cellStyle name="메모 3 2 3 2 2 2 2 2 7 2" xfId="32130"/>
    <cellStyle name="메모 3 2 3 2 2 2 2 2 7 3" xfId="47142"/>
    <cellStyle name="메모 3 2 3 2 2 2 2 2 8" xfId="18345"/>
    <cellStyle name="메모 3 2 3 2 2 2 2 2 8 2" xfId="33415"/>
    <cellStyle name="메모 3 2 3 2 2 2 2 2 8 3" xfId="48427"/>
    <cellStyle name="메모 3 2 3 2 2 2 2 2 9" xfId="19512"/>
    <cellStyle name="메모 3 2 3 2 2 2 2 2 9 2" xfId="34582"/>
    <cellStyle name="메모 3 2 3 2 2 2 2 2 9 3" xfId="49594"/>
    <cellStyle name="메모 3 2 3 2 2 2 2 3" xfId="7793"/>
    <cellStyle name="메모 3 2 3 2 2 2 2 3 10" xfId="20492"/>
    <cellStyle name="메모 3 2 3 2 2 2 2 3 10 2" xfId="35562"/>
    <cellStyle name="메모 3 2 3 2 2 2 2 3 10 3" xfId="50574"/>
    <cellStyle name="메모 3 2 3 2 2 2 2 3 11" xfId="23138"/>
    <cellStyle name="메모 3 2 3 2 2 2 2 3 12" xfId="38165"/>
    <cellStyle name="메모 3 2 3 2 2 2 2 3 2" xfId="10701"/>
    <cellStyle name="메모 3 2 3 2 2 2 2 3 2 2" xfId="25890"/>
    <cellStyle name="메모 3 2 3 2 2 2 2 3 2 3" xfId="40911"/>
    <cellStyle name="메모 3 2 3 2 2 2 2 3 3" xfId="11919"/>
    <cellStyle name="메모 3 2 3 2 2 2 2 3 3 2" xfId="26989"/>
    <cellStyle name="메모 3 2 3 2 2 2 2 3 3 3" xfId="42010"/>
    <cellStyle name="메모 3 2 3 2 2 2 2 3 4" xfId="13221"/>
    <cellStyle name="메모 3 2 3 2 2 2 2 3 4 2" xfId="28291"/>
    <cellStyle name="메모 3 2 3 2 2 2 2 3 4 3" xfId="43312"/>
    <cellStyle name="메모 3 2 3 2 2 2 2 3 5" xfId="14532"/>
    <cellStyle name="메모 3 2 3 2 2 2 2 3 5 2" xfId="29602"/>
    <cellStyle name="메모 3 2 3 2 2 2 2 3 5 3" xfId="44623"/>
    <cellStyle name="메모 3 2 3 2 2 2 2 3 6" xfId="15791"/>
    <cellStyle name="메모 3 2 3 2 2 2 2 3 6 2" xfId="30861"/>
    <cellStyle name="메모 3 2 3 2 2 2 2 3 6 3" xfId="45882"/>
    <cellStyle name="메모 3 2 3 2 2 2 2 3 7" xfId="16942"/>
    <cellStyle name="메모 3 2 3 2 2 2 2 3 7 2" xfId="32012"/>
    <cellStyle name="메모 3 2 3 2 2 2 2 3 7 3" xfId="47027"/>
    <cellStyle name="메모 3 2 3 2 2 2 2 3 8" xfId="18223"/>
    <cellStyle name="메모 3 2 3 2 2 2 2 3 8 2" xfId="33293"/>
    <cellStyle name="메모 3 2 3 2 2 2 2 3 8 3" xfId="48305"/>
    <cellStyle name="메모 3 2 3 2 2 2 2 3 9" xfId="19397"/>
    <cellStyle name="메모 3 2 3 2 2 2 2 3 9 2" xfId="34467"/>
    <cellStyle name="메모 3 2 3 2 2 2 2 3 9 3" xfId="49479"/>
    <cellStyle name="메모 3 2 3 2 2 2 2 4" xfId="8873"/>
    <cellStyle name="메모 3 2 3 2 2 2 2 4 2" xfId="24099"/>
    <cellStyle name="메모 3 2 3 2 2 2 2 4 3" xfId="39121"/>
    <cellStyle name="메모 3 2 3 2 2 2 2 5" xfId="12647"/>
    <cellStyle name="메모 3 2 3 2 2 2 2 5 2" xfId="27717"/>
    <cellStyle name="메모 3 2 3 2 2 2 2 5 3" xfId="42738"/>
    <cellStyle name="메모 3 2 3 2 2 2 2 6" xfId="13942"/>
    <cellStyle name="메모 3 2 3 2 2 2 2 6 2" xfId="29012"/>
    <cellStyle name="메모 3 2 3 2 2 2 2 6 3" xfId="44033"/>
    <cellStyle name="메모 3 2 3 2 2 2 2 7" xfId="15272"/>
    <cellStyle name="메모 3 2 3 2 2 2 2 7 2" xfId="30342"/>
    <cellStyle name="메모 3 2 3 2 2 2 2 7 3" xfId="45363"/>
    <cellStyle name="메모 3 2 3 2 2 2 2 8" xfId="9556"/>
    <cellStyle name="메모 3 2 3 2 2 2 2 8 2" xfId="24782"/>
    <cellStyle name="메모 3 2 3 2 2 2 2 8 3" xfId="39803"/>
    <cellStyle name="메모 3 2 3 2 2 2 2 9" xfId="17649"/>
    <cellStyle name="메모 3 2 3 2 2 2 2 9 2" xfId="32719"/>
    <cellStyle name="메모 3 2 3 2 2 2 2 9 3" xfId="47731"/>
    <cellStyle name="메모 3 2 3 2 2 2 3" xfId="6777"/>
    <cellStyle name="메모 3 2 3 2 2 2 3 10" xfId="20383"/>
    <cellStyle name="메모 3 2 3 2 2 2 3 10 2" xfId="35453"/>
    <cellStyle name="메모 3 2 3 2 2 2 3 10 3" xfId="50465"/>
    <cellStyle name="메모 3 2 3 2 2 2 3 11" xfId="7677"/>
    <cellStyle name="메모 3 2 3 2 2 2 3 11 2" xfId="23029"/>
    <cellStyle name="메모 3 2 3 2 2 2 3 11 3" xfId="38056"/>
    <cellStyle name="메모 3 2 3 2 2 2 3 12" xfId="22131"/>
    <cellStyle name="메모 3 2 3 2 2 2 3 13" xfId="37179"/>
    <cellStyle name="메모 3 2 3 2 2 2 3 2" xfId="10585"/>
    <cellStyle name="메모 3 2 3 2 2 2 3 2 2" xfId="25781"/>
    <cellStyle name="메모 3 2 3 2 2 2 3 2 3" xfId="40802"/>
    <cellStyle name="메모 3 2 3 2 2 2 3 3" xfId="11809"/>
    <cellStyle name="메모 3 2 3 2 2 2 3 3 2" xfId="26879"/>
    <cellStyle name="메모 3 2 3 2 2 2 3 3 3" xfId="41900"/>
    <cellStyle name="메모 3 2 3 2 2 2 3 4" xfId="13111"/>
    <cellStyle name="메모 3 2 3 2 2 2 3 4 2" xfId="28181"/>
    <cellStyle name="메모 3 2 3 2 2 2 3 4 3" xfId="43202"/>
    <cellStyle name="메모 3 2 3 2 2 2 3 5" xfId="14417"/>
    <cellStyle name="메모 3 2 3 2 2 2 3 5 2" xfId="29487"/>
    <cellStyle name="메모 3 2 3 2 2 2 3 5 3" xfId="44508"/>
    <cellStyle name="메모 3 2 3 2 2 2 3 6" xfId="15682"/>
    <cellStyle name="메모 3 2 3 2 2 2 3 6 2" xfId="30752"/>
    <cellStyle name="메모 3 2 3 2 2 2 3 6 3" xfId="45773"/>
    <cellStyle name="메모 3 2 3 2 2 2 3 7" xfId="16833"/>
    <cellStyle name="메모 3 2 3 2 2 2 3 7 2" xfId="31903"/>
    <cellStyle name="메모 3 2 3 2 2 2 3 7 3" xfId="46918"/>
    <cellStyle name="메모 3 2 3 2 2 2 3 8" xfId="18113"/>
    <cellStyle name="메모 3 2 3 2 2 2 3 8 2" xfId="33183"/>
    <cellStyle name="메모 3 2 3 2 2 2 3 8 3" xfId="48195"/>
    <cellStyle name="메모 3 2 3 2 2 2 3 9" xfId="19288"/>
    <cellStyle name="메모 3 2 3 2 2 2 3 9 2" xfId="34358"/>
    <cellStyle name="메모 3 2 3 2 2 2 3 9 3" xfId="49370"/>
    <cellStyle name="메모 3 2 3 2 2 2 4" xfId="7059"/>
    <cellStyle name="메모 3 2 3 2 2 2 4 2" xfId="8563"/>
    <cellStyle name="메모 3 2 3 2 2 2 4 2 2" xfId="23789"/>
    <cellStyle name="메모 3 2 3 2 2 2 4 2 3" xfId="38813"/>
    <cellStyle name="메모 3 2 3 2 2 2 4 3" xfId="22413"/>
    <cellStyle name="메모 3 2 3 2 2 2 4 4" xfId="37461"/>
    <cellStyle name="메모 3 2 3 2 2 2 5" xfId="12576"/>
    <cellStyle name="메모 3 2 3 2 2 2 5 2" xfId="27646"/>
    <cellStyle name="메모 3 2 3 2 2 2 5 3" xfId="42667"/>
    <cellStyle name="메모 3 2 3 2 2 2 6" xfId="13874"/>
    <cellStyle name="메모 3 2 3 2 2 2 6 2" xfId="28944"/>
    <cellStyle name="메모 3 2 3 2 2 2 6 3" xfId="43965"/>
    <cellStyle name="메모 3 2 3 2 2 2 7" xfId="15237"/>
    <cellStyle name="메모 3 2 3 2 2 2 7 2" xfId="30307"/>
    <cellStyle name="메모 3 2 3 2 2 2 7 3" xfId="45328"/>
    <cellStyle name="메모 3 2 3 2 2 2 8" xfId="8949"/>
    <cellStyle name="메모 3 2 3 2 2 2 8 2" xfId="24175"/>
    <cellStyle name="메모 3 2 3 2 2 2 8 3" xfId="39197"/>
    <cellStyle name="메모 3 2 3 2 2 2 9" xfId="17586"/>
    <cellStyle name="메모 3 2 3 2 2 2 9 2" xfId="32656"/>
    <cellStyle name="메모 3 2 3 2 2 2 9 3" xfId="47668"/>
    <cellStyle name="메모 3 2 3 2 2 3" xfId="6659"/>
    <cellStyle name="메모 3 2 3 2 2 3 10" xfId="20265"/>
    <cellStyle name="메모 3 2 3 2 2 3 10 2" xfId="35335"/>
    <cellStyle name="메모 3 2 3 2 2 3 10 3" xfId="50347"/>
    <cellStyle name="메모 3 2 3 2 2 3 11" xfId="7537"/>
    <cellStyle name="메모 3 2 3 2 2 3 11 2" xfId="22890"/>
    <cellStyle name="메모 3 2 3 2 2 3 11 3" xfId="37938"/>
    <cellStyle name="메모 3 2 3 2 2 3 12" xfId="22013"/>
    <cellStyle name="메모 3 2 3 2 2 3 13" xfId="37061"/>
    <cellStyle name="메모 3 2 3 2 2 3 2" xfId="10457"/>
    <cellStyle name="메모 3 2 3 2 2 3 2 2" xfId="25654"/>
    <cellStyle name="메모 3 2 3 2 2 3 2 3" xfId="40675"/>
    <cellStyle name="메모 3 2 3 2 2 3 3" xfId="11689"/>
    <cellStyle name="메모 3 2 3 2 2 3 3 2" xfId="26759"/>
    <cellStyle name="메모 3 2 3 2 2 3 3 3" xfId="41780"/>
    <cellStyle name="메모 3 2 3 2 2 3 4" xfId="12990"/>
    <cellStyle name="메모 3 2 3 2 2 3 4 2" xfId="28060"/>
    <cellStyle name="메모 3 2 3 2 2 3 4 3" xfId="43081"/>
    <cellStyle name="메모 3 2 3 2 2 3 5" xfId="14297"/>
    <cellStyle name="메모 3 2 3 2 2 3 5 2" xfId="29367"/>
    <cellStyle name="메모 3 2 3 2 2 3 5 3" xfId="44388"/>
    <cellStyle name="메모 3 2 3 2 2 3 6" xfId="15561"/>
    <cellStyle name="메모 3 2 3 2 2 3 6 2" xfId="30631"/>
    <cellStyle name="메모 3 2 3 2 2 3 6 3" xfId="45652"/>
    <cellStyle name="메모 3 2 3 2 2 3 7" xfId="16708"/>
    <cellStyle name="메모 3 2 3 2 2 3 7 2" xfId="31778"/>
    <cellStyle name="메모 3 2 3 2 2 3 7 3" xfId="46799"/>
    <cellStyle name="메모 3 2 3 2 2 3 8" xfId="17995"/>
    <cellStyle name="메모 3 2 3 2 2 3 8 2" xfId="33065"/>
    <cellStyle name="메모 3 2 3 2 2 3 8 3" xfId="48077"/>
    <cellStyle name="메모 3 2 3 2 2 3 9" xfId="19170"/>
    <cellStyle name="메모 3 2 3 2 2 3 9 2" xfId="34240"/>
    <cellStyle name="메모 3 2 3 2 2 3 9 3" xfId="49252"/>
    <cellStyle name="메모 3 2 3 2 2 4" xfId="8629"/>
    <cellStyle name="메모 3 2 3 2 2 4 2" xfId="23855"/>
    <cellStyle name="메모 3 2 3 2 2 4 3" xfId="38878"/>
    <cellStyle name="메모 3 2 3 2 2 5" xfId="9870"/>
    <cellStyle name="메모 3 2 3 2 2 5 2" xfId="25096"/>
    <cellStyle name="메모 3 2 3 2 2 5 3" xfId="40117"/>
    <cellStyle name="메모 3 2 3 2 2 6" xfId="9390"/>
    <cellStyle name="메모 3 2 3 2 2 6 2" xfId="24616"/>
    <cellStyle name="메모 3 2 3 2 2 6 3" xfId="39637"/>
    <cellStyle name="메모 3 2 3 2 2 7" xfId="9371"/>
    <cellStyle name="메모 3 2 3 2 2 7 2" xfId="24597"/>
    <cellStyle name="메모 3 2 3 2 2 7 3" xfId="39618"/>
    <cellStyle name="메모 3 2 3 2 2 8" xfId="14836"/>
    <cellStyle name="메모 3 2 3 2 2 8 2" xfId="29906"/>
    <cellStyle name="메모 3 2 3 2 2 8 3" xfId="44927"/>
    <cellStyle name="메모 3 2 3 2 2 9" xfId="9049"/>
    <cellStyle name="메모 3 2 3 2 2 9 2" xfId="24275"/>
    <cellStyle name="메모 3 2 3 2 2 9 3" xfId="39297"/>
    <cellStyle name="메모 3 2 3 2 3" xfId="6595"/>
    <cellStyle name="메모 3 2 3 2 3 10" xfId="20201"/>
    <cellStyle name="메모 3 2 3 2 3 10 2" xfId="35271"/>
    <cellStyle name="메모 3 2 3 2 3 10 3" xfId="50283"/>
    <cellStyle name="메모 3 2 3 2 3 11" xfId="7473"/>
    <cellStyle name="메모 3 2 3 2 3 11 2" xfId="22826"/>
    <cellStyle name="메모 3 2 3 2 3 11 3" xfId="37874"/>
    <cellStyle name="메모 3 2 3 2 3 12" xfId="21949"/>
    <cellStyle name="메모 3 2 3 2 3 13" xfId="36997"/>
    <cellStyle name="메모 3 2 3 2 3 2" xfId="10393"/>
    <cellStyle name="메모 3 2 3 2 3 2 2" xfId="25590"/>
    <cellStyle name="메모 3 2 3 2 3 2 3" xfId="40611"/>
    <cellStyle name="메모 3 2 3 2 3 3" xfId="11625"/>
    <cellStyle name="메모 3 2 3 2 3 3 2" xfId="26695"/>
    <cellStyle name="메모 3 2 3 2 3 3 3" xfId="41716"/>
    <cellStyle name="메모 3 2 3 2 3 4" xfId="12926"/>
    <cellStyle name="메모 3 2 3 2 3 4 2" xfId="27996"/>
    <cellStyle name="메모 3 2 3 2 3 4 3" xfId="43017"/>
    <cellStyle name="메모 3 2 3 2 3 5" xfId="14233"/>
    <cellStyle name="메모 3 2 3 2 3 5 2" xfId="29303"/>
    <cellStyle name="메모 3 2 3 2 3 5 3" xfId="44324"/>
    <cellStyle name="메모 3 2 3 2 3 6" xfId="15497"/>
    <cellStyle name="메모 3 2 3 2 3 6 2" xfId="30567"/>
    <cellStyle name="메모 3 2 3 2 3 6 3" xfId="45588"/>
    <cellStyle name="메모 3 2 3 2 3 7" xfId="16644"/>
    <cellStyle name="메모 3 2 3 2 3 7 2" xfId="31714"/>
    <cellStyle name="메모 3 2 3 2 3 7 3" xfId="46735"/>
    <cellStyle name="메모 3 2 3 2 3 8" xfId="17931"/>
    <cellStyle name="메모 3 2 3 2 3 8 2" xfId="33001"/>
    <cellStyle name="메모 3 2 3 2 3 8 3" xfId="48013"/>
    <cellStyle name="메모 3 2 3 2 3 9" xfId="19106"/>
    <cellStyle name="메모 3 2 3 2 3 9 2" xfId="34176"/>
    <cellStyle name="메모 3 2 3 2 3 9 3" xfId="49188"/>
    <cellStyle name="메모 3 2 3 2 4" xfId="7009"/>
    <cellStyle name="메모 3 2 3 2 4 2" xfId="8710"/>
    <cellStyle name="메모 3 2 3 2 4 2 2" xfId="23936"/>
    <cellStyle name="메모 3 2 3 2 4 2 3" xfId="38958"/>
    <cellStyle name="메모 3 2 3 2 4 3" xfId="22363"/>
    <cellStyle name="메모 3 2 3 2 4 4" xfId="37411"/>
    <cellStyle name="메모 3 2 3 2 5" xfId="9101"/>
    <cellStyle name="메모 3 2 3 2 5 2" xfId="24327"/>
    <cellStyle name="메모 3 2 3 2 5 3" xfId="39349"/>
    <cellStyle name="메모 3 2 3 2 6" xfId="9386"/>
    <cellStyle name="메모 3 2 3 2 6 2" xfId="24612"/>
    <cellStyle name="메모 3 2 3 2 6 3" xfId="39633"/>
    <cellStyle name="메모 3 2 3 2 7" xfId="9607"/>
    <cellStyle name="메모 3 2 3 2 7 2" xfId="24833"/>
    <cellStyle name="메모 3 2 3 2 7 3" xfId="39854"/>
    <cellStyle name="메모 3 2 3 2 8" xfId="12595"/>
    <cellStyle name="메모 3 2 3 2 8 2" xfId="27665"/>
    <cellStyle name="메모 3 2 3 2 8 3" xfId="42686"/>
    <cellStyle name="메모 3 2 3 2 9" xfId="9720"/>
    <cellStyle name="메모 3 2 3 2 9 2" xfId="24946"/>
    <cellStyle name="메모 3 2 3 2 9 3" xfId="39967"/>
    <cellStyle name="메모 3 2 3 3" xfId="6537"/>
    <cellStyle name="메모 3 2 3 3 10" xfId="20143"/>
    <cellStyle name="메모 3 2 3 3 10 2" xfId="35213"/>
    <cellStyle name="메모 3 2 3 3 10 3" xfId="50225"/>
    <cellStyle name="메모 3 2 3 3 11" xfId="7415"/>
    <cellStyle name="메모 3 2 3 3 11 2" xfId="22768"/>
    <cellStyle name="메모 3 2 3 3 11 3" xfId="37816"/>
    <cellStyle name="메모 3 2 3 3 12" xfId="21891"/>
    <cellStyle name="메모 3 2 3 3 13" xfId="36939"/>
    <cellStyle name="메모 3 2 3 3 2" xfId="10335"/>
    <cellStyle name="메모 3 2 3 3 2 2" xfId="25532"/>
    <cellStyle name="메모 3 2 3 3 2 3" xfId="40553"/>
    <cellStyle name="메모 3 2 3 3 3" xfId="11567"/>
    <cellStyle name="메모 3 2 3 3 3 2" xfId="26637"/>
    <cellStyle name="메모 3 2 3 3 3 3" xfId="41658"/>
    <cellStyle name="메모 3 2 3 3 4" xfId="12868"/>
    <cellStyle name="메모 3 2 3 3 4 2" xfId="27938"/>
    <cellStyle name="메모 3 2 3 3 4 3" xfId="42959"/>
    <cellStyle name="메모 3 2 3 3 5" xfId="14175"/>
    <cellStyle name="메모 3 2 3 3 5 2" xfId="29245"/>
    <cellStyle name="메모 3 2 3 3 5 3" xfId="44266"/>
    <cellStyle name="메모 3 2 3 3 6" xfId="15439"/>
    <cellStyle name="메모 3 2 3 3 6 2" xfId="30509"/>
    <cellStyle name="메모 3 2 3 3 6 3" xfId="45530"/>
    <cellStyle name="메모 3 2 3 3 7" xfId="16586"/>
    <cellStyle name="메모 3 2 3 3 7 2" xfId="31656"/>
    <cellStyle name="메모 3 2 3 3 7 3" xfId="46677"/>
    <cellStyle name="메모 3 2 3 3 8" xfId="17873"/>
    <cellStyle name="메모 3 2 3 3 8 2" xfId="32943"/>
    <cellStyle name="메모 3 2 3 3 8 3" xfId="47955"/>
    <cellStyle name="메모 3 2 3 3 9" xfId="19048"/>
    <cellStyle name="메모 3 2 3 3 9 2" xfId="34118"/>
    <cellStyle name="메모 3 2 3 3 9 3" xfId="49130"/>
    <cellStyle name="메모 3 2 3 4" xfId="8766"/>
    <cellStyle name="메모 3 2 3 4 2" xfId="23992"/>
    <cellStyle name="메모 3 2 3 4 3" xfId="39014"/>
    <cellStyle name="메모 3 2 3 5" xfId="10062"/>
    <cellStyle name="메모 3 2 3 5 2" xfId="25288"/>
    <cellStyle name="메모 3 2 3 5 3" xfId="40309"/>
    <cellStyle name="메모 3 2 3 6" xfId="9545"/>
    <cellStyle name="메모 3 2 3 6 2" xfId="24771"/>
    <cellStyle name="메모 3 2 3 6 3" xfId="39792"/>
    <cellStyle name="메모 3 2 3 7" xfId="9514"/>
    <cellStyle name="메모 3 2 3 7 2" xfId="24740"/>
    <cellStyle name="메모 3 2 3 7 3" xfId="39761"/>
    <cellStyle name="메모 3 2 3 8" xfId="14810"/>
    <cellStyle name="메모 3 2 3 8 2" xfId="29880"/>
    <cellStyle name="메모 3 2 3 8 3" xfId="44901"/>
    <cellStyle name="메모 3 2 3 9" xfId="13432"/>
    <cellStyle name="메모 3 2 3 9 2" xfId="28502"/>
    <cellStyle name="메모 3 2 3 9 3" xfId="43523"/>
    <cellStyle name="메모 3 2 4" xfId="6329"/>
    <cellStyle name="메모 3 2 4 10" xfId="20026"/>
    <cellStyle name="메모 3 2 4 10 2" xfId="35096"/>
    <cellStyle name="메모 3 2 4 10 3" xfId="50108"/>
    <cellStyle name="메모 3 2 4 11" xfId="7298"/>
    <cellStyle name="메모 3 2 4 11 2" xfId="22651"/>
    <cellStyle name="메모 3 2 4 11 3" xfId="37699"/>
    <cellStyle name="메모 3 2 4 12" xfId="21683"/>
    <cellStyle name="메모 3 2 4 13" xfId="36731"/>
    <cellStyle name="메모 3 2 4 2" xfId="10218"/>
    <cellStyle name="메모 3 2 4 2 2" xfId="25415"/>
    <cellStyle name="메모 3 2 4 2 3" xfId="40436"/>
    <cellStyle name="메모 3 2 4 3" xfId="11450"/>
    <cellStyle name="메모 3 2 4 3 2" xfId="26520"/>
    <cellStyle name="메모 3 2 4 3 3" xfId="41541"/>
    <cellStyle name="메모 3 2 4 4" xfId="12751"/>
    <cellStyle name="메모 3 2 4 4 2" xfId="27821"/>
    <cellStyle name="메모 3 2 4 4 3" xfId="42842"/>
    <cellStyle name="메모 3 2 4 5" xfId="14058"/>
    <cellStyle name="메모 3 2 4 5 2" xfId="29128"/>
    <cellStyle name="메모 3 2 4 5 3" xfId="44149"/>
    <cellStyle name="메모 3 2 4 6" xfId="15322"/>
    <cellStyle name="메모 3 2 4 6 2" xfId="30392"/>
    <cellStyle name="메모 3 2 4 6 3" xfId="45413"/>
    <cellStyle name="메모 3 2 4 7" xfId="16469"/>
    <cellStyle name="메모 3 2 4 7 2" xfId="31539"/>
    <cellStyle name="메모 3 2 4 7 3" xfId="46560"/>
    <cellStyle name="메모 3 2 4 8" xfId="17756"/>
    <cellStyle name="메모 3 2 4 8 2" xfId="32826"/>
    <cellStyle name="메모 3 2 4 8 3" xfId="47838"/>
    <cellStyle name="메모 3 2 4 9" xfId="18931"/>
    <cellStyle name="메모 3 2 4 9 2" xfId="34001"/>
    <cellStyle name="메모 3 2 4 9 3" xfId="49013"/>
    <cellStyle name="메모 3 2 5" xfId="6175"/>
    <cellStyle name="메모 3 2 5 2" xfId="9990"/>
    <cellStyle name="메모 3 2 5 2 2" xfId="25216"/>
    <cellStyle name="메모 3 2 5 2 3" xfId="40237"/>
    <cellStyle name="메모 3 2 5 3" xfId="21529"/>
    <cellStyle name="메모 3 2 5 4" xfId="36577"/>
    <cellStyle name="메모 3 2 6" xfId="9761"/>
    <cellStyle name="메모 3 2 6 2" xfId="24987"/>
    <cellStyle name="메모 3 2 6 3" xfId="40008"/>
    <cellStyle name="메모 3 2 7" xfId="9557"/>
    <cellStyle name="메모 3 2 7 2" xfId="24783"/>
    <cellStyle name="메모 3 2 7 3" xfId="39804"/>
    <cellStyle name="메모 3 2 8" xfId="9666"/>
    <cellStyle name="메모 3 2 8 2" xfId="24892"/>
    <cellStyle name="메모 3 2 8 3" xfId="39913"/>
    <cellStyle name="메모 3 2 9" xfId="9929"/>
    <cellStyle name="메모 3 2 9 2" xfId="25155"/>
    <cellStyle name="메모 3 2 9 3" xfId="40176"/>
    <cellStyle name="메모 3 3" xfId="4423"/>
    <cellStyle name="메모 3 3 10" xfId="9614"/>
    <cellStyle name="메모 3 3 10 2" xfId="24840"/>
    <cellStyle name="메모 3 3 10 3" xfId="39861"/>
    <cellStyle name="메모 3 3 11" xfId="6274"/>
    <cellStyle name="메모 3 3 11 2" xfId="21628"/>
    <cellStyle name="메모 3 3 11 3" xfId="36676"/>
    <cellStyle name="메모 3 3 12" xfId="21152"/>
    <cellStyle name="메모 3 3 13" xfId="36207"/>
    <cellStyle name="메모 3 3 2" xfId="5548"/>
    <cellStyle name="메모 3 3 2 10" xfId="13907"/>
    <cellStyle name="메모 3 3 2 10 2" xfId="28977"/>
    <cellStyle name="메모 3 3 2 10 3" xfId="43998"/>
    <cellStyle name="메모 3 3 2 11" xfId="6323"/>
    <cellStyle name="메모 3 3 2 11 2" xfId="21677"/>
    <cellStyle name="메모 3 3 2 11 3" xfId="36725"/>
    <cellStyle name="메모 3 3 2 12" xfId="21208"/>
    <cellStyle name="메모 3 3 2 13" xfId="36255"/>
    <cellStyle name="메모 3 3 2 2" xfId="5621"/>
    <cellStyle name="메모 3 3 2 2 10" xfId="18465"/>
    <cellStyle name="메모 3 3 2 2 10 2" xfId="33535"/>
    <cellStyle name="메모 3 3 2 2 10 3" xfId="48547"/>
    <cellStyle name="메모 3 3 2 2 11" xfId="6079"/>
    <cellStyle name="메모 3 3 2 2 11 2" xfId="21435"/>
    <cellStyle name="메모 3 3 2 2 11 3" xfId="36481"/>
    <cellStyle name="메모 3 3 2 2 12" xfId="21238"/>
    <cellStyle name="메모 3 3 2 2 13" xfId="36285"/>
    <cellStyle name="메모 3 3 2 2 2" xfId="5679"/>
    <cellStyle name="메모 3 3 2 2 2 10" xfId="8917"/>
    <cellStyle name="메모 3 3 2 2 2 10 2" xfId="24143"/>
    <cellStyle name="메모 3 3 2 2 2 10 3" xfId="39165"/>
    <cellStyle name="메모 3 3 2 2 2 11" xfId="6382"/>
    <cellStyle name="메모 3 3 2 2 2 11 2" xfId="21736"/>
    <cellStyle name="메모 3 3 2 2 2 11 3" xfId="36784"/>
    <cellStyle name="메모 3 3 2 2 2 12" xfId="21254"/>
    <cellStyle name="메모 3 3 2 2 2 13" xfId="36301"/>
    <cellStyle name="메모 3 3 2 2 2 2" xfId="5805"/>
    <cellStyle name="메모 3 3 2 2 2 2 10" xfId="10154"/>
    <cellStyle name="메모 3 3 2 2 2 2 10 2" xfId="25376"/>
    <cellStyle name="메모 3 3 2 2 2 2 10 3" xfId="40397"/>
    <cellStyle name="메모 3 3 2 2 2 2 11" xfId="7113"/>
    <cellStyle name="메모 3 3 2 2 2 2 11 2" xfId="22467"/>
    <cellStyle name="메모 3 3 2 2 2 2 11 3" xfId="37515"/>
    <cellStyle name="메모 3 3 2 2 2 2 12" xfId="21305"/>
    <cellStyle name="메모 3 3 2 2 2 2 13" xfId="36349"/>
    <cellStyle name="메모 3 3 2 2 2 2 2" xfId="5922"/>
    <cellStyle name="메모 3 3 2 2 2 2 2 10" xfId="18893"/>
    <cellStyle name="메모 3 3 2 2 2 2 2 10 2" xfId="33963"/>
    <cellStyle name="메모 3 3 2 2 2 2 2 10 3" xfId="48975"/>
    <cellStyle name="메모 3 3 2 2 2 2 2 11" xfId="7222"/>
    <cellStyle name="메모 3 3 2 2 2 2 2 11 2" xfId="22576"/>
    <cellStyle name="메모 3 3 2 2 2 2 2 11 3" xfId="37624"/>
    <cellStyle name="메모 3 3 2 2 2 2 2 12" xfId="21337"/>
    <cellStyle name="메모 3 3 2 2 2 2 2 13" xfId="36381"/>
    <cellStyle name="메모 3 3 2 2 2 2 2 2" xfId="6920"/>
    <cellStyle name="메모 3 3 2 2 2 2 2 2 10" xfId="20641"/>
    <cellStyle name="메모 3 3 2 2 2 2 2 2 10 2" xfId="35711"/>
    <cellStyle name="메모 3 3 2 2 2 2 2 2 10 3" xfId="50723"/>
    <cellStyle name="메모 3 3 2 2 2 2 2 2 11" xfId="7987"/>
    <cellStyle name="메모 3 3 2 2 2 2 2 2 11 2" xfId="23290"/>
    <cellStyle name="메모 3 3 2 2 2 2 2 2 11 3" xfId="38314"/>
    <cellStyle name="메모 3 3 2 2 2 2 2 2 12" xfId="22274"/>
    <cellStyle name="메모 3 3 2 2 2 2 2 2 13" xfId="37322"/>
    <cellStyle name="메모 3 3 2 2 2 2 2 2 2" xfId="10892"/>
    <cellStyle name="메모 3 3 2 2 2 2 2 2 2 2" xfId="26039"/>
    <cellStyle name="메모 3 3 2 2 2 2 2 2 2 3" xfId="41060"/>
    <cellStyle name="메모 3 3 2 2 2 2 2 2 3" xfId="12070"/>
    <cellStyle name="메모 3 3 2 2 2 2 2 2 3 2" xfId="27140"/>
    <cellStyle name="메모 3 3 2 2 2 2 2 2 3 3" xfId="42161"/>
    <cellStyle name="메모 3 3 2 2 2 2 2 2 4" xfId="13374"/>
    <cellStyle name="메모 3 3 2 2 2 2 2 2 4 2" xfId="28444"/>
    <cellStyle name="메모 3 3 2 2 2 2 2 2 4 3" xfId="43465"/>
    <cellStyle name="메모 3 3 2 2 2 2 2 2 5" xfId="14711"/>
    <cellStyle name="메모 3 3 2 2 2 2 2 2 5 2" xfId="29781"/>
    <cellStyle name="메모 3 3 2 2 2 2 2 2 5 3" xfId="44802"/>
    <cellStyle name="메모 3 3 2 2 2 2 2 2 6" xfId="15941"/>
    <cellStyle name="메모 3 3 2 2 2 2 2 2 6 2" xfId="31011"/>
    <cellStyle name="메모 3 3 2 2 2 2 2 2 6 3" xfId="46032"/>
    <cellStyle name="메모 3 3 2 2 2 2 2 2 7" xfId="17094"/>
    <cellStyle name="메모 3 3 2 2 2 2 2 2 7 2" xfId="32164"/>
    <cellStyle name="메모 3 3 2 2 2 2 2 2 7 3" xfId="47176"/>
    <cellStyle name="메모 3 3 2 2 2 2 2 2 8" xfId="18379"/>
    <cellStyle name="메모 3 3 2 2 2 2 2 2 8 2" xfId="33449"/>
    <cellStyle name="메모 3 3 2 2 2 2 2 2 8 3" xfId="48461"/>
    <cellStyle name="메모 3 3 2 2 2 2 2 2 9" xfId="19546"/>
    <cellStyle name="메모 3 3 2 2 2 2 2 2 9 2" xfId="34616"/>
    <cellStyle name="메모 3 3 2 2 2 2 2 2 9 3" xfId="49628"/>
    <cellStyle name="메모 3 3 2 2 2 2 2 3" xfId="7827"/>
    <cellStyle name="메모 3 3 2 2 2 2 2 3 10" xfId="20526"/>
    <cellStyle name="메모 3 3 2 2 2 2 2 3 10 2" xfId="35596"/>
    <cellStyle name="메모 3 3 2 2 2 2 2 3 10 3" xfId="50608"/>
    <cellStyle name="메모 3 3 2 2 2 2 2 3 11" xfId="23172"/>
    <cellStyle name="메모 3 3 2 2 2 2 2 3 12" xfId="38199"/>
    <cellStyle name="메모 3 3 2 2 2 2 2 3 2" xfId="10735"/>
    <cellStyle name="메모 3 3 2 2 2 2 2 3 2 2" xfId="25924"/>
    <cellStyle name="메모 3 3 2 2 2 2 2 3 2 3" xfId="40945"/>
    <cellStyle name="메모 3 3 2 2 2 2 2 3 3" xfId="11953"/>
    <cellStyle name="메모 3 3 2 2 2 2 2 3 3 2" xfId="27023"/>
    <cellStyle name="메모 3 3 2 2 2 2 2 3 3 3" xfId="42044"/>
    <cellStyle name="메모 3 3 2 2 2 2 2 3 4" xfId="13255"/>
    <cellStyle name="메모 3 3 2 2 2 2 2 3 4 2" xfId="28325"/>
    <cellStyle name="메모 3 3 2 2 2 2 2 3 4 3" xfId="43346"/>
    <cellStyle name="메모 3 3 2 2 2 2 2 3 5" xfId="14566"/>
    <cellStyle name="메모 3 3 2 2 2 2 2 3 5 2" xfId="29636"/>
    <cellStyle name="메모 3 3 2 2 2 2 2 3 5 3" xfId="44657"/>
    <cellStyle name="메모 3 3 2 2 2 2 2 3 6" xfId="15825"/>
    <cellStyle name="메모 3 3 2 2 2 2 2 3 6 2" xfId="30895"/>
    <cellStyle name="메모 3 3 2 2 2 2 2 3 6 3" xfId="45916"/>
    <cellStyle name="메모 3 3 2 2 2 2 2 3 7" xfId="16976"/>
    <cellStyle name="메모 3 3 2 2 2 2 2 3 7 2" xfId="32046"/>
    <cellStyle name="메모 3 3 2 2 2 2 2 3 7 3" xfId="47061"/>
    <cellStyle name="메모 3 3 2 2 2 2 2 3 8" xfId="18257"/>
    <cellStyle name="메모 3 3 2 2 2 2 2 3 8 2" xfId="33327"/>
    <cellStyle name="메모 3 3 2 2 2 2 2 3 8 3" xfId="48339"/>
    <cellStyle name="메모 3 3 2 2 2 2 2 3 9" xfId="19431"/>
    <cellStyle name="메모 3 3 2 2 2 2 2 3 9 2" xfId="34501"/>
    <cellStyle name="메모 3 3 2 2 2 2 2 3 9 3" xfId="49513"/>
    <cellStyle name="메모 3 3 2 2 2 2 2 4" xfId="8839"/>
    <cellStyle name="메모 3 3 2 2 2 2 2 4 2" xfId="24065"/>
    <cellStyle name="메모 3 3 2 2 2 2 2 4 3" xfId="39087"/>
    <cellStyle name="메모 3 3 2 2 2 2 2 5" xfId="12681"/>
    <cellStyle name="메모 3 3 2 2 2 2 2 5 2" xfId="27751"/>
    <cellStyle name="메모 3 3 2 2 2 2 2 5 3" xfId="42772"/>
    <cellStyle name="메모 3 3 2 2 2 2 2 6" xfId="13976"/>
    <cellStyle name="메모 3 3 2 2 2 2 2 6 2" xfId="29046"/>
    <cellStyle name="메모 3 3 2 2 2 2 2 6 3" xfId="44067"/>
    <cellStyle name="메모 3 3 2 2 2 2 2 7" xfId="15284"/>
    <cellStyle name="메모 3 3 2 2 2 2 2 7 2" xfId="30354"/>
    <cellStyle name="메모 3 3 2 2 2 2 2 7 3" xfId="45375"/>
    <cellStyle name="메모 3 3 2 2 2 2 2 8" xfId="12582"/>
    <cellStyle name="메모 3 3 2 2 2 2 2 8 2" xfId="27652"/>
    <cellStyle name="메모 3 3 2 2 2 2 2 8 3" xfId="42673"/>
    <cellStyle name="메모 3 3 2 2 2 2 2 9" xfId="17683"/>
    <cellStyle name="메모 3 3 2 2 2 2 2 9 2" xfId="32753"/>
    <cellStyle name="메모 3 3 2 2 2 2 2 9 3" xfId="47765"/>
    <cellStyle name="메모 3 3 2 2 2 2 3" xfId="6811"/>
    <cellStyle name="메모 3 3 2 2 2 2 3 10" xfId="20417"/>
    <cellStyle name="메모 3 3 2 2 2 2 3 10 2" xfId="35487"/>
    <cellStyle name="메모 3 3 2 2 2 2 3 10 3" xfId="50499"/>
    <cellStyle name="메모 3 3 2 2 2 2 3 11" xfId="7711"/>
    <cellStyle name="메모 3 3 2 2 2 2 3 11 2" xfId="23063"/>
    <cellStyle name="메모 3 3 2 2 2 2 3 11 3" xfId="38090"/>
    <cellStyle name="메모 3 3 2 2 2 2 3 12" xfId="22165"/>
    <cellStyle name="메모 3 3 2 2 2 2 3 13" xfId="37213"/>
    <cellStyle name="메모 3 3 2 2 2 2 3 2" xfId="10619"/>
    <cellStyle name="메모 3 3 2 2 2 2 3 2 2" xfId="25815"/>
    <cellStyle name="메모 3 3 2 2 2 2 3 2 3" xfId="40836"/>
    <cellStyle name="메모 3 3 2 2 2 2 3 3" xfId="11843"/>
    <cellStyle name="메모 3 3 2 2 2 2 3 3 2" xfId="26913"/>
    <cellStyle name="메모 3 3 2 2 2 2 3 3 3" xfId="41934"/>
    <cellStyle name="메모 3 3 2 2 2 2 3 4" xfId="13145"/>
    <cellStyle name="메모 3 3 2 2 2 2 3 4 2" xfId="28215"/>
    <cellStyle name="메모 3 3 2 2 2 2 3 4 3" xfId="43236"/>
    <cellStyle name="메모 3 3 2 2 2 2 3 5" xfId="14451"/>
    <cellStyle name="메모 3 3 2 2 2 2 3 5 2" xfId="29521"/>
    <cellStyle name="메모 3 3 2 2 2 2 3 5 3" xfId="44542"/>
    <cellStyle name="메모 3 3 2 2 2 2 3 6" xfId="15716"/>
    <cellStyle name="메모 3 3 2 2 2 2 3 6 2" xfId="30786"/>
    <cellStyle name="메모 3 3 2 2 2 2 3 6 3" xfId="45807"/>
    <cellStyle name="메모 3 3 2 2 2 2 3 7" xfId="16867"/>
    <cellStyle name="메모 3 3 2 2 2 2 3 7 2" xfId="31937"/>
    <cellStyle name="메모 3 3 2 2 2 2 3 7 3" xfId="46952"/>
    <cellStyle name="메모 3 3 2 2 2 2 3 8" xfId="18147"/>
    <cellStyle name="메모 3 3 2 2 2 2 3 8 2" xfId="33217"/>
    <cellStyle name="메모 3 3 2 2 2 2 3 8 3" xfId="48229"/>
    <cellStyle name="메모 3 3 2 2 2 2 3 9" xfId="19322"/>
    <cellStyle name="메모 3 3 2 2 2 2 3 9 2" xfId="34392"/>
    <cellStyle name="메모 3 3 2 2 2 2 3 9 3" xfId="49404"/>
    <cellStyle name="메모 3 3 2 2 2 2 4" xfId="7071"/>
    <cellStyle name="메모 3 3 2 2 2 2 4 2" xfId="8548"/>
    <cellStyle name="메모 3 3 2 2 2 2 4 2 2" xfId="23774"/>
    <cellStyle name="메모 3 3 2 2 2 2 4 2 3" xfId="38798"/>
    <cellStyle name="메모 3 3 2 2 2 2 4 3" xfId="22425"/>
    <cellStyle name="메모 3 3 2 2 2 2 4 4" xfId="37473"/>
    <cellStyle name="메모 3 3 2 2 2 2 5" xfId="12593"/>
    <cellStyle name="메모 3 3 2 2 2 2 5 2" xfId="27663"/>
    <cellStyle name="메모 3 3 2 2 2 2 5 3" xfId="42684"/>
    <cellStyle name="메모 3 3 2 2 2 2 6" xfId="13887"/>
    <cellStyle name="메모 3 3 2 2 2 2 6 2" xfId="28957"/>
    <cellStyle name="메모 3 3 2 2 2 2 6 3" xfId="43978"/>
    <cellStyle name="메모 3 3 2 2 2 2 7" xfId="15250"/>
    <cellStyle name="메모 3 3 2 2 2 2 7 2" xfId="30320"/>
    <cellStyle name="메모 3 3 2 2 2 2 7 3" xfId="45341"/>
    <cellStyle name="메모 3 3 2 2 2 2 8" xfId="10008"/>
    <cellStyle name="메모 3 3 2 2 2 2 8 2" xfId="25234"/>
    <cellStyle name="메모 3 3 2 2 2 2 8 3" xfId="40255"/>
    <cellStyle name="메모 3 3 2 2 2 2 9" xfId="17598"/>
    <cellStyle name="메모 3 3 2 2 2 2 9 2" xfId="32668"/>
    <cellStyle name="메모 3 3 2 2 2 2 9 3" xfId="47680"/>
    <cellStyle name="메모 3 3 2 2 2 3" xfId="6693"/>
    <cellStyle name="메모 3 3 2 2 2 3 10" xfId="20299"/>
    <cellStyle name="메모 3 3 2 2 2 3 10 2" xfId="35369"/>
    <cellStyle name="메모 3 3 2 2 2 3 10 3" xfId="50381"/>
    <cellStyle name="메모 3 3 2 2 2 3 11" xfId="7571"/>
    <cellStyle name="메모 3 3 2 2 2 3 11 2" xfId="22924"/>
    <cellStyle name="메모 3 3 2 2 2 3 11 3" xfId="37972"/>
    <cellStyle name="메모 3 3 2 2 2 3 12" xfId="22047"/>
    <cellStyle name="메모 3 3 2 2 2 3 13" xfId="37095"/>
    <cellStyle name="메모 3 3 2 2 2 3 2" xfId="10491"/>
    <cellStyle name="메모 3 3 2 2 2 3 2 2" xfId="25688"/>
    <cellStyle name="메모 3 3 2 2 2 3 2 3" xfId="40709"/>
    <cellStyle name="메모 3 3 2 2 2 3 3" xfId="11723"/>
    <cellStyle name="메모 3 3 2 2 2 3 3 2" xfId="26793"/>
    <cellStyle name="메모 3 3 2 2 2 3 3 3" xfId="41814"/>
    <cellStyle name="메모 3 3 2 2 2 3 4" xfId="13024"/>
    <cellStyle name="메모 3 3 2 2 2 3 4 2" xfId="28094"/>
    <cellStyle name="메모 3 3 2 2 2 3 4 3" xfId="43115"/>
    <cellStyle name="메모 3 3 2 2 2 3 5" xfId="14331"/>
    <cellStyle name="메모 3 3 2 2 2 3 5 2" xfId="29401"/>
    <cellStyle name="메모 3 3 2 2 2 3 5 3" xfId="44422"/>
    <cellStyle name="메모 3 3 2 2 2 3 6" xfId="15595"/>
    <cellStyle name="메모 3 3 2 2 2 3 6 2" xfId="30665"/>
    <cellStyle name="메모 3 3 2 2 2 3 6 3" xfId="45686"/>
    <cellStyle name="메모 3 3 2 2 2 3 7" xfId="16742"/>
    <cellStyle name="메모 3 3 2 2 2 3 7 2" xfId="31812"/>
    <cellStyle name="메모 3 3 2 2 2 3 7 3" xfId="46833"/>
    <cellStyle name="메모 3 3 2 2 2 3 8" xfId="18029"/>
    <cellStyle name="메모 3 3 2 2 2 3 8 2" xfId="33099"/>
    <cellStyle name="메모 3 3 2 2 2 3 8 3" xfId="48111"/>
    <cellStyle name="메모 3 3 2 2 2 3 9" xfId="19204"/>
    <cellStyle name="메모 3 3 2 2 2 3 9 2" xfId="34274"/>
    <cellStyle name="메모 3 3 2 2 2 3 9 3" xfId="49286"/>
    <cellStyle name="메모 3 3 2 2 2 4" xfId="8696"/>
    <cellStyle name="메모 3 3 2 2 2 4 2" xfId="23922"/>
    <cellStyle name="메모 3 3 2 2 2 4 3" xfId="38944"/>
    <cellStyle name="메모 3 3 2 2 2 5" xfId="9858"/>
    <cellStyle name="메모 3 3 2 2 2 5 2" xfId="25084"/>
    <cellStyle name="메모 3 3 2 2 2 5 3" xfId="40105"/>
    <cellStyle name="메모 3 3 2 2 2 6" xfId="9297"/>
    <cellStyle name="메모 3 3 2 2 2 6 2" xfId="24523"/>
    <cellStyle name="메모 3 3 2 2 2 6 3" xfId="39545"/>
    <cellStyle name="메모 3 3 2 2 2 7" xfId="9339"/>
    <cellStyle name="메모 3 3 2 2 2 7 2" xfId="24565"/>
    <cellStyle name="메모 3 3 2 2 2 7 3" xfId="39587"/>
    <cellStyle name="메모 3 3 2 2 2 8" xfId="9096"/>
    <cellStyle name="메모 3 3 2 2 2 8 2" xfId="24322"/>
    <cellStyle name="메모 3 3 2 2 2 8 3" xfId="39344"/>
    <cellStyle name="메모 3 3 2 2 2 9" xfId="9254"/>
    <cellStyle name="메모 3 3 2 2 2 9 2" xfId="24480"/>
    <cellStyle name="메모 3 3 2 2 2 9 3" xfId="39502"/>
    <cellStyle name="메모 3 3 2 2 3" xfId="6635"/>
    <cellStyle name="메모 3 3 2 2 3 10" xfId="20241"/>
    <cellStyle name="메모 3 3 2 2 3 10 2" xfId="35311"/>
    <cellStyle name="메모 3 3 2 2 3 10 3" xfId="50323"/>
    <cellStyle name="메모 3 3 2 2 3 11" xfId="7513"/>
    <cellStyle name="메모 3 3 2 2 3 11 2" xfId="22866"/>
    <cellStyle name="메모 3 3 2 2 3 11 3" xfId="37914"/>
    <cellStyle name="메모 3 3 2 2 3 12" xfId="21989"/>
    <cellStyle name="메모 3 3 2 2 3 13" xfId="37037"/>
    <cellStyle name="메모 3 3 2 2 3 2" xfId="10433"/>
    <cellStyle name="메모 3 3 2 2 3 2 2" xfId="25630"/>
    <cellStyle name="메모 3 3 2 2 3 2 3" xfId="40651"/>
    <cellStyle name="메모 3 3 2 2 3 3" xfId="11665"/>
    <cellStyle name="메모 3 3 2 2 3 3 2" xfId="26735"/>
    <cellStyle name="메모 3 3 2 2 3 3 3" xfId="41756"/>
    <cellStyle name="메모 3 3 2 2 3 4" xfId="12966"/>
    <cellStyle name="메모 3 3 2 2 3 4 2" xfId="28036"/>
    <cellStyle name="메모 3 3 2 2 3 4 3" xfId="43057"/>
    <cellStyle name="메모 3 3 2 2 3 5" xfId="14273"/>
    <cellStyle name="메모 3 3 2 2 3 5 2" xfId="29343"/>
    <cellStyle name="메모 3 3 2 2 3 5 3" xfId="44364"/>
    <cellStyle name="메모 3 3 2 2 3 6" xfId="15537"/>
    <cellStyle name="메모 3 3 2 2 3 6 2" xfId="30607"/>
    <cellStyle name="메모 3 3 2 2 3 6 3" xfId="45628"/>
    <cellStyle name="메모 3 3 2 2 3 7" xfId="16684"/>
    <cellStyle name="메모 3 3 2 2 3 7 2" xfId="31754"/>
    <cellStyle name="메모 3 3 2 2 3 7 3" xfId="46775"/>
    <cellStyle name="메모 3 3 2 2 3 8" xfId="17971"/>
    <cellStyle name="메모 3 3 2 2 3 8 2" xfId="33041"/>
    <cellStyle name="메모 3 3 2 2 3 8 3" xfId="48053"/>
    <cellStyle name="메모 3 3 2 2 3 9" xfId="19146"/>
    <cellStyle name="메모 3 3 2 2 3 9 2" xfId="34216"/>
    <cellStyle name="메모 3 3 2 2 3 9 3" xfId="49228"/>
    <cellStyle name="메모 3 3 2 2 4" xfId="7022"/>
    <cellStyle name="메모 3 3 2 2 4 2" xfId="8647"/>
    <cellStyle name="메모 3 3 2 2 4 2 2" xfId="23873"/>
    <cellStyle name="메모 3 3 2 2 4 2 3" xfId="38896"/>
    <cellStyle name="메모 3 3 2 2 4 3" xfId="22376"/>
    <cellStyle name="메모 3 3 2 2 4 4" xfId="37424"/>
    <cellStyle name="메모 3 3 2 2 5" xfId="9867"/>
    <cellStyle name="메모 3 3 2 2 5 2" xfId="25093"/>
    <cellStyle name="메모 3 3 2 2 5 3" xfId="40114"/>
    <cellStyle name="메모 3 3 2 2 6" xfId="8967"/>
    <cellStyle name="메모 3 3 2 2 6 2" xfId="24193"/>
    <cellStyle name="메모 3 3 2 2 6 3" xfId="39215"/>
    <cellStyle name="메모 3 3 2 2 7" xfId="9902"/>
    <cellStyle name="메모 3 3 2 2 7 2" xfId="25128"/>
    <cellStyle name="메모 3 3 2 2 7 3" xfId="40149"/>
    <cellStyle name="메모 3 3 2 2 8" xfId="14643"/>
    <cellStyle name="메모 3 3 2 2 8 2" xfId="29713"/>
    <cellStyle name="메모 3 3 2 2 8 3" xfId="44734"/>
    <cellStyle name="메모 3 3 2 2 9" xfId="9467"/>
    <cellStyle name="메모 3 3 2 2 9 2" xfId="24693"/>
    <cellStyle name="메모 3 3 2 2 9 3" xfId="39714"/>
    <cellStyle name="메모 3 3 2 3" xfId="6562"/>
    <cellStyle name="메모 3 3 2 3 10" xfId="20168"/>
    <cellStyle name="메모 3 3 2 3 10 2" xfId="35238"/>
    <cellStyle name="메모 3 3 2 3 10 3" xfId="50250"/>
    <cellStyle name="메모 3 3 2 3 11" xfId="7440"/>
    <cellStyle name="메모 3 3 2 3 11 2" xfId="22793"/>
    <cellStyle name="메모 3 3 2 3 11 3" xfId="37841"/>
    <cellStyle name="메모 3 3 2 3 12" xfId="21916"/>
    <cellStyle name="메모 3 3 2 3 13" xfId="36964"/>
    <cellStyle name="메모 3 3 2 3 2" xfId="10360"/>
    <cellStyle name="메모 3 3 2 3 2 2" xfId="25557"/>
    <cellStyle name="메모 3 3 2 3 2 3" xfId="40578"/>
    <cellStyle name="메모 3 3 2 3 3" xfId="11592"/>
    <cellStyle name="메모 3 3 2 3 3 2" xfId="26662"/>
    <cellStyle name="메모 3 3 2 3 3 3" xfId="41683"/>
    <cellStyle name="메모 3 3 2 3 4" xfId="12893"/>
    <cellStyle name="메모 3 3 2 3 4 2" xfId="27963"/>
    <cellStyle name="메모 3 3 2 3 4 3" xfId="42984"/>
    <cellStyle name="메모 3 3 2 3 5" xfId="14200"/>
    <cellStyle name="메모 3 3 2 3 5 2" xfId="29270"/>
    <cellStyle name="메모 3 3 2 3 5 3" xfId="44291"/>
    <cellStyle name="메모 3 3 2 3 6" xfId="15464"/>
    <cellStyle name="메모 3 3 2 3 6 2" xfId="30534"/>
    <cellStyle name="메모 3 3 2 3 6 3" xfId="45555"/>
    <cellStyle name="메모 3 3 2 3 7" xfId="16611"/>
    <cellStyle name="메모 3 3 2 3 7 2" xfId="31681"/>
    <cellStyle name="메모 3 3 2 3 7 3" xfId="46702"/>
    <cellStyle name="메모 3 3 2 3 8" xfId="17898"/>
    <cellStyle name="메모 3 3 2 3 8 2" xfId="32968"/>
    <cellStyle name="메모 3 3 2 3 8 3" xfId="47980"/>
    <cellStyle name="메모 3 3 2 3 9" xfId="19073"/>
    <cellStyle name="메모 3 3 2 3 9 2" xfId="34143"/>
    <cellStyle name="메모 3 3 2 3 9 3" xfId="49155"/>
    <cellStyle name="메모 3 3 2 4" xfId="8741"/>
    <cellStyle name="메모 3 3 2 4 2" xfId="23967"/>
    <cellStyle name="메모 3 3 2 4 3" xfId="38989"/>
    <cellStyle name="메모 3 3 2 5" xfId="9081"/>
    <cellStyle name="메모 3 3 2 5 2" xfId="24307"/>
    <cellStyle name="메모 3 3 2 5 3" xfId="39329"/>
    <cellStyle name="메모 3 3 2 6" xfId="9609"/>
    <cellStyle name="메모 3 3 2 6 2" xfId="24835"/>
    <cellStyle name="메모 3 3 2 6 3" xfId="39856"/>
    <cellStyle name="메모 3 3 2 7" xfId="9416"/>
    <cellStyle name="메모 3 3 2 7 2" xfId="24642"/>
    <cellStyle name="메모 3 3 2 7 3" xfId="39663"/>
    <cellStyle name="메모 3 3 2 8" xfId="14025"/>
    <cellStyle name="메모 3 3 2 8 2" xfId="29095"/>
    <cellStyle name="메모 3 3 2 8 3" xfId="44116"/>
    <cellStyle name="메모 3 3 2 9" xfId="9506"/>
    <cellStyle name="메모 3 3 2 9 2" xfId="24732"/>
    <cellStyle name="메모 3 3 2 9 3" xfId="39753"/>
    <cellStyle name="메모 3 3 3" xfId="6385"/>
    <cellStyle name="메모 3 3 3 10" xfId="20028"/>
    <cellStyle name="메모 3 3 3 10 2" xfId="35098"/>
    <cellStyle name="메모 3 3 3 10 3" xfId="50110"/>
    <cellStyle name="메모 3 3 3 11" xfId="7300"/>
    <cellStyle name="메모 3 3 3 11 2" xfId="22653"/>
    <cellStyle name="메모 3 3 3 11 3" xfId="37701"/>
    <cellStyle name="메모 3 3 3 12" xfId="21739"/>
    <cellStyle name="메모 3 3 3 13" xfId="36787"/>
    <cellStyle name="메모 3 3 3 2" xfId="10220"/>
    <cellStyle name="메모 3 3 3 2 2" xfId="25417"/>
    <cellStyle name="메모 3 3 3 2 3" xfId="40438"/>
    <cellStyle name="메모 3 3 3 3" xfId="11452"/>
    <cellStyle name="메모 3 3 3 3 2" xfId="26522"/>
    <cellStyle name="메모 3 3 3 3 3" xfId="41543"/>
    <cellStyle name="메모 3 3 3 4" xfId="12753"/>
    <cellStyle name="메모 3 3 3 4 2" xfId="27823"/>
    <cellStyle name="메모 3 3 3 4 3" xfId="42844"/>
    <cellStyle name="메모 3 3 3 5" xfId="14060"/>
    <cellStyle name="메모 3 3 3 5 2" xfId="29130"/>
    <cellStyle name="메모 3 3 3 5 3" xfId="44151"/>
    <cellStyle name="메모 3 3 3 6" xfId="15324"/>
    <cellStyle name="메모 3 3 3 6 2" xfId="30394"/>
    <cellStyle name="메모 3 3 3 6 3" xfId="45415"/>
    <cellStyle name="메모 3 3 3 7" xfId="16471"/>
    <cellStyle name="메모 3 3 3 7 2" xfId="31541"/>
    <cellStyle name="메모 3 3 3 7 3" xfId="46562"/>
    <cellStyle name="메모 3 3 3 8" xfId="17758"/>
    <cellStyle name="메모 3 3 3 8 2" xfId="32828"/>
    <cellStyle name="메모 3 3 3 8 3" xfId="47840"/>
    <cellStyle name="메모 3 3 3 9" xfId="18933"/>
    <cellStyle name="메모 3 3 3 9 2" xfId="34003"/>
    <cellStyle name="메모 3 3 3 9 3" xfId="49015"/>
    <cellStyle name="메모 3 3 4" xfId="6080"/>
    <cellStyle name="메모 3 3 4 2" xfId="10002"/>
    <cellStyle name="메모 3 3 4 2 2" xfId="25228"/>
    <cellStyle name="메모 3 3 4 2 3" xfId="40249"/>
    <cellStyle name="메모 3 3 4 3" xfId="21436"/>
    <cellStyle name="메모 3 3 4 4" xfId="36482"/>
    <cellStyle name="메모 3 3 5" xfId="9011"/>
    <cellStyle name="메모 3 3 5 2" xfId="24237"/>
    <cellStyle name="메모 3 3 5 3" xfId="39259"/>
    <cellStyle name="메모 3 3 6" xfId="9938"/>
    <cellStyle name="메모 3 3 6 2" xfId="25164"/>
    <cellStyle name="메모 3 3 6 3" xfId="40185"/>
    <cellStyle name="메모 3 3 7" xfId="9014"/>
    <cellStyle name="메모 3 3 7 2" xfId="24240"/>
    <cellStyle name="메모 3 3 7 3" xfId="39262"/>
    <cellStyle name="메모 3 3 8" xfId="9769"/>
    <cellStyle name="메모 3 3 8 2" xfId="24995"/>
    <cellStyle name="메모 3 3 8 3" xfId="40016"/>
    <cellStyle name="메모 3 3 9" xfId="9201"/>
    <cellStyle name="메모 3 3 9 2" xfId="24427"/>
    <cellStyle name="메모 3 3 9 3" xfId="39449"/>
    <cellStyle name="메모 3 4" xfId="4477"/>
    <cellStyle name="메모 3 4 10" xfId="10074"/>
    <cellStyle name="메모 3 4 10 2" xfId="25300"/>
    <cellStyle name="메모 3 4 10 3" xfId="40321"/>
    <cellStyle name="메모 3 4 11" xfId="6093"/>
    <cellStyle name="메모 3 4 11 2" xfId="21449"/>
    <cellStyle name="메모 3 4 11 3" xfId="36495"/>
    <cellStyle name="메모 3 4 12" xfId="21158"/>
    <cellStyle name="메모 3 4 13" xfId="36211"/>
    <cellStyle name="메모 3 4 2" xfId="5556"/>
    <cellStyle name="메모 3 4 2 10" xfId="9178"/>
    <cellStyle name="메모 3 4 2 10 2" xfId="24404"/>
    <cellStyle name="메모 3 4 2 10 3" xfId="39426"/>
    <cellStyle name="메모 3 4 2 11" xfId="6451"/>
    <cellStyle name="메모 3 4 2 11 2" xfId="21805"/>
    <cellStyle name="메모 3 4 2 11 3" xfId="36853"/>
    <cellStyle name="메모 3 4 2 12" xfId="21212"/>
    <cellStyle name="메모 3 4 2 13" xfId="36259"/>
    <cellStyle name="메모 3 4 2 2" xfId="5586"/>
    <cellStyle name="메모 3 4 2 2 10" xfId="18468"/>
    <cellStyle name="메모 3 4 2 2 10 2" xfId="33538"/>
    <cellStyle name="메모 3 4 2 2 10 3" xfId="48550"/>
    <cellStyle name="메모 3 4 2 2 11" xfId="6490"/>
    <cellStyle name="메모 3 4 2 2 11 2" xfId="21844"/>
    <cellStyle name="메모 3 4 2 2 11 3" xfId="36892"/>
    <cellStyle name="메모 3 4 2 2 12" xfId="21230"/>
    <cellStyle name="메모 3 4 2 2 13" xfId="36277"/>
    <cellStyle name="메모 3 4 2 2 2" xfId="5649"/>
    <cellStyle name="메모 3 4 2 2 2 10" xfId="10007"/>
    <cellStyle name="메모 3 4 2 2 2 10 2" xfId="25233"/>
    <cellStyle name="메모 3 4 2 2 2 10 3" xfId="40254"/>
    <cellStyle name="메모 3 4 2 2 2 11" xfId="6202"/>
    <cellStyle name="메모 3 4 2 2 2 11 2" xfId="21556"/>
    <cellStyle name="메모 3 4 2 2 2 11 3" xfId="36604"/>
    <cellStyle name="메모 3 4 2 2 2 12" xfId="21246"/>
    <cellStyle name="메모 3 4 2 2 2 13" xfId="36293"/>
    <cellStyle name="메모 3 4 2 2 2 2" xfId="5775"/>
    <cellStyle name="메모 3 4 2 2 2 2 10" xfId="9168"/>
    <cellStyle name="메모 3 4 2 2 2 2 10 2" xfId="24394"/>
    <cellStyle name="메모 3 4 2 2 2 2 10 3" xfId="39416"/>
    <cellStyle name="메모 3 4 2 2 2 2 11" xfId="6269"/>
    <cellStyle name="메모 3 4 2 2 2 2 11 2" xfId="21623"/>
    <cellStyle name="메모 3 4 2 2 2 2 11 3" xfId="36671"/>
    <cellStyle name="메모 3 4 2 2 2 2 12" xfId="21297"/>
    <cellStyle name="메모 3 4 2 2 2 2 13" xfId="36341"/>
    <cellStyle name="메모 3 4 2 2 2 2 2" xfId="5892"/>
    <cellStyle name="메모 3 4 2 2 2 2 2 10" xfId="18885"/>
    <cellStyle name="메모 3 4 2 2 2 2 2 10 2" xfId="33955"/>
    <cellStyle name="메모 3 4 2 2 2 2 2 10 3" xfId="48967"/>
    <cellStyle name="메모 3 4 2 2 2 2 2 11" xfId="7192"/>
    <cellStyle name="메모 3 4 2 2 2 2 2 11 2" xfId="22546"/>
    <cellStyle name="메모 3 4 2 2 2 2 2 11 3" xfId="37594"/>
    <cellStyle name="메모 3 4 2 2 2 2 2 12" xfId="21329"/>
    <cellStyle name="메모 3 4 2 2 2 2 2 13" xfId="36373"/>
    <cellStyle name="메모 3 4 2 2 2 2 2 2" xfId="6890"/>
    <cellStyle name="메모 3 4 2 2 2 2 2 2 10" xfId="20611"/>
    <cellStyle name="메모 3 4 2 2 2 2 2 2 10 2" xfId="35681"/>
    <cellStyle name="메모 3 4 2 2 2 2 2 2 10 3" xfId="50693"/>
    <cellStyle name="메모 3 4 2 2 2 2 2 2 11" xfId="7957"/>
    <cellStyle name="메모 3 4 2 2 2 2 2 2 11 2" xfId="23260"/>
    <cellStyle name="메모 3 4 2 2 2 2 2 2 11 3" xfId="38284"/>
    <cellStyle name="메모 3 4 2 2 2 2 2 2 12" xfId="22244"/>
    <cellStyle name="메모 3 4 2 2 2 2 2 2 13" xfId="37292"/>
    <cellStyle name="메모 3 4 2 2 2 2 2 2 2" xfId="10862"/>
    <cellStyle name="메모 3 4 2 2 2 2 2 2 2 2" xfId="26009"/>
    <cellStyle name="메모 3 4 2 2 2 2 2 2 2 3" xfId="41030"/>
    <cellStyle name="메모 3 4 2 2 2 2 2 2 3" xfId="12040"/>
    <cellStyle name="메모 3 4 2 2 2 2 2 2 3 2" xfId="27110"/>
    <cellStyle name="메모 3 4 2 2 2 2 2 2 3 3" xfId="42131"/>
    <cellStyle name="메모 3 4 2 2 2 2 2 2 4" xfId="13344"/>
    <cellStyle name="메모 3 4 2 2 2 2 2 2 4 2" xfId="28414"/>
    <cellStyle name="메모 3 4 2 2 2 2 2 2 4 3" xfId="43435"/>
    <cellStyle name="메모 3 4 2 2 2 2 2 2 5" xfId="14681"/>
    <cellStyle name="메모 3 4 2 2 2 2 2 2 5 2" xfId="29751"/>
    <cellStyle name="메모 3 4 2 2 2 2 2 2 5 3" xfId="44772"/>
    <cellStyle name="메모 3 4 2 2 2 2 2 2 6" xfId="15911"/>
    <cellStyle name="메모 3 4 2 2 2 2 2 2 6 2" xfId="30981"/>
    <cellStyle name="메모 3 4 2 2 2 2 2 2 6 3" xfId="46002"/>
    <cellStyle name="메모 3 4 2 2 2 2 2 2 7" xfId="17064"/>
    <cellStyle name="메모 3 4 2 2 2 2 2 2 7 2" xfId="32134"/>
    <cellStyle name="메모 3 4 2 2 2 2 2 2 7 3" xfId="47146"/>
    <cellStyle name="메모 3 4 2 2 2 2 2 2 8" xfId="18349"/>
    <cellStyle name="메모 3 4 2 2 2 2 2 2 8 2" xfId="33419"/>
    <cellStyle name="메모 3 4 2 2 2 2 2 2 8 3" xfId="48431"/>
    <cellStyle name="메모 3 4 2 2 2 2 2 2 9" xfId="19516"/>
    <cellStyle name="메모 3 4 2 2 2 2 2 2 9 2" xfId="34586"/>
    <cellStyle name="메모 3 4 2 2 2 2 2 2 9 3" xfId="49598"/>
    <cellStyle name="메모 3 4 2 2 2 2 2 3" xfId="7797"/>
    <cellStyle name="메모 3 4 2 2 2 2 2 3 10" xfId="20496"/>
    <cellStyle name="메모 3 4 2 2 2 2 2 3 10 2" xfId="35566"/>
    <cellStyle name="메모 3 4 2 2 2 2 2 3 10 3" xfId="50578"/>
    <cellStyle name="메모 3 4 2 2 2 2 2 3 11" xfId="23142"/>
    <cellStyle name="메모 3 4 2 2 2 2 2 3 12" xfId="38169"/>
    <cellStyle name="메모 3 4 2 2 2 2 2 3 2" xfId="10705"/>
    <cellStyle name="메모 3 4 2 2 2 2 2 3 2 2" xfId="25894"/>
    <cellStyle name="메모 3 4 2 2 2 2 2 3 2 3" xfId="40915"/>
    <cellStyle name="메모 3 4 2 2 2 2 2 3 3" xfId="11923"/>
    <cellStyle name="메모 3 4 2 2 2 2 2 3 3 2" xfId="26993"/>
    <cellStyle name="메모 3 4 2 2 2 2 2 3 3 3" xfId="42014"/>
    <cellStyle name="메모 3 4 2 2 2 2 2 3 4" xfId="13225"/>
    <cellStyle name="메모 3 4 2 2 2 2 2 3 4 2" xfId="28295"/>
    <cellStyle name="메모 3 4 2 2 2 2 2 3 4 3" xfId="43316"/>
    <cellStyle name="메모 3 4 2 2 2 2 2 3 5" xfId="14536"/>
    <cellStyle name="메모 3 4 2 2 2 2 2 3 5 2" xfId="29606"/>
    <cellStyle name="메모 3 4 2 2 2 2 2 3 5 3" xfId="44627"/>
    <cellStyle name="메모 3 4 2 2 2 2 2 3 6" xfId="15795"/>
    <cellStyle name="메모 3 4 2 2 2 2 2 3 6 2" xfId="30865"/>
    <cellStyle name="메모 3 4 2 2 2 2 2 3 6 3" xfId="45886"/>
    <cellStyle name="메모 3 4 2 2 2 2 2 3 7" xfId="16946"/>
    <cellStyle name="메모 3 4 2 2 2 2 2 3 7 2" xfId="32016"/>
    <cellStyle name="메모 3 4 2 2 2 2 2 3 7 3" xfId="47031"/>
    <cellStyle name="메모 3 4 2 2 2 2 2 3 8" xfId="18227"/>
    <cellStyle name="메모 3 4 2 2 2 2 2 3 8 2" xfId="33297"/>
    <cellStyle name="메모 3 4 2 2 2 2 2 3 8 3" xfId="48309"/>
    <cellStyle name="메모 3 4 2 2 2 2 2 3 9" xfId="19401"/>
    <cellStyle name="메모 3 4 2 2 2 2 2 3 9 2" xfId="34471"/>
    <cellStyle name="메모 3 4 2 2 2 2 2 3 9 3" xfId="49483"/>
    <cellStyle name="메모 3 4 2 2 2 2 2 4" xfId="8869"/>
    <cellStyle name="메모 3 4 2 2 2 2 2 4 2" xfId="24095"/>
    <cellStyle name="메모 3 4 2 2 2 2 2 4 3" xfId="39117"/>
    <cellStyle name="메모 3 4 2 2 2 2 2 5" xfId="12651"/>
    <cellStyle name="메모 3 4 2 2 2 2 2 5 2" xfId="27721"/>
    <cellStyle name="메모 3 4 2 2 2 2 2 5 3" xfId="42742"/>
    <cellStyle name="메모 3 4 2 2 2 2 2 6" xfId="13946"/>
    <cellStyle name="메모 3 4 2 2 2 2 2 6 2" xfId="29016"/>
    <cellStyle name="메모 3 4 2 2 2 2 2 6 3" xfId="44037"/>
    <cellStyle name="메모 3 4 2 2 2 2 2 7" xfId="15276"/>
    <cellStyle name="메모 3 4 2 2 2 2 2 7 2" xfId="30346"/>
    <cellStyle name="메모 3 4 2 2 2 2 2 7 3" xfId="45367"/>
    <cellStyle name="메모 3 4 2 2 2 2 2 8" xfId="9961"/>
    <cellStyle name="메모 3 4 2 2 2 2 2 8 2" xfId="25187"/>
    <cellStyle name="메모 3 4 2 2 2 2 2 8 3" xfId="40208"/>
    <cellStyle name="메모 3 4 2 2 2 2 2 9" xfId="17653"/>
    <cellStyle name="메모 3 4 2 2 2 2 2 9 2" xfId="32723"/>
    <cellStyle name="메모 3 4 2 2 2 2 2 9 3" xfId="47735"/>
    <cellStyle name="메모 3 4 2 2 2 2 3" xfId="6781"/>
    <cellStyle name="메모 3 4 2 2 2 2 3 10" xfId="20387"/>
    <cellStyle name="메모 3 4 2 2 2 2 3 10 2" xfId="35457"/>
    <cellStyle name="메모 3 4 2 2 2 2 3 10 3" xfId="50469"/>
    <cellStyle name="메모 3 4 2 2 2 2 3 11" xfId="7681"/>
    <cellStyle name="메모 3 4 2 2 2 2 3 11 2" xfId="23033"/>
    <cellStyle name="메모 3 4 2 2 2 2 3 11 3" xfId="38060"/>
    <cellStyle name="메모 3 4 2 2 2 2 3 12" xfId="22135"/>
    <cellStyle name="메모 3 4 2 2 2 2 3 13" xfId="37183"/>
    <cellStyle name="메모 3 4 2 2 2 2 3 2" xfId="10589"/>
    <cellStyle name="메모 3 4 2 2 2 2 3 2 2" xfId="25785"/>
    <cellStyle name="메모 3 4 2 2 2 2 3 2 3" xfId="40806"/>
    <cellStyle name="메모 3 4 2 2 2 2 3 3" xfId="11813"/>
    <cellStyle name="메모 3 4 2 2 2 2 3 3 2" xfId="26883"/>
    <cellStyle name="메모 3 4 2 2 2 2 3 3 3" xfId="41904"/>
    <cellStyle name="메모 3 4 2 2 2 2 3 4" xfId="13115"/>
    <cellStyle name="메모 3 4 2 2 2 2 3 4 2" xfId="28185"/>
    <cellStyle name="메모 3 4 2 2 2 2 3 4 3" xfId="43206"/>
    <cellStyle name="메모 3 4 2 2 2 2 3 5" xfId="14421"/>
    <cellStyle name="메모 3 4 2 2 2 2 3 5 2" xfId="29491"/>
    <cellStyle name="메모 3 4 2 2 2 2 3 5 3" xfId="44512"/>
    <cellStyle name="메모 3 4 2 2 2 2 3 6" xfId="15686"/>
    <cellStyle name="메모 3 4 2 2 2 2 3 6 2" xfId="30756"/>
    <cellStyle name="메모 3 4 2 2 2 2 3 6 3" xfId="45777"/>
    <cellStyle name="메모 3 4 2 2 2 2 3 7" xfId="16837"/>
    <cellStyle name="메모 3 4 2 2 2 2 3 7 2" xfId="31907"/>
    <cellStyle name="메모 3 4 2 2 2 2 3 7 3" xfId="46922"/>
    <cellStyle name="메모 3 4 2 2 2 2 3 8" xfId="18117"/>
    <cellStyle name="메모 3 4 2 2 2 2 3 8 2" xfId="33187"/>
    <cellStyle name="메모 3 4 2 2 2 2 3 8 3" xfId="48199"/>
    <cellStyle name="메모 3 4 2 2 2 2 3 9" xfId="19292"/>
    <cellStyle name="메모 3 4 2 2 2 2 3 9 2" xfId="34362"/>
    <cellStyle name="메모 3 4 2 2 2 2 3 9 3" xfId="49374"/>
    <cellStyle name="메모 3 4 2 2 2 2 4" xfId="7063"/>
    <cellStyle name="메모 3 4 2 2 2 2 4 2" xfId="8559"/>
    <cellStyle name="메모 3 4 2 2 2 2 4 2 2" xfId="23785"/>
    <cellStyle name="메모 3 4 2 2 2 2 4 2 3" xfId="38809"/>
    <cellStyle name="메모 3 4 2 2 2 2 4 3" xfId="22417"/>
    <cellStyle name="메모 3 4 2 2 2 2 4 4" xfId="37465"/>
    <cellStyle name="메모 3 4 2 2 2 2 5" xfId="12580"/>
    <cellStyle name="메모 3 4 2 2 2 2 5 2" xfId="27650"/>
    <cellStyle name="메모 3 4 2 2 2 2 5 3" xfId="42671"/>
    <cellStyle name="메모 3 4 2 2 2 2 6" xfId="13878"/>
    <cellStyle name="메모 3 4 2 2 2 2 6 2" xfId="28948"/>
    <cellStyle name="메모 3 4 2 2 2 2 6 3" xfId="43969"/>
    <cellStyle name="메모 3 4 2 2 2 2 7" xfId="15241"/>
    <cellStyle name="메모 3 4 2 2 2 2 7 2" xfId="30311"/>
    <cellStyle name="메모 3 4 2 2 2 2 7 3" xfId="45332"/>
    <cellStyle name="메모 3 4 2 2 2 2 8" xfId="9304"/>
    <cellStyle name="메모 3 4 2 2 2 2 8 2" xfId="24530"/>
    <cellStyle name="메모 3 4 2 2 2 2 8 3" xfId="39552"/>
    <cellStyle name="메모 3 4 2 2 2 2 9" xfId="17590"/>
    <cellStyle name="메모 3 4 2 2 2 2 9 2" xfId="32660"/>
    <cellStyle name="메모 3 4 2 2 2 2 9 3" xfId="47672"/>
    <cellStyle name="메모 3 4 2 2 2 3" xfId="6663"/>
    <cellStyle name="메모 3 4 2 2 2 3 10" xfId="20269"/>
    <cellStyle name="메모 3 4 2 2 2 3 10 2" xfId="35339"/>
    <cellStyle name="메모 3 4 2 2 2 3 10 3" xfId="50351"/>
    <cellStyle name="메모 3 4 2 2 2 3 11" xfId="7541"/>
    <cellStyle name="메모 3 4 2 2 2 3 11 2" xfId="22894"/>
    <cellStyle name="메모 3 4 2 2 2 3 11 3" xfId="37942"/>
    <cellStyle name="메모 3 4 2 2 2 3 12" xfId="22017"/>
    <cellStyle name="메모 3 4 2 2 2 3 13" xfId="37065"/>
    <cellStyle name="메모 3 4 2 2 2 3 2" xfId="10461"/>
    <cellStyle name="메모 3 4 2 2 2 3 2 2" xfId="25658"/>
    <cellStyle name="메모 3 4 2 2 2 3 2 3" xfId="40679"/>
    <cellStyle name="메모 3 4 2 2 2 3 3" xfId="11693"/>
    <cellStyle name="메모 3 4 2 2 2 3 3 2" xfId="26763"/>
    <cellStyle name="메모 3 4 2 2 2 3 3 3" xfId="41784"/>
    <cellStyle name="메모 3 4 2 2 2 3 4" xfId="12994"/>
    <cellStyle name="메모 3 4 2 2 2 3 4 2" xfId="28064"/>
    <cellStyle name="메모 3 4 2 2 2 3 4 3" xfId="43085"/>
    <cellStyle name="메모 3 4 2 2 2 3 5" xfId="14301"/>
    <cellStyle name="메모 3 4 2 2 2 3 5 2" xfId="29371"/>
    <cellStyle name="메모 3 4 2 2 2 3 5 3" xfId="44392"/>
    <cellStyle name="메모 3 4 2 2 2 3 6" xfId="15565"/>
    <cellStyle name="메모 3 4 2 2 2 3 6 2" xfId="30635"/>
    <cellStyle name="메모 3 4 2 2 2 3 6 3" xfId="45656"/>
    <cellStyle name="메모 3 4 2 2 2 3 7" xfId="16712"/>
    <cellStyle name="메모 3 4 2 2 2 3 7 2" xfId="31782"/>
    <cellStyle name="메모 3 4 2 2 2 3 7 3" xfId="46803"/>
    <cellStyle name="메모 3 4 2 2 2 3 8" xfId="17999"/>
    <cellStyle name="메모 3 4 2 2 2 3 8 2" xfId="33069"/>
    <cellStyle name="메모 3 4 2 2 2 3 8 3" xfId="48081"/>
    <cellStyle name="메모 3 4 2 2 2 3 9" xfId="19174"/>
    <cellStyle name="메모 3 4 2 2 2 3 9 2" xfId="34244"/>
    <cellStyle name="메모 3 4 2 2 2 3 9 3" xfId="49256"/>
    <cellStyle name="메모 3 4 2 2 2 4" xfId="8625"/>
    <cellStyle name="메모 3 4 2 2 2 4 2" xfId="23851"/>
    <cellStyle name="메모 3 4 2 2 2 4 3" xfId="38874"/>
    <cellStyle name="메모 3 4 2 2 2 5" xfId="9763"/>
    <cellStyle name="메모 3 4 2 2 2 5 2" xfId="24989"/>
    <cellStyle name="메모 3 4 2 2 2 5 3" xfId="40010"/>
    <cellStyle name="메모 3 4 2 2 2 6" xfId="9691"/>
    <cellStyle name="메모 3 4 2 2 2 6 2" xfId="24917"/>
    <cellStyle name="메모 3 4 2 2 2 6 3" xfId="39938"/>
    <cellStyle name="메모 3 4 2 2 2 7" xfId="9677"/>
    <cellStyle name="메모 3 4 2 2 2 7 2" xfId="24903"/>
    <cellStyle name="메모 3 4 2 2 2 7 3" xfId="39924"/>
    <cellStyle name="메모 3 4 2 2 2 8" xfId="9362"/>
    <cellStyle name="메모 3 4 2 2 2 8 2" xfId="24588"/>
    <cellStyle name="메모 3 4 2 2 2 8 3" xfId="39609"/>
    <cellStyle name="메모 3 4 2 2 2 9" xfId="13458"/>
    <cellStyle name="메모 3 4 2 2 2 9 2" xfId="28528"/>
    <cellStyle name="메모 3 4 2 2 2 9 3" xfId="43549"/>
    <cellStyle name="메모 3 4 2 2 3" xfId="6600"/>
    <cellStyle name="메모 3 4 2 2 3 10" xfId="20206"/>
    <cellStyle name="메모 3 4 2 2 3 10 2" xfId="35276"/>
    <cellStyle name="메모 3 4 2 2 3 10 3" xfId="50288"/>
    <cellStyle name="메모 3 4 2 2 3 11" xfId="7478"/>
    <cellStyle name="메모 3 4 2 2 3 11 2" xfId="22831"/>
    <cellStyle name="메모 3 4 2 2 3 11 3" xfId="37879"/>
    <cellStyle name="메모 3 4 2 2 3 12" xfId="21954"/>
    <cellStyle name="메모 3 4 2 2 3 13" xfId="37002"/>
    <cellStyle name="메모 3 4 2 2 3 2" xfId="10398"/>
    <cellStyle name="메모 3 4 2 2 3 2 2" xfId="25595"/>
    <cellStyle name="메모 3 4 2 2 3 2 3" xfId="40616"/>
    <cellStyle name="메모 3 4 2 2 3 3" xfId="11630"/>
    <cellStyle name="메모 3 4 2 2 3 3 2" xfId="26700"/>
    <cellStyle name="메모 3 4 2 2 3 3 3" xfId="41721"/>
    <cellStyle name="메모 3 4 2 2 3 4" xfId="12931"/>
    <cellStyle name="메모 3 4 2 2 3 4 2" xfId="28001"/>
    <cellStyle name="메모 3 4 2 2 3 4 3" xfId="43022"/>
    <cellStyle name="메모 3 4 2 2 3 5" xfId="14238"/>
    <cellStyle name="메모 3 4 2 2 3 5 2" xfId="29308"/>
    <cellStyle name="메모 3 4 2 2 3 5 3" xfId="44329"/>
    <cellStyle name="메모 3 4 2 2 3 6" xfId="15502"/>
    <cellStyle name="메모 3 4 2 2 3 6 2" xfId="30572"/>
    <cellStyle name="메모 3 4 2 2 3 6 3" xfId="45593"/>
    <cellStyle name="메모 3 4 2 2 3 7" xfId="16649"/>
    <cellStyle name="메모 3 4 2 2 3 7 2" xfId="31719"/>
    <cellStyle name="메모 3 4 2 2 3 7 3" xfId="46740"/>
    <cellStyle name="메모 3 4 2 2 3 8" xfId="17936"/>
    <cellStyle name="메모 3 4 2 2 3 8 2" xfId="33006"/>
    <cellStyle name="메모 3 4 2 2 3 8 3" xfId="48018"/>
    <cellStyle name="메모 3 4 2 2 3 9" xfId="19111"/>
    <cellStyle name="메모 3 4 2 2 3 9 2" xfId="34181"/>
    <cellStyle name="메모 3 4 2 2 3 9 3" xfId="49193"/>
    <cellStyle name="메모 3 4 2 2 4" xfId="7013"/>
    <cellStyle name="메모 3 4 2 2 4 2" xfId="8705"/>
    <cellStyle name="메모 3 4 2 2 4 2 2" xfId="23931"/>
    <cellStyle name="메모 3 4 2 2 4 2 3" xfId="38953"/>
    <cellStyle name="메모 3 4 2 2 4 3" xfId="22367"/>
    <cellStyle name="메모 3 4 2 2 4 4" xfId="37415"/>
    <cellStyle name="메모 3 4 2 2 5" xfId="9428"/>
    <cellStyle name="메모 3 4 2 2 5 2" xfId="24654"/>
    <cellStyle name="메모 3 4 2 2 5 3" xfId="39675"/>
    <cellStyle name="메모 3 4 2 2 6" xfId="9693"/>
    <cellStyle name="메모 3 4 2 2 6 2" xfId="24919"/>
    <cellStyle name="메모 3 4 2 2 6 3" xfId="39940"/>
    <cellStyle name="메모 3 4 2 2 7" xfId="9169"/>
    <cellStyle name="메모 3 4 2 2 7 2" xfId="24395"/>
    <cellStyle name="메모 3 4 2 2 7 3" xfId="39417"/>
    <cellStyle name="메모 3 4 2 2 8" xfId="9053"/>
    <cellStyle name="메모 3 4 2 2 8 2" xfId="24279"/>
    <cellStyle name="메모 3 4 2 2 8 3" xfId="39301"/>
    <cellStyle name="메모 3 4 2 2 9" xfId="13880"/>
    <cellStyle name="메모 3 4 2 2 9 2" xfId="28950"/>
    <cellStyle name="메모 3 4 2 2 9 3" xfId="43971"/>
    <cellStyle name="메모 3 4 2 3" xfId="6570"/>
    <cellStyle name="메모 3 4 2 3 10" xfId="20176"/>
    <cellStyle name="메모 3 4 2 3 10 2" xfId="35246"/>
    <cellStyle name="메모 3 4 2 3 10 3" xfId="50258"/>
    <cellStyle name="메모 3 4 2 3 11" xfId="7448"/>
    <cellStyle name="메모 3 4 2 3 11 2" xfId="22801"/>
    <cellStyle name="메모 3 4 2 3 11 3" xfId="37849"/>
    <cellStyle name="메모 3 4 2 3 12" xfId="21924"/>
    <cellStyle name="메모 3 4 2 3 13" xfId="36972"/>
    <cellStyle name="메모 3 4 2 3 2" xfId="10368"/>
    <cellStyle name="메모 3 4 2 3 2 2" xfId="25565"/>
    <cellStyle name="메모 3 4 2 3 2 3" xfId="40586"/>
    <cellStyle name="메모 3 4 2 3 3" xfId="11600"/>
    <cellStyle name="메모 3 4 2 3 3 2" xfId="26670"/>
    <cellStyle name="메모 3 4 2 3 3 3" xfId="41691"/>
    <cellStyle name="메모 3 4 2 3 4" xfId="12901"/>
    <cellStyle name="메모 3 4 2 3 4 2" xfId="27971"/>
    <cellStyle name="메모 3 4 2 3 4 3" xfId="42992"/>
    <cellStyle name="메모 3 4 2 3 5" xfId="14208"/>
    <cellStyle name="메모 3 4 2 3 5 2" xfId="29278"/>
    <cellStyle name="메모 3 4 2 3 5 3" xfId="44299"/>
    <cellStyle name="메모 3 4 2 3 6" xfId="15472"/>
    <cellStyle name="메모 3 4 2 3 6 2" xfId="30542"/>
    <cellStyle name="메모 3 4 2 3 6 3" xfId="45563"/>
    <cellStyle name="메모 3 4 2 3 7" xfId="16619"/>
    <cellStyle name="메모 3 4 2 3 7 2" xfId="31689"/>
    <cellStyle name="메모 3 4 2 3 7 3" xfId="46710"/>
    <cellStyle name="메모 3 4 2 3 8" xfId="17906"/>
    <cellStyle name="메모 3 4 2 3 8 2" xfId="32976"/>
    <cellStyle name="메모 3 4 2 3 8 3" xfId="47988"/>
    <cellStyle name="메모 3 4 2 3 9" xfId="19081"/>
    <cellStyle name="메모 3 4 2 3 9 2" xfId="34151"/>
    <cellStyle name="메모 3 4 2 3 9 3" xfId="49163"/>
    <cellStyle name="메모 3 4 2 4" xfId="8733"/>
    <cellStyle name="메모 3 4 2 4 2" xfId="23959"/>
    <cellStyle name="메모 3 4 2 4 3" xfId="38981"/>
    <cellStyle name="메모 3 4 2 5" xfId="9271"/>
    <cellStyle name="메모 3 4 2 5 2" xfId="24497"/>
    <cellStyle name="메모 3 4 2 5 3" xfId="39519"/>
    <cellStyle name="메모 3 4 2 6" xfId="9503"/>
    <cellStyle name="메모 3 4 2 6 2" xfId="24729"/>
    <cellStyle name="메모 3 4 2 6 3" xfId="39750"/>
    <cellStyle name="메모 3 4 2 7" xfId="9885"/>
    <cellStyle name="메모 3 4 2 7 2" xfId="25111"/>
    <cellStyle name="메모 3 4 2 7 3" xfId="40132"/>
    <cellStyle name="메모 3 4 2 8" xfId="14037"/>
    <cellStyle name="메모 3 4 2 8 2" xfId="29107"/>
    <cellStyle name="메모 3 4 2 8 3" xfId="44128"/>
    <cellStyle name="메모 3 4 2 9" xfId="10099"/>
    <cellStyle name="메모 3 4 2 9 2" xfId="25325"/>
    <cellStyle name="메모 3 4 2 9 3" xfId="40346"/>
    <cellStyle name="메모 3 4 3" xfId="6404"/>
    <cellStyle name="메모 3 4 3 10" xfId="20029"/>
    <cellStyle name="메모 3 4 3 10 2" xfId="35099"/>
    <cellStyle name="메모 3 4 3 10 3" xfId="50111"/>
    <cellStyle name="메모 3 4 3 11" xfId="7301"/>
    <cellStyle name="메모 3 4 3 11 2" xfId="22654"/>
    <cellStyle name="메모 3 4 3 11 3" xfId="37702"/>
    <cellStyle name="메모 3 4 3 12" xfId="21758"/>
    <cellStyle name="메모 3 4 3 13" xfId="36806"/>
    <cellStyle name="메모 3 4 3 2" xfId="10221"/>
    <cellStyle name="메모 3 4 3 2 2" xfId="25418"/>
    <cellStyle name="메모 3 4 3 2 3" xfId="40439"/>
    <cellStyle name="메모 3 4 3 3" xfId="11453"/>
    <cellStyle name="메모 3 4 3 3 2" xfId="26523"/>
    <cellStyle name="메모 3 4 3 3 3" xfId="41544"/>
    <cellStyle name="메모 3 4 3 4" xfId="12754"/>
    <cellStyle name="메모 3 4 3 4 2" xfId="27824"/>
    <cellStyle name="메모 3 4 3 4 3" xfId="42845"/>
    <cellStyle name="메모 3 4 3 5" xfId="14061"/>
    <cellStyle name="메모 3 4 3 5 2" xfId="29131"/>
    <cellStyle name="메모 3 4 3 5 3" xfId="44152"/>
    <cellStyle name="메모 3 4 3 6" xfId="15325"/>
    <cellStyle name="메모 3 4 3 6 2" xfId="30395"/>
    <cellStyle name="메모 3 4 3 6 3" xfId="45416"/>
    <cellStyle name="메모 3 4 3 7" xfId="16472"/>
    <cellStyle name="메모 3 4 3 7 2" xfId="31542"/>
    <cellStyle name="메모 3 4 3 7 3" xfId="46563"/>
    <cellStyle name="메모 3 4 3 8" xfId="17759"/>
    <cellStyle name="메모 3 4 3 8 2" xfId="32829"/>
    <cellStyle name="메모 3 4 3 8 3" xfId="47841"/>
    <cellStyle name="메모 3 4 3 9" xfId="18934"/>
    <cellStyle name="메모 3 4 3 9 2" xfId="34004"/>
    <cellStyle name="메모 3 4 3 9 3" xfId="49016"/>
    <cellStyle name="메모 3 4 4" xfId="6498"/>
    <cellStyle name="메모 3 4 4 2" xfId="9711"/>
    <cellStyle name="메모 3 4 4 2 2" xfId="24937"/>
    <cellStyle name="메모 3 4 4 2 3" xfId="39958"/>
    <cellStyle name="메모 3 4 4 3" xfId="21852"/>
    <cellStyle name="메모 3 4 4 4" xfId="36900"/>
    <cellStyle name="메모 3 4 5" xfId="10097"/>
    <cellStyle name="메모 3 4 5 2" xfId="25323"/>
    <cellStyle name="메모 3 4 5 3" xfId="40344"/>
    <cellStyle name="메모 3 4 6" xfId="9616"/>
    <cellStyle name="메모 3 4 6 2" xfId="24842"/>
    <cellStyle name="메모 3 4 6 3" xfId="39863"/>
    <cellStyle name="메모 3 4 7" xfId="9156"/>
    <cellStyle name="메모 3 4 7 2" xfId="24382"/>
    <cellStyle name="메모 3 4 7 3" xfId="39404"/>
    <cellStyle name="메모 3 4 8" xfId="8997"/>
    <cellStyle name="메모 3 4 8 2" xfId="24223"/>
    <cellStyle name="메모 3 4 8 3" xfId="39245"/>
    <cellStyle name="메모 3 4 9" xfId="9020"/>
    <cellStyle name="메모 3 4 9 2" xfId="24246"/>
    <cellStyle name="메모 3 4 9 3" xfId="39268"/>
    <cellStyle name="메모 3 5" xfId="4529"/>
    <cellStyle name="메모 3 5 10" xfId="9493"/>
    <cellStyle name="메모 3 5 10 2" xfId="24719"/>
    <cellStyle name="메모 3 5 10 3" xfId="39740"/>
    <cellStyle name="메모 3 5 11" xfId="6324"/>
    <cellStyle name="메모 3 5 11 2" xfId="21678"/>
    <cellStyle name="메모 3 5 11 3" xfId="36726"/>
    <cellStyle name="메모 3 5 12" xfId="21164"/>
    <cellStyle name="메모 3 5 13" xfId="36216"/>
    <cellStyle name="메모 3 5 2" xfId="5564"/>
    <cellStyle name="메모 3 5 2 10" xfId="8791"/>
    <cellStyle name="메모 3 5 2 10 2" xfId="24017"/>
    <cellStyle name="메모 3 5 2 10 3" xfId="39039"/>
    <cellStyle name="메모 3 5 2 11" xfId="6469"/>
    <cellStyle name="메모 3 5 2 11 2" xfId="21823"/>
    <cellStyle name="메모 3 5 2 11 3" xfId="36871"/>
    <cellStyle name="메모 3 5 2 12" xfId="21217"/>
    <cellStyle name="메모 3 5 2 13" xfId="36264"/>
    <cellStyle name="메모 3 5 2 2" xfId="5577"/>
    <cellStyle name="메모 3 5 2 2 10" xfId="18464"/>
    <cellStyle name="메모 3 5 2 2 10 2" xfId="33534"/>
    <cellStyle name="메모 3 5 2 2 10 3" xfId="48546"/>
    <cellStyle name="메모 3 5 2 2 11" xfId="6481"/>
    <cellStyle name="메모 3 5 2 2 11 2" xfId="21835"/>
    <cellStyle name="메모 3 5 2 2 11 3" xfId="36883"/>
    <cellStyle name="메모 3 5 2 2 12" xfId="21224"/>
    <cellStyle name="메모 3 5 2 2 13" xfId="36271"/>
    <cellStyle name="메모 3 5 2 2 2" xfId="5641"/>
    <cellStyle name="메모 3 5 2 2 2 10" xfId="9825"/>
    <cellStyle name="메모 3 5 2 2 2 10 2" xfId="25051"/>
    <cellStyle name="메모 3 5 2 2 2 10 3" xfId="40072"/>
    <cellStyle name="메모 3 5 2 2 2 11" xfId="6160"/>
    <cellStyle name="메모 3 5 2 2 2 11 2" xfId="21514"/>
    <cellStyle name="메모 3 5 2 2 2 11 3" xfId="36562"/>
    <cellStyle name="메모 3 5 2 2 2 12" xfId="21240"/>
    <cellStyle name="메모 3 5 2 2 2 13" xfId="36287"/>
    <cellStyle name="메모 3 5 2 2 2 2" xfId="5767"/>
    <cellStyle name="메모 3 5 2 2 2 2 10" xfId="15881"/>
    <cellStyle name="메모 3 5 2 2 2 2 10 2" xfId="30951"/>
    <cellStyle name="메모 3 5 2 2 2 2 10 3" xfId="45972"/>
    <cellStyle name="메모 3 5 2 2 2 2 11" xfId="6091"/>
    <cellStyle name="메모 3 5 2 2 2 2 11 2" xfId="21447"/>
    <cellStyle name="메모 3 5 2 2 2 2 11 3" xfId="36493"/>
    <cellStyle name="메모 3 5 2 2 2 2 12" xfId="21291"/>
    <cellStyle name="메모 3 5 2 2 2 2 13" xfId="36335"/>
    <cellStyle name="메모 3 5 2 2 2 2 2" xfId="5884"/>
    <cellStyle name="메모 3 5 2 2 2 2 2 10" xfId="18879"/>
    <cellStyle name="메모 3 5 2 2 2 2 2 10 2" xfId="33949"/>
    <cellStyle name="메모 3 5 2 2 2 2 2 10 3" xfId="48961"/>
    <cellStyle name="메모 3 5 2 2 2 2 2 11" xfId="7184"/>
    <cellStyle name="메모 3 5 2 2 2 2 2 11 2" xfId="22538"/>
    <cellStyle name="메모 3 5 2 2 2 2 2 11 3" xfId="37586"/>
    <cellStyle name="메모 3 5 2 2 2 2 2 12" xfId="21323"/>
    <cellStyle name="메모 3 5 2 2 2 2 2 13" xfId="36367"/>
    <cellStyle name="메모 3 5 2 2 2 2 2 2" xfId="6882"/>
    <cellStyle name="메모 3 5 2 2 2 2 2 2 10" xfId="20603"/>
    <cellStyle name="메모 3 5 2 2 2 2 2 2 10 2" xfId="35673"/>
    <cellStyle name="메모 3 5 2 2 2 2 2 2 10 3" xfId="50685"/>
    <cellStyle name="메모 3 5 2 2 2 2 2 2 11" xfId="7949"/>
    <cellStyle name="메모 3 5 2 2 2 2 2 2 11 2" xfId="23252"/>
    <cellStyle name="메모 3 5 2 2 2 2 2 2 11 3" xfId="38276"/>
    <cellStyle name="메모 3 5 2 2 2 2 2 2 12" xfId="22236"/>
    <cellStyle name="메모 3 5 2 2 2 2 2 2 13" xfId="37284"/>
    <cellStyle name="메모 3 5 2 2 2 2 2 2 2" xfId="10854"/>
    <cellStyle name="메모 3 5 2 2 2 2 2 2 2 2" xfId="26001"/>
    <cellStyle name="메모 3 5 2 2 2 2 2 2 2 3" xfId="41022"/>
    <cellStyle name="메모 3 5 2 2 2 2 2 2 3" xfId="12032"/>
    <cellStyle name="메모 3 5 2 2 2 2 2 2 3 2" xfId="27102"/>
    <cellStyle name="메모 3 5 2 2 2 2 2 2 3 3" xfId="42123"/>
    <cellStyle name="메모 3 5 2 2 2 2 2 2 4" xfId="13336"/>
    <cellStyle name="메모 3 5 2 2 2 2 2 2 4 2" xfId="28406"/>
    <cellStyle name="메모 3 5 2 2 2 2 2 2 4 3" xfId="43427"/>
    <cellStyle name="메모 3 5 2 2 2 2 2 2 5" xfId="14673"/>
    <cellStyle name="메모 3 5 2 2 2 2 2 2 5 2" xfId="29743"/>
    <cellStyle name="메모 3 5 2 2 2 2 2 2 5 3" xfId="44764"/>
    <cellStyle name="메모 3 5 2 2 2 2 2 2 6" xfId="15903"/>
    <cellStyle name="메모 3 5 2 2 2 2 2 2 6 2" xfId="30973"/>
    <cellStyle name="메모 3 5 2 2 2 2 2 2 6 3" xfId="45994"/>
    <cellStyle name="메모 3 5 2 2 2 2 2 2 7" xfId="17056"/>
    <cellStyle name="메모 3 5 2 2 2 2 2 2 7 2" xfId="32126"/>
    <cellStyle name="메모 3 5 2 2 2 2 2 2 7 3" xfId="47138"/>
    <cellStyle name="메모 3 5 2 2 2 2 2 2 8" xfId="18341"/>
    <cellStyle name="메모 3 5 2 2 2 2 2 2 8 2" xfId="33411"/>
    <cellStyle name="메모 3 5 2 2 2 2 2 2 8 3" xfId="48423"/>
    <cellStyle name="메모 3 5 2 2 2 2 2 2 9" xfId="19508"/>
    <cellStyle name="메모 3 5 2 2 2 2 2 2 9 2" xfId="34578"/>
    <cellStyle name="메모 3 5 2 2 2 2 2 2 9 3" xfId="49590"/>
    <cellStyle name="메모 3 5 2 2 2 2 2 3" xfId="7789"/>
    <cellStyle name="메모 3 5 2 2 2 2 2 3 10" xfId="20488"/>
    <cellStyle name="메모 3 5 2 2 2 2 2 3 10 2" xfId="35558"/>
    <cellStyle name="메모 3 5 2 2 2 2 2 3 10 3" xfId="50570"/>
    <cellStyle name="메모 3 5 2 2 2 2 2 3 11" xfId="23134"/>
    <cellStyle name="메모 3 5 2 2 2 2 2 3 12" xfId="38161"/>
    <cellStyle name="메모 3 5 2 2 2 2 2 3 2" xfId="10697"/>
    <cellStyle name="메모 3 5 2 2 2 2 2 3 2 2" xfId="25886"/>
    <cellStyle name="메모 3 5 2 2 2 2 2 3 2 3" xfId="40907"/>
    <cellStyle name="메모 3 5 2 2 2 2 2 3 3" xfId="11915"/>
    <cellStyle name="메모 3 5 2 2 2 2 2 3 3 2" xfId="26985"/>
    <cellStyle name="메모 3 5 2 2 2 2 2 3 3 3" xfId="42006"/>
    <cellStyle name="메모 3 5 2 2 2 2 2 3 4" xfId="13217"/>
    <cellStyle name="메모 3 5 2 2 2 2 2 3 4 2" xfId="28287"/>
    <cellStyle name="메모 3 5 2 2 2 2 2 3 4 3" xfId="43308"/>
    <cellStyle name="메모 3 5 2 2 2 2 2 3 5" xfId="14528"/>
    <cellStyle name="메모 3 5 2 2 2 2 2 3 5 2" xfId="29598"/>
    <cellStyle name="메모 3 5 2 2 2 2 2 3 5 3" xfId="44619"/>
    <cellStyle name="메모 3 5 2 2 2 2 2 3 6" xfId="15787"/>
    <cellStyle name="메모 3 5 2 2 2 2 2 3 6 2" xfId="30857"/>
    <cellStyle name="메모 3 5 2 2 2 2 2 3 6 3" xfId="45878"/>
    <cellStyle name="메모 3 5 2 2 2 2 2 3 7" xfId="16938"/>
    <cellStyle name="메모 3 5 2 2 2 2 2 3 7 2" xfId="32008"/>
    <cellStyle name="메모 3 5 2 2 2 2 2 3 7 3" xfId="47023"/>
    <cellStyle name="메모 3 5 2 2 2 2 2 3 8" xfId="18219"/>
    <cellStyle name="메모 3 5 2 2 2 2 2 3 8 2" xfId="33289"/>
    <cellStyle name="메모 3 5 2 2 2 2 2 3 8 3" xfId="48301"/>
    <cellStyle name="메모 3 5 2 2 2 2 2 3 9" xfId="19393"/>
    <cellStyle name="메모 3 5 2 2 2 2 2 3 9 2" xfId="34463"/>
    <cellStyle name="메모 3 5 2 2 2 2 2 3 9 3" xfId="49475"/>
    <cellStyle name="메모 3 5 2 2 2 2 2 4" xfId="8877"/>
    <cellStyle name="메모 3 5 2 2 2 2 2 4 2" xfId="24103"/>
    <cellStyle name="메모 3 5 2 2 2 2 2 4 3" xfId="39125"/>
    <cellStyle name="메모 3 5 2 2 2 2 2 5" xfId="12643"/>
    <cellStyle name="메모 3 5 2 2 2 2 2 5 2" xfId="27713"/>
    <cellStyle name="메모 3 5 2 2 2 2 2 5 3" xfId="42734"/>
    <cellStyle name="메모 3 5 2 2 2 2 2 6" xfId="13938"/>
    <cellStyle name="메모 3 5 2 2 2 2 2 6 2" xfId="29008"/>
    <cellStyle name="메모 3 5 2 2 2 2 2 6 3" xfId="44029"/>
    <cellStyle name="메모 3 5 2 2 2 2 2 7" xfId="15270"/>
    <cellStyle name="메모 3 5 2 2 2 2 2 7 2" xfId="30340"/>
    <cellStyle name="메모 3 5 2 2 2 2 2 7 3" xfId="45361"/>
    <cellStyle name="메모 3 5 2 2 2 2 2 8" xfId="9534"/>
    <cellStyle name="메모 3 5 2 2 2 2 2 8 2" xfId="24760"/>
    <cellStyle name="메모 3 5 2 2 2 2 2 8 3" xfId="39781"/>
    <cellStyle name="메모 3 5 2 2 2 2 2 9" xfId="17645"/>
    <cellStyle name="메모 3 5 2 2 2 2 2 9 2" xfId="32715"/>
    <cellStyle name="메모 3 5 2 2 2 2 2 9 3" xfId="47727"/>
    <cellStyle name="메모 3 5 2 2 2 2 3" xfId="6773"/>
    <cellStyle name="메모 3 5 2 2 2 2 3 10" xfId="20379"/>
    <cellStyle name="메모 3 5 2 2 2 2 3 10 2" xfId="35449"/>
    <cellStyle name="메모 3 5 2 2 2 2 3 10 3" xfId="50461"/>
    <cellStyle name="메모 3 5 2 2 2 2 3 11" xfId="7673"/>
    <cellStyle name="메모 3 5 2 2 2 2 3 11 2" xfId="23025"/>
    <cellStyle name="메모 3 5 2 2 2 2 3 11 3" xfId="38052"/>
    <cellStyle name="메모 3 5 2 2 2 2 3 12" xfId="22127"/>
    <cellStyle name="메모 3 5 2 2 2 2 3 13" xfId="37175"/>
    <cellStyle name="메모 3 5 2 2 2 2 3 2" xfId="10581"/>
    <cellStyle name="메모 3 5 2 2 2 2 3 2 2" xfId="25777"/>
    <cellStyle name="메모 3 5 2 2 2 2 3 2 3" xfId="40798"/>
    <cellStyle name="메모 3 5 2 2 2 2 3 3" xfId="11805"/>
    <cellStyle name="메모 3 5 2 2 2 2 3 3 2" xfId="26875"/>
    <cellStyle name="메모 3 5 2 2 2 2 3 3 3" xfId="41896"/>
    <cellStyle name="메모 3 5 2 2 2 2 3 4" xfId="13107"/>
    <cellStyle name="메모 3 5 2 2 2 2 3 4 2" xfId="28177"/>
    <cellStyle name="메모 3 5 2 2 2 2 3 4 3" xfId="43198"/>
    <cellStyle name="메모 3 5 2 2 2 2 3 5" xfId="14413"/>
    <cellStyle name="메모 3 5 2 2 2 2 3 5 2" xfId="29483"/>
    <cellStyle name="메모 3 5 2 2 2 2 3 5 3" xfId="44504"/>
    <cellStyle name="메모 3 5 2 2 2 2 3 6" xfId="15678"/>
    <cellStyle name="메모 3 5 2 2 2 2 3 6 2" xfId="30748"/>
    <cellStyle name="메모 3 5 2 2 2 2 3 6 3" xfId="45769"/>
    <cellStyle name="메모 3 5 2 2 2 2 3 7" xfId="16829"/>
    <cellStyle name="메모 3 5 2 2 2 2 3 7 2" xfId="31899"/>
    <cellStyle name="메모 3 5 2 2 2 2 3 7 3" xfId="46914"/>
    <cellStyle name="메모 3 5 2 2 2 2 3 8" xfId="18109"/>
    <cellStyle name="메모 3 5 2 2 2 2 3 8 2" xfId="33179"/>
    <cellStyle name="메모 3 5 2 2 2 2 3 8 3" xfId="48191"/>
    <cellStyle name="메모 3 5 2 2 2 2 3 9" xfId="19284"/>
    <cellStyle name="메모 3 5 2 2 2 2 3 9 2" xfId="34354"/>
    <cellStyle name="메모 3 5 2 2 2 2 3 9 3" xfId="49366"/>
    <cellStyle name="메모 3 5 2 2 2 2 4" xfId="7057"/>
    <cellStyle name="메모 3 5 2 2 2 2 4 2" xfId="8566"/>
    <cellStyle name="메모 3 5 2 2 2 2 4 2 2" xfId="23792"/>
    <cellStyle name="메모 3 5 2 2 2 2 4 2 3" xfId="38816"/>
    <cellStyle name="메모 3 5 2 2 2 2 4 3" xfId="22411"/>
    <cellStyle name="메모 3 5 2 2 2 2 4 4" xfId="37459"/>
    <cellStyle name="메모 3 5 2 2 2 2 5" xfId="12574"/>
    <cellStyle name="메모 3 5 2 2 2 2 5 2" xfId="27644"/>
    <cellStyle name="메모 3 5 2 2 2 2 5 3" xfId="42665"/>
    <cellStyle name="메모 3 5 2 2 2 2 6" xfId="13871"/>
    <cellStyle name="메모 3 5 2 2 2 2 6 2" xfId="28941"/>
    <cellStyle name="메모 3 5 2 2 2 2 6 3" xfId="43962"/>
    <cellStyle name="메모 3 5 2 2 2 2 7" xfId="15235"/>
    <cellStyle name="메모 3 5 2 2 2 2 7 2" xfId="30305"/>
    <cellStyle name="메모 3 5 2 2 2 2 7 3" xfId="45326"/>
    <cellStyle name="메모 3 5 2 2 2 2 8" xfId="9161"/>
    <cellStyle name="메모 3 5 2 2 2 2 8 2" xfId="24387"/>
    <cellStyle name="메모 3 5 2 2 2 2 8 3" xfId="39409"/>
    <cellStyle name="메모 3 5 2 2 2 2 9" xfId="17584"/>
    <cellStyle name="메모 3 5 2 2 2 2 9 2" xfId="32654"/>
    <cellStyle name="메모 3 5 2 2 2 2 9 3" xfId="47666"/>
    <cellStyle name="메모 3 5 2 2 2 3" xfId="6655"/>
    <cellStyle name="메모 3 5 2 2 2 3 10" xfId="20261"/>
    <cellStyle name="메모 3 5 2 2 2 3 10 2" xfId="35331"/>
    <cellStyle name="메모 3 5 2 2 2 3 10 3" xfId="50343"/>
    <cellStyle name="메모 3 5 2 2 2 3 11" xfId="7533"/>
    <cellStyle name="메모 3 5 2 2 2 3 11 2" xfId="22886"/>
    <cellStyle name="메모 3 5 2 2 2 3 11 3" xfId="37934"/>
    <cellStyle name="메모 3 5 2 2 2 3 12" xfId="22009"/>
    <cellStyle name="메모 3 5 2 2 2 3 13" xfId="37057"/>
    <cellStyle name="메모 3 5 2 2 2 3 2" xfId="10453"/>
    <cellStyle name="메모 3 5 2 2 2 3 2 2" xfId="25650"/>
    <cellStyle name="메모 3 5 2 2 2 3 2 3" xfId="40671"/>
    <cellStyle name="메모 3 5 2 2 2 3 3" xfId="11685"/>
    <cellStyle name="메모 3 5 2 2 2 3 3 2" xfId="26755"/>
    <cellStyle name="메모 3 5 2 2 2 3 3 3" xfId="41776"/>
    <cellStyle name="메모 3 5 2 2 2 3 4" xfId="12986"/>
    <cellStyle name="메모 3 5 2 2 2 3 4 2" xfId="28056"/>
    <cellStyle name="메모 3 5 2 2 2 3 4 3" xfId="43077"/>
    <cellStyle name="메모 3 5 2 2 2 3 5" xfId="14293"/>
    <cellStyle name="메모 3 5 2 2 2 3 5 2" xfId="29363"/>
    <cellStyle name="메모 3 5 2 2 2 3 5 3" xfId="44384"/>
    <cellStyle name="메모 3 5 2 2 2 3 6" xfId="15557"/>
    <cellStyle name="메모 3 5 2 2 2 3 6 2" xfId="30627"/>
    <cellStyle name="메모 3 5 2 2 2 3 6 3" xfId="45648"/>
    <cellStyle name="메모 3 5 2 2 2 3 7" xfId="16704"/>
    <cellStyle name="메모 3 5 2 2 2 3 7 2" xfId="31774"/>
    <cellStyle name="메모 3 5 2 2 2 3 7 3" xfId="46795"/>
    <cellStyle name="메모 3 5 2 2 2 3 8" xfId="17991"/>
    <cellStyle name="메모 3 5 2 2 2 3 8 2" xfId="33061"/>
    <cellStyle name="메모 3 5 2 2 2 3 8 3" xfId="48073"/>
    <cellStyle name="메모 3 5 2 2 2 3 9" xfId="19166"/>
    <cellStyle name="메모 3 5 2 2 2 3 9 2" xfId="34236"/>
    <cellStyle name="메모 3 5 2 2 2 3 9 3" xfId="49248"/>
    <cellStyle name="메모 3 5 2 2 2 4" xfId="8633"/>
    <cellStyle name="메모 3 5 2 2 2 4 2" xfId="23859"/>
    <cellStyle name="메모 3 5 2 2 2 4 3" xfId="38882"/>
    <cellStyle name="메모 3 5 2 2 2 5" xfId="9803"/>
    <cellStyle name="메모 3 5 2 2 2 5 2" xfId="25029"/>
    <cellStyle name="메모 3 5 2 2 2 5 3" xfId="40050"/>
    <cellStyle name="메모 3 5 2 2 2 6" xfId="9453"/>
    <cellStyle name="메모 3 5 2 2 2 6 2" xfId="24679"/>
    <cellStyle name="메모 3 5 2 2 2 6 3" xfId="39700"/>
    <cellStyle name="메모 3 5 2 2 2 7" xfId="9005"/>
    <cellStyle name="메모 3 5 2 2 2 7 2" xfId="24231"/>
    <cellStyle name="메모 3 5 2 2 2 7 3" xfId="39253"/>
    <cellStyle name="메모 3 5 2 2 2 8" xfId="14784"/>
    <cellStyle name="메모 3 5 2 2 2 8 2" xfId="29854"/>
    <cellStyle name="메모 3 5 2 2 2 8 3" xfId="44875"/>
    <cellStyle name="메모 3 5 2 2 2 9" xfId="9978"/>
    <cellStyle name="메모 3 5 2 2 2 9 2" xfId="25204"/>
    <cellStyle name="메모 3 5 2 2 2 9 3" xfId="40225"/>
    <cellStyle name="메모 3 5 2 2 3" xfId="6591"/>
    <cellStyle name="메모 3 5 2 2 3 10" xfId="20197"/>
    <cellStyle name="메모 3 5 2 2 3 10 2" xfId="35267"/>
    <cellStyle name="메모 3 5 2 2 3 10 3" xfId="50279"/>
    <cellStyle name="메모 3 5 2 2 3 11" xfId="7469"/>
    <cellStyle name="메모 3 5 2 2 3 11 2" xfId="22822"/>
    <cellStyle name="메모 3 5 2 2 3 11 3" xfId="37870"/>
    <cellStyle name="메모 3 5 2 2 3 12" xfId="21945"/>
    <cellStyle name="메모 3 5 2 2 3 13" xfId="36993"/>
    <cellStyle name="메모 3 5 2 2 3 2" xfId="10389"/>
    <cellStyle name="메모 3 5 2 2 3 2 2" xfId="25586"/>
    <cellStyle name="메모 3 5 2 2 3 2 3" xfId="40607"/>
    <cellStyle name="메모 3 5 2 2 3 3" xfId="11621"/>
    <cellStyle name="메모 3 5 2 2 3 3 2" xfId="26691"/>
    <cellStyle name="메모 3 5 2 2 3 3 3" xfId="41712"/>
    <cellStyle name="메모 3 5 2 2 3 4" xfId="12922"/>
    <cellStyle name="메모 3 5 2 2 3 4 2" xfId="27992"/>
    <cellStyle name="메모 3 5 2 2 3 4 3" xfId="43013"/>
    <cellStyle name="메모 3 5 2 2 3 5" xfId="14229"/>
    <cellStyle name="메모 3 5 2 2 3 5 2" xfId="29299"/>
    <cellStyle name="메모 3 5 2 2 3 5 3" xfId="44320"/>
    <cellStyle name="메모 3 5 2 2 3 6" xfId="15493"/>
    <cellStyle name="메모 3 5 2 2 3 6 2" xfId="30563"/>
    <cellStyle name="메모 3 5 2 2 3 6 3" xfId="45584"/>
    <cellStyle name="메모 3 5 2 2 3 7" xfId="16640"/>
    <cellStyle name="메모 3 5 2 2 3 7 2" xfId="31710"/>
    <cellStyle name="메모 3 5 2 2 3 7 3" xfId="46731"/>
    <cellStyle name="메모 3 5 2 2 3 8" xfId="17927"/>
    <cellStyle name="메모 3 5 2 2 3 8 2" xfId="32997"/>
    <cellStyle name="메모 3 5 2 2 3 8 3" xfId="48009"/>
    <cellStyle name="메모 3 5 2 2 3 9" xfId="19102"/>
    <cellStyle name="메모 3 5 2 2 3 9 2" xfId="34172"/>
    <cellStyle name="메모 3 5 2 2 3 9 3" xfId="49184"/>
    <cellStyle name="메모 3 5 2 2 4" xfId="7007"/>
    <cellStyle name="메모 3 5 2 2 4 2" xfId="8712"/>
    <cellStyle name="메모 3 5 2 2 4 2 2" xfId="23938"/>
    <cellStyle name="메모 3 5 2 2 4 2 3" xfId="38960"/>
    <cellStyle name="메모 3 5 2 2 4 3" xfId="22361"/>
    <cellStyle name="메모 3 5 2 2 4 4" xfId="37409"/>
    <cellStyle name="메모 3 5 2 2 5" xfId="9349"/>
    <cellStyle name="메모 3 5 2 2 5 2" xfId="24575"/>
    <cellStyle name="메모 3 5 2 2 5 3" xfId="39597"/>
    <cellStyle name="메모 3 5 2 2 6" xfId="9103"/>
    <cellStyle name="메모 3 5 2 2 6 2" xfId="24329"/>
    <cellStyle name="메모 3 5 2 2 6 3" xfId="39351"/>
    <cellStyle name="메모 3 5 2 2 7" xfId="9165"/>
    <cellStyle name="메모 3 5 2 2 7 2" xfId="24391"/>
    <cellStyle name="메모 3 5 2 2 7 3" xfId="39413"/>
    <cellStyle name="메모 3 5 2 2 8" xfId="14792"/>
    <cellStyle name="메모 3 5 2 2 8 2" xfId="29862"/>
    <cellStyle name="메모 3 5 2 2 8 3" xfId="44883"/>
    <cellStyle name="메모 3 5 2 2 9" xfId="9286"/>
    <cellStyle name="메모 3 5 2 2 9 2" xfId="24512"/>
    <cellStyle name="메모 3 5 2 2 9 3" xfId="39534"/>
    <cellStyle name="메모 3 5 2 3" xfId="6578"/>
    <cellStyle name="메모 3 5 2 3 10" xfId="20184"/>
    <cellStyle name="메모 3 5 2 3 10 2" xfId="35254"/>
    <cellStyle name="메모 3 5 2 3 10 3" xfId="50266"/>
    <cellStyle name="메모 3 5 2 3 11" xfId="7456"/>
    <cellStyle name="메모 3 5 2 3 11 2" xfId="22809"/>
    <cellStyle name="메모 3 5 2 3 11 3" xfId="37857"/>
    <cellStyle name="메모 3 5 2 3 12" xfId="21932"/>
    <cellStyle name="메모 3 5 2 3 13" xfId="36980"/>
    <cellStyle name="메모 3 5 2 3 2" xfId="10376"/>
    <cellStyle name="메모 3 5 2 3 2 2" xfId="25573"/>
    <cellStyle name="메모 3 5 2 3 2 3" xfId="40594"/>
    <cellStyle name="메모 3 5 2 3 3" xfId="11608"/>
    <cellStyle name="메모 3 5 2 3 3 2" xfId="26678"/>
    <cellStyle name="메모 3 5 2 3 3 3" xfId="41699"/>
    <cellStyle name="메모 3 5 2 3 4" xfId="12909"/>
    <cellStyle name="메모 3 5 2 3 4 2" xfId="27979"/>
    <cellStyle name="메모 3 5 2 3 4 3" xfId="43000"/>
    <cellStyle name="메모 3 5 2 3 5" xfId="14216"/>
    <cellStyle name="메모 3 5 2 3 5 2" xfId="29286"/>
    <cellStyle name="메모 3 5 2 3 5 3" xfId="44307"/>
    <cellStyle name="메모 3 5 2 3 6" xfId="15480"/>
    <cellStyle name="메모 3 5 2 3 6 2" xfId="30550"/>
    <cellStyle name="메모 3 5 2 3 6 3" xfId="45571"/>
    <cellStyle name="메모 3 5 2 3 7" xfId="16627"/>
    <cellStyle name="메모 3 5 2 3 7 2" xfId="31697"/>
    <cellStyle name="메모 3 5 2 3 7 3" xfId="46718"/>
    <cellStyle name="메모 3 5 2 3 8" xfId="17914"/>
    <cellStyle name="메모 3 5 2 3 8 2" xfId="32984"/>
    <cellStyle name="메모 3 5 2 3 8 3" xfId="47996"/>
    <cellStyle name="메모 3 5 2 3 9" xfId="19089"/>
    <cellStyle name="메모 3 5 2 3 9 2" xfId="34159"/>
    <cellStyle name="메모 3 5 2 3 9 3" xfId="49171"/>
    <cellStyle name="메모 3 5 2 4" xfId="8725"/>
    <cellStyle name="메모 3 5 2 4 2" xfId="23951"/>
    <cellStyle name="메모 3 5 2 4 3" xfId="38973"/>
    <cellStyle name="메모 3 5 2 5" xfId="9374"/>
    <cellStyle name="메모 3 5 2 5 2" xfId="24600"/>
    <cellStyle name="메모 3 5 2 5 3" xfId="39621"/>
    <cellStyle name="메모 3 5 2 6" xfId="9603"/>
    <cellStyle name="메모 3 5 2 6 2" xfId="24829"/>
    <cellStyle name="메모 3 5 2 6 3" xfId="39850"/>
    <cellStyle name="메모 3 5 2 7" xfId="9184"/>
    <cellStyle name="메모 3 5 2 7 2" xfId="24410"/>
    <cellStyle name="메모 3 5 2 7 3" xfId="39432"/>
    <cellStyle name="메모 3 5 2 8" xfId="14791"/>
    <cellStyle name="메모 3 5 2 8 2" xfId="29861"/>
    <cellStyle name="메모 3 5 2 8 3" xfId="44882"/>
    <cellStyle name="메모 3 5 2 9" xfId="9427"/>
    <cellStyle name="메모 3 5 2 9 2" xfId="24653"/>
    <cellStyle name="메모 3 5 2 9 3" xfId="39674"/>
    <cellStyle name="메모 3 5 3" xfId="6424"/>
    <cellStyle name="메모 3 5 3 10" xfId="20030"/>
    <cellStyle name="메모 3 5 3 10 2" xfId="35100"/>
    <cellStyle name="메모 3 5 3 10 3" xfId="50112"/>
    <cellStyle name="메모 3 5 3 11" xfId="7302"/>
    <cellStyle name="메모 3 5 3 11 2" xfId="22655"/>
    <cellStyle name="메모 3 5 3 11 3" xfId="37703"/>
    <cellStyle name="메모 3 5 3 12" xfId="21778"/>
    <cellStyle name="메모 3 5 3 13" xfId="36826"/>
    <cellStyle name="메모 3 5 3 2" xfId="10222"/>
    <cellStyle name="메모 3 5 3 2 2" xfId="25419"/>
    <cellStyle name="메모 3 5 3 2 3" xfId="40440"/>
    <cellStyle name="메모 3 5 3 3" xfId="11454"/>
    <cellStyle name="메모 3 5 3 3 2" xfId="26524"/>
    <cellStyle name="메모 3 5 3 3 3" xfId="41545"/>
    <cellStyle name="메모 3 5 3 4" xfId="12755"/>
    <cellStyle name="메모 3 5 3 4 2" xfId="27825"/>
    <cellStyle name="메모 3 5 3 4 3" xfId="42846"/>
    <cellStyle name="메모 3 5 3 5" xfId="14062"/>
    <cellStyle name="메모 3 5 3 5 2" xfId="29132"/>
    <cellStyle name="메모 3 5 3 5 3" xfId="44153"/>
    <cellStyle name="메모 3 5 3 6" xfId="15326"/>
    <cellStyle name="메모 3 5 3 6 2" xfId="30396"/>
    <cellStyle name="메모 3 5 3 6 3" xfId="45417"/>
    <cellStyle name="메모 3 5 3 7" xfId="16473"/>
    <cellStyle name="메모 3 5 3 7 2" xfId="31543"/>
    <cellStyle name="메모 3 5 3 7 3" xfId="46564"/>
    <cellStyle name="메모 3 5 3 8" xfId="17760"/>
    <cellStyle name="메모 3 5 3 8 2" xfId="32830"/>
    <cellStyle name="메모 3 5 3 8 3" xfId="47842"/>
    <cellStyle name="메모 3 5 3 9" xfId="18935"/>
    <cellStyle name="메모 3 5 3 9 2" xfId="34005"/>
    <cellStyle name="메모 3 5 3 9 3" xfId="49017"/>
    <cellStyle name="메모 3 5 4" xfId="6281"/>
    <cellStyle name="메모 3 5 4 2" xfId="9483"/>
    <cellStyle name="메모 3 5 4 2 2" xfId="24709"/>
    <cellStyle name="메모 3 5 4 2 3" xfId="39730"/>
    <cellStyle name="메모 3 5 4 3" xfId="21635"/>
    <cellStyle name="메모 3 5 4 4" xfId="36683"/>
    <cellStyle name="메모 3 5 5" xfId="9933"/>
    <cellStyle name="메모 3 5 5 2" xfId="25159"/>
    <cellStyle name="메모 3 5 5 3" xfId="40180"/>
    <cellStyle name="메모 3 5 6" xfId="10076"/>
    <cellStyle name="메모 3 5 6 2" xfId="25302"/>
    <cellStyle name="메모 3 5 6 3" xfId="40323"/>
    <cellStyle name="메모 3 5 7" xfId="9669"/>
    <cellStyle name="메모 3 5 7 2" xfId="24895"/>
    <cellStyle name="메모 3 5 7 3" xfId="39916"/>
    <cellStyle name="메모 3 5 8" xfId="9040"/>
    <cellStyle name="메모 3 5 8 2" xfId="24266"/>
    <cellStyle name="메모 3 5 8 3" xfId="39288"/>
    <cellStyle name="메모 3 5 9" xfId="8904"/>
    <cellStyle name="메모 3 5 9 2" xfId="24130"/>
    <cellStyle name="메모 3 5 9 3" xfId="39152"/>
    <cellStyle name="메모 3 6" xfId="4557"/>
    <cellStyle name="메모 3 6 10" xfId="10137"/>
    <cellStyle name="메모 3 6 10 2" xfId="25362"/>
    <cellStyle name="메모 3 6 10 3" xfId="40383"/>
    <cellStyle name="메모 3 6 11" xfId="6069"/>
    <cellStyle name="메모 3 6 11 2" xfId="21425"/>
    <cellStyle name="메모 3 6 11 3" xfId="36471"/>
    <cellStyle name="메모 3 6 12" xfId="21168"/>
    <cellStyle name="메모 3 6 13" xfId="36219"/>
    <cellStyle name="메모 3 6 2" xfId="5570"/>
    <cellStyle name="메모 3 6 2 10" xfId="9112"/>
    <cellStyle name="메모 3 6 2 10 2" xfId="24338"/>
    <cellStyle name="메모 3 6 2 10 3" xfId="39360"/>
    <cellStyle name="메모 3 6 2 11" xfId="6478"/>
    <cellStyle name="메모 3 6 2 11 2" xfId="21832"/>
    <cellStyle name="메모 3 6 2 11 3" xfId="36880"/>
    <cellStyle name="메모 3 6 2 12" xfId="21220"/>
    <cellStyle name="메모 3 6 2 13" xfId="36267"/>
    <cellStyle name="메모 3 6 2 2" xfId="5623"/>
    <cellStyle name="메모 3 6 2 2 10" xfId="17638"/>
    <cellStyle name="메모 3 6 2 2 10 2" xfId="32708"/>
    <cellStyle name="메모 3 6 2 2 10 3" xfId="47720"/>
    <cellStyle name="메모 3 6 2 2 11" xfId="6140"/>
    <cellStyle name="메모 3 6 2 2 11 2" xfId="21494"/>
    <cellStyle name="메모 3 6 2 2 11 3" xfId="36542"/>
    <cellStyle name="메모 3 6 2 2 12" xfId="21239"/>
    <cellStyle name="메모 3 6 2 2 13" xfId="36286"/>
    <cellStyle name="메모 3 6 2 2 2" xfId="5681"/>
    <cellStyle name="메모 3 6 2 2 2 10" xfId="9117"/>
    <cellStyle name="메모 3 6 2 2 2 10 2" xfId="24343"/>
    <cellStyle name="메모 3 6 2 2 2 10 3" xfId="39365"/>
    <cellStyle name="메모 3 6 2 2 2 11" xfId="6407"/>
    <cellStyle name="메모 3 6 2 2 2 11 2" xfId="21761"/>
    <cellStyle name="메모 3 6 2 2 2 11 3" xfId="36809"/>
    <cellStyle name="메모 3 6 2 2 2 12" xfId="21255"/>
    <cellStyle name="메모 3 6 2 2 2 13" xfId="36302"/>
    <cellStyle name="메모 3 6 2 2 2 2" xfId="5807"/>
    <cellStyle name="메모 3 6 2 2 2 2 10" xfId="13070"/>
    <cellStyle name="메모 3 6 2 2 2 2 10 2" xfId="28140"/>
    <cellStyle name="메모 3 6 2 2 2 2 10 3" xfId="43161"/>
    <cellStyle name="메모 3 6 2 2 2 2 11" xfId="7115"/>
    <cellStyle name="메모 3 6 2 2 2 2 11 2" xfId="22469"/>
    <cellStyle name="메모 3 6 2 2 2 2 11 3" xfId="37517"/>
    <cellStyle name="메모 3 6 2 2 2 2 12" xfId="21306"/>
    <cellStyle name="메모 3 6 2 2 2 2 13" xfId="36350"/>
    <cellStyle name="메모 3 6 2 2 2 2 2" xfId="5924"/>
    <cellStyle name="메모 3 6 2 2 2 2 2 10" xfId="18894"/>
    <cellStyle name="메모 3 6 2 2 2 2 2 10 2" xfId="33964"/>
    <cellStyle name="메모 3 6 2 2 2 2 2 10 3" xfId="48976"/>
    <cellStyle name="메모 3 6 2 2 2 2 2 11" xfId="7224"/>
    <cellStyle name="메모 3 6 2 2 2 2 2 11 2" xfId="22578"/>
    <cellStyle name="메모 3 6 2 2 2 2 2 11 3" xfId="37626"/>
    <cellStyle name="메모 3 6 2 2 2 2 2 12" xfId="21338"/>
    <cellStyle name="메모 3 6 2 2 2 2 2 13" xfId="36382"/>
    <cellStyle name="메모 3 6 2 2 2 2 2 2" xfId="6922"/>
    <cellStyle name="메모 3 6 2 2 2 2 2 2 10" xfId="20643"/>
    <cellStyle name="메모 3 6 2 2 2 2 2 2 10 2" xfId="35713"/>
    <cellStyle name="메모 3 6 2 2 2 2 2 2 10 3" xfId="50725"/>
    <cellStyle name="메모 3 6 2 2 2 2 2 2 11" xfId="7989"/>
    <cellStyle name="메모 3 6 2 2 2 2 2 2 11 2" xfId="23292"/>
    <cellStyle name="메모 3 6 2 2 2 2 2 2 11 3" xfId="38316"/>
    <cellStyle name="메모 3 6 2 2 2 2 2 2 12" xfId="22276"/>
    <cellStyle name="메모 3 6 2 2 2 2 2 2 13" xfId="37324"/>
    <cellStyle name="메모 3 6 2 2 2 2 2 2 2" xfId="10894"/>
    <cellStyle name="메모 3 6 2 2 2 2 2 2 2 2" xfId="26041"/>
    <cellStyle name="메모 3 6 2 2 2 2 2 2 2 3" xfId="41062"/>
    <cellStyle name="메모 3 6 2 2 2 2 2 2 3" xfId="12072"/>
    <cellStyle name="메모 3 6 2 2 2 2 2 2 3 2" xfId="27142"/>
    <cellStyle name="메모 3 6 2 2 2 2 2 2 3 3" xfId="42163"/>
    <cellStyle name="메모 3 6 2 2 2 2 2 2 4" xfId="13376"/>
    <cellStyle name="메모 3 6 2 2 2 2 2 2 4 2" xfId="28446"/>
    <cellStyle name="메모 3 6 2 2 2 2 2 2 4 3" xfId="43467"/>
    <cellStyle name="메모 3 6 2 2 2 2 2 2 5" xfId="14713"/>
    <cellStyle name="메모 3 6 2 2 2 2 2 2 5 2" xfId="29783"/>
    <cellStyle name="메모 3 6 2 2 2 2 2 2 5 3" xfId="44804"/>
    <cellStyle name="메모 3 6 2 2 2 2 2 2 6" xfId="15943"/>
    <cellStyle name="메모 3 6 2 2 2 2 2 2 6 2" xfId="31013"/>
    <cellStyle name="메모 3 6 2 2 2 2 2 2 6 3" xfId="46034"/>
    <cellStyle name="메모 3 6 2 2 2 2 2 2 7" xfId="17096"/>
    <cellStyle name="메모 3 6 2 2 2 2 2 2 7 2" xfId="32166"/>
    <cellStyle name="메모 3 6 2 2 2 2 2 2 7 3" xfId="47178"/>
    <cellStyle name="메모 3 6 2 2 2 2 2 2 8" xfId="18381"/>
    <cellStyle name="메모 3 6 2 2 2 2 2 2 8 2" xfId="33451"/>
    <cellStyle name="메모 3 6 2 2 2 2 2 2 8 3" xfId="48463"/>
    <cellStyle name="메모 3 6 2 2 2 2 2 2 9" xfId="19548"/>
    <cellStyle name="메모 3 6 2 2 2 2 2 2 9 2" xfId="34618"/>
    <cellStyle name="메모 3 6 2 2 2 2 2 2 9 3" xfId="49630"/>
    <cellStyle name="메모 3 6 2 2 2 2 2 3" xfId="7829"/>
    <cellStyle name="메모 3 6 2 2 2 2 2 3 10" xfId="20528"/>
    <cellStyle name="메모 3 6 2 2 2 2 2 3 10 2" xfId="35598"/>
    <cellStyle name="메모 3 6 2 2 2 2 2 3 10 3" xfId="50610"/>
    <cellStyle name="메모 3 6 2 2 2 2 2 3 11" xfId="23174"/>
    <cellStyle name="메모 3 6 2 2 2 2 2 3 12" xfId="38201"/>
    <cellStyle name="메모 3 6 2 2 2 2 2 3 2" xfId="10737"/>
    <cellStyle name="메모 3 6 2 2 2 2 2 3 2 2" xfId="25926"/>
    <cellStyle name="메모 3 6 2 2 2 2 2 3 2 3" xfId="40947"/>
    <cellStyle name="메모 3 6 2 2 2 2 2 3 3" xfId="11955"/>
    <cellStyle name="메모 3 6 2 2 2 2 2 3 3 2" xfId="27025"/>
    <cellStyle name="메모 3 6 2 2 2 2 2 3 3 3" xfId="42046"/>
    <cellStyle name="메모 3 6 2 2 2 2 2 3 4" xfId="13257"/>
    <cellStyle name="메모 3 6 2 2 2 2 2 3 4 2" xfId="28327"/>
    <cellStyle name="메모 3 6 2 2 2 2 2 3 4 3" xfId="43348"/>
    <cellStyle name="메모 3 6 2 2 2 2 2 3 5" xfId="14568"/>
    <cellStyle name="메모 3 6 2 2 2 2 2 3 5 2" xfId="29638"/>
    <cellStyle name="메모 3 6 2 2 2 2 2 3 5 3" xfId="44659"/>
    <cellStyle name="메모 3 6 2 2 2 2 2 3 6" xfId="15827"/>
    <cellStyle name="메모 3 6 2 2 2 2 2 3 6 2" xfId="30897"/>
    <cellStyle name="메모 3 6 2 2 2 2 2 3 6 3" xfId="45918"/>
    <cellStyle name="메모 3 6 2 2 2 2 2 3 7" xfId="16978"/>
    <cellStyle name="메모 3 6 2 2 2 2 2 3 7 2" xfId="32048"/>
    <cellStyle name="메모 3 6 2 2 2 2 2 3 7 3" xfId="47063"/>
    <cellStyle name="메모 3 6 2 2 2 2 2 3 8" xfId="18259"/>
    <cellStyle name="메모 3 6 2 2 2 2 2 3 8 2" xfId="33329"/>
    <cellStyle name="메모 3 6 2 2 2 2 2 3 8 3" xfId="48341"/>
    <cellStyle name="메모 3 6 2 2 2 2 2 3 9" xfId="19433"/>
    <cellStyle name="메모 3 6 2 2 2 2 2 3 9 2" xfId="34503"/>
    <cellStyle name="메모 3 6 2 2 2 2 2 3 9 3" xfId="49515"/>
    <cellStyle name="메모 3 6 2 2 2 2 2 4" xfId="8837"/>
    <cellStyle name="메모 3 6 2 2 2 2 2 4 2" xfId="24063"/>
    <cellStyle name="메모 3 6 2 2 2 2 2 4 3" xfId="39085"/>
    <cellStyle name="메모 3 6 2 2 2 2 2 5" xfId="12683"/>
    <cellStyle name="메모 3 6 2 2 2 2 2 5 2" xfId="27753"/>
    <cellStyle name="메모 3 6 2 2 2 2 2 5 3" xfId="42774"/>
    <cellStyle name="메모 3 6 2 2 2 2 2 6" xfId="13978"/>
    <cellStyle name="메모 3 6 2 2 2 2 2 6 2" xfId="29048"/>
    <cellStyle name="메모 3 6 2 2 2 2 2 6 3" xfId="44069"/>
    <cellStyle name="메모 3 6 2 2 2 2 2 7" xfId="15285"/>
    <cellStyle name="메모 3 6 2 2 2 2 2 7 2" xfId="30355"/>
    <cellStyle name="메모 3 6 2 2 2 2 2 7 3" xfId="45376"/>
    <cellStyle name="메모 3 6 2 2 2 2 2 8" xfId="16402"/>
    <cellStyle name="메모 3 6 2 2 2 2 2 8 2" xfId="31472"/>
    <cellStyle name="메모 3 6 2 2 2 2 2 8 3" xfId="46493"/>
    <cellStyle name="메모 3 6 2 2 2 2 2 9" xfId="17685"/>
    <cellStyle name="메모 3 6 2 2 2 2 2 9 2" xfId="32755"/>
    <cellStyle name="메모 3 6 2 2 2 2 2 9 3" xfId="47767"/>
    <cellStyle name="메모 3 6 2 2 2 2 3" xfId="6813"/>
    <cellStyle name="메모 3 6 2 2 2 2 3 10" xfId="20419"/>
    <cellStyle name="메모 3 6 2 2 2 2 3 10 2" xfId="35489"/>
    <cellStyle name="메모 3 6 2 2 2 2 3 10 3" xfId="50501"/>
    <cellStyle name="메모 3 6 2 2 2 2 3 11" xfId="7713"/>
    <cellStyle name="메모 3 6 2 2 2 2 3 11 2" xfId="23065"/>
    <cellStyle name="메모 3 6 2 2 2 2 3 11 3" xfId="38092"/>
    <cellStyle name="메모 3 6 2 2 2 2 3 12" xfId="22167"/>
    <cellStyle name="메모 3 6 2 2 2 2 3 13" xfId="37215"/>
    <cellStyle name="메모 3 6 2 2 2 2 3 2" xfId="10621"/>
    <cellStyle name="메모 3 6 2 2 2 2 3 2 2" xfId="25817"/>
    <cellStyle name="메모 3 6 2 2 2 2 3 2 3" xfId="40838"/>
    <cellStyle name="메모 3 6 2 2 2 2 3 3" xfId="11845"/>
    <cellStyle name="메모 3 6 2 2 2 2 3 3 2" xfId="26915"/>
    <cellStyle name="메모 3 6 2 2 2 2 3 3 3" xfId="41936"/>
    <cellStyle name="메모 3 6 2 2 2 2 3 4" xfId="13147"/>
    <cellStyle name="메모 3 6 2 2 2 2 3 4 2" xfId="28217"/>
    <cellStyle name="메모 3 6 2 2 2 2 3 4 3" xfId="43238"/>
    <cellStyle name="메모 3 6 2 2 2 2 3 5" xfId="14453"/>
    <cellStyle name="메모 3 6 2 2 2 2 3 5 2" xfId="29523"/>
    <cellStyle name="메모 3 6 2 2 2 2 3 5 3" xfId="44544"/>
    <cellStyle name="메모 3 6 2 2 2 2 3 6" xfId="15718"/>
    <cellStyle name="메모 3 6 2 2 2 2 3 6 2" xfId="30788"/>
    <cellStyle name="메모 3 6 2 2 2 2 3 6 3" xfId="45809"/>
    <cellStyle name="메모 3 6 2 2 2 2 3 7" xfId="16869"/>
    <cellStyle name="메모 3 6 2 2 2 2 3 7 2" xfId="31939"/>
    <cellStyle name="메모 3 6 2 2 2 2 3 7 3" xfId="46954"/>
    <cellStyle name="메모 3 6 2 2 2 2 3 8" xfId="18149"/>
    <cellStyle name="메모 3 6 2 2 2 2 3 8 2" xfId="33219"/>
    <cellStyle name="메모 3 6 2 2 2 2 3 8 3" xfId="48231"/>
    <cellStyle name="메모 3 6 2 2 2 2 3 9" xfId="19324"/>
    <cellStyle name="메모 3 6 2 2 2 2 3 9 2" xfId="34394"/>
    <cellStyle name="메모 3 6 2 2 2 2 3 9 3" xfId="49406"/>
    <cellStyle name="메모 3 6 2 2 2 2 4" xfId="7072"/>
    <cellStyle name="메모 3 6 2 2 2 2 4 2" xfId="8547"/>
    <cellStyle name="메모 3 6 2 2 2 2 4 2 2" xfId="23773"/>
    <cellStyle name="메모 3 6 2 2 2 2 4 2 3" xfId="38797"/>
    <cellStyle name="메모 3 6 2 2 2 2 4 3" xfId="22426"/>
    <cellStyle name="메모 3 6 2 2 2 2 4 4" xfId="37474"/>
    <cellStyle name="메모 3 6 2 2 2 2 5" xfId="12594"/>
    <cellStyle name="메모 3 6 2 2 2 2 5 2" xfId="27664"/>
    <cellStyle name="메모 3 6 2 2 2 2 5 3" xfId="42685"/>
    <cellStyle name="메모 3 6 2 2 2 2 6" xfId="13888"/>
    <cellStyle name="메모 3 6 2 2 2 2 6 2" xfId="28958"/>
    <cellStyle name="메모 3 6 2 2 2 2 6 3" xfId="43979"/>
    <cellStyle name="메모 3 6 2 2 2 2 7" xfId="15251"/>
    <cellStyle name="메모 3 6 2 2 2 2 7 2" xfId="30321"/>
    <cellStyle name="메모 3 6 2 2 2 2 7 3" xfId="45342"/>
    <cellStyle name="메모 3 6 2 2 2 2 8" xfId="8962"/>
    <cellStyle name="메모 3 6 2 2 2 2 8 2" xfId="24188"/>
    <cellStyle name="메모 3 6 2 2 2 2 8 3" xfId="39210"/>
    <cellStyle name="메모 3 6 2 2 2 2 9" xfId="17599"/>
    <cellStyle name="메모 3 6 2 2 2 2 9 2" xfId="32669"/>
    <cellStyle name="메모 3 6 2 2 2 2 9 3" xfId="47681"/>
    <cellStyle name="메모 3 6 2 2 2 3" xfId="6695"/>
    <cellStyle name="메모 3 6 2 2 2 3 10" xfId="20301"/>
    <cellStyle name="메모 3 6 2 2 2 3 10 2" xfId="35371"/>
    <cellStyle name="메모 3 6 2 2 2 3 10 3" xfId="50383"/>
    <cellStyle name="메모 3 6 2 2 2 3 11" xfId="7573"/>
    <cellStyle name="메모 3 6 2 2 2 3 11 2" xfId="22926"/>
    <cellStyle name="메모 3 6 2 2 2 3 11 3" xfId="37974"/>
    <cellStyle name="메모 3 6 2 2 2 3 12" xfId="22049"/>
    <cellStyle name="메모 3 6 2 2 2 3 13" xfId="37097"/>
    <cellStyle name="메모 3 6 2 2 2 3 2" xfId="10493"/>
    <cellStyle name="메모 3 6 2 2 2 3 2 2" xfId="25690"/>
    <cellStyle name="메모 3 6 2 2 2 3 2 3" xfId="40711"/>
    <cellStyle name="메모 3 6 2 2 2 3 3" xfId="11725"/>
    <cellStyle name="메모 3 6 2 2 2 3 3 2" xfId="26795"/>
    <cellStyle name="메모 3 6 2 2 2 3 3 3" xfId="41816"/>
    <cellStyle name="메모 3 6 2 2 2 3 4" xfId="13026"/>
    <cellStyle name="메모 3 6 2 2 2 3 4 2" xfId="28096"/>
    <cellStyle name="메모 3 6 2 2 2 3 4 3" xfId="43117"/>
    <cellStyle name="메모 3 6 2 2 2 3 5" xfId="14333"/>
    <cellStyle name="메모 3 6 2 2 2 3 5 2" xfId="29403"/>
    <cellStyle name="메모 3 6 2 2 2 3 5 3" xfId="44424"/>
    <cellStyle name="메모 3 6 2 2 2 3 6" xfId="15597"/>
    <cellStyle name="메모 3 6 2 2 2 3 6 2" xfId="30667"/>
    <cellStyle name="메모 3 6 2 2 2 3 6 3" xfId="45688"/>
    <cellStyle name="메모 3 6 2 2 2 3 7" xfId="16744"/>
    <cellStyle name="메모 3 6 2 2 2 3 7 2" xfId="31814"/>
    <cellStyle name="메모 3 6 2 2 2 3 7 3" xfId="46835"/>
    <cellStyle name="메모 3 6 2 2 2 3 8" xfId="18031"/>
    <cellStyle name="메모 3 6 2 2 2 3 8 2" xfId="33101"/>
    <cellStyle name="메모 3 6 2 2 2 3 8 3" xfId="48113"/>
    <cellStyle name="메모 3 6 2 2 2 3 9" xfId="19206"/>
    <cellStyle name="메모 3 6 2 2 2 3 9 2" xfId="34276"/>
    <cellStyle name="메모 3 6 2 2 2 3 9 3" xfId="49288"/>
    <cellStyle name="메모 3 6 2 2 2 4" xfId="8694"/>
    <cellStyle name="메모 3 6 2 2 2 4 2" xfId="23920"/>
    <cellStyle name="메모 3 6 2 2 2 4 3" xfId="38942"/>
    <cellStyle name="메모 3 6 2 2 2 5" xfId="8941"/>
    <cellStyle name="메모 3 6 2 2 2 5 2" xfId="24167"/>
    <cellStyle name="메모 3 6 2 2 2 5 3" xfId="39189"/>
    <cellStyle name="메모 3 6 2 2 2 6" xfId="9708"/>
    <cellStyle name="메모 3 6 2 2 2 6 2" xfId="24934"/>
    <cellStyle name="메모 3 6 2 2 2 6 3" xfId="39955"/>
    <cellStyle name="메모 3 6 2 2 2 7" xfId="9071"/>
    <cellStyle name="메모 3 6 2 2 2 7 2" xfId="24297"/>
    <cellStyle name="메모 3 6 2 2 2 7 3" xfId="39319"/>
    <cellStyle name="메모 3 6 2 2 2 8" xfId="9000"/>
    <cellStyle name="메모 3 6 2 2 2 8 2" xfId="24226"/>
    <cellStyle name="메모 3 6 2 2 2 8 3" xfId="39248"/>
    <cellStyle name="메모 3 6 2 2 2 9" xfId="9318"/>
    <cellStyle name="메모 3 6 2 2 2 9 2" xfId="24544"/>
    <cellStyle name="메모 3 6 2 2 2 9 3" xfId="39566"/>
    <cellStyle name="메모 3 6 2 2 3" xfId="6637"/>
    <cellStyle name="메모 3 6 2 2 3 10" xfId="20243"/>
    <cellStyle name="메모 3 6 2 2 3 10 2" xfId="35313"/>
    <cellStyle name="메모 3 6 2 2 3 10 3" xfId="50325"/>
    <cellStyle name="메모 3 6 2 2 3 11" xfId="7515"/>
    <cellStyle name="메모 3 6 2 2 3 11 2" xfId="22868"/>
    <cellStyle name="메모 3 6 2 2 3 11 3" xfId="37916"/>
    <cellStyle name="메모 3 6 2 2 3 12" xfId="21991"/>
    <cellStyle name="메모 3 6 2 2 3 13" xfId="37039"/>
    <cellStyle name="메모 3 6 2 2 3 2" xfId="10435"/>
    <cellStyle name="메모 3 6 2 2 3 2 2" xfId="25632"/>
    <cellStyle name="메모 3 6 2 2 3 2 3" xfId="40653"/>
    <cellStyle name="메모 3 6 2 2 3 3" xfId="11667"/>
    <cellStyle name="메모 3 6 2 2 3 3 2" xfId="26737"/>
    <cellStyle name="메모 3 6 2 2 3 3 3" xfId="41758"/>
    <cellStyle name="메모 3 6 2 2 3 4" xfId="12968"/>
    <cellStyle name="메모 3 6 2 2 3 4 2" xfId="28038"/>
    <cellStyle name="메모 3 6 2 2 3 4 3" xfId="43059"/>
    <cellStyle name="메모 3 6 2 2 3 5" xfId="14275"/>
    <cellStyle name="메모 3 6 2 2 3 5 2" xfId="29345"/>
    <cellStyle name="메모 3 6 2 2 3 5 3" xfId="44366"/>
    <cellStyle name="메모 3 6 2 2 3 6" xfId="15539"/>
    <cellStyle name="메모 3 6 2 2 3 6 2" xfId="30609"/>
    <cellStyle name="메모 3 6 2 2 3 6 3" xfId="45630"/>
    <cellStyle name="메모 3 6 2 2 3 7" xfId="16686"/>
    <cellStyle name="메모 3 6 2 2 3 7 2" xfId="31756"/>
    <cellStyle name="메모 3 6 2 2 3 7 3" xfId="46777"/>
    <cellStyle name="메모 3 6 2 2 3 8" xfId="17973"/>
    <cellStyle name="메모 3 6 2 2 3 8 2" xfId="33043"/>
    <cellStyle name="메모 3 6 2 2 3 8 3" xfId="48055"/>
    <cellStyle name="메모 3 6 2 2 3 9" xfId="19148"/>
    <cellStyle name="메모 3 6 2 2 3 9 2" xfId="34218"/>
    <cellStyle name="메모 3 6 2 2 3 9 3" xfId="49230"/>
    <cellStyle name="메모 3 6 2 2 4" xfId="7023"/>
    <cellStyle name="메모 3 6 2 2 4 2" xfId="8646"/>
    <cellStyle name="메모 3 6 2 2 4 2 2" xfId="23872"/>
    <cellStyle name="메모 3 6 2 2 4 2 3" xfId="38895"/>
    <cellStyle name="메모 3 6 2 2 4 3" xfId="22377"/>
    <cellStyle name="메모 3 6 2 2 4 4" xfId="37425"/>
    <cellStyle name="메모 3 6 2 2 5" xfId="10539"/>
    <cellStyle name="메모 3 6 2 2 5 2" xfId="25736"/>
    <cellStyle name="메모 3 6 2 2 5 3" xfId="40757"/>
    <cellStyle name="메모 3 6 2 2 6" xfId="9352"/>
    <cellStyle name="메모 3 6 2 2 6 2" xfId="24578"/>
    <cellStyle name="메모 3 6 2 2 6 3" xfId="39599"/>
    <cellStyle name="메모 3 6 2 2 7" xfId="9175"/>
    <cellStyle name="메모 3 6 2 2 7 2" xfId="24401"/>
    <cellStyle name="메모 3 6 2 2 7 3" xfId="39423"/>
    <cellStyle name="메모 3 6 2 2 8" xfId="14835"/>
    <cellStyle name="메모 3 6 2 2 8 2" xfId="29905"/>
    <cellStyle name="메모 3 6 2 2 8 3" xfId="44926"/>
    <cellStyle name="메모 3 6 2 2 9" xfId="10080"/>
    <cellStyle name="메모 3 6 2 2 9 2" xfId="25306"/>
    <cellStyle name="메모 3 6 2 2 9 3" xfId="40327"/>
    <cellStyle name="메모 3 6 2 3" xfId="6584"/>
    <cellStyle name="메모 3 6 2 3 10" xfId="20190"/>
    <cellStyle name="메모 3 6 2 3 10 2" xfId="35260"/>
    <cellStyle name="메모 3 6 2 3 10 3" xfId="50272"/>
    <cellStyle name="메모 3 6 2 3 11" xfId="7462"/>
    <cellStyle name="메모 3 6 2 3 11 2" xfId="22815"/>
    <cellStyle name="메모 3 6 2 3 11 3" xfId="37863"/>
    <cellStyle name="메모 3 6 2 3 12" xfId="21938"/>
    <cellStyle name="메모 3 6 2 3 13" xfId="36986"/>
    <cellStyle name="메모 3 6 2 3 2" xfId="10382"/>
    <cellStyle name="메모 3 6 2 3 2 2" xfId="25579"/>
    <cellStyle name="메모 3 6 2 3 2 3" xfId="40600"/>
    <cellStyle name="메모 3 6 2 3 3" xfId="11614"/>
    <cellStyle name="메모 3 6 2 3 3 2" xfId="26684"/>
    <cellStyle name="메모 3 6 2 3 3 3" xfId="41705"/>
    <cellStyle name="메모 3 6 2 3 4" xfId="12915"/>
    <cellStyle name="메모 3 6 2 3 4 2" xfId="27985"/>
    <cellStyle name="메모 3 6 2 3 4 3" xfId="43006"/>
    <cellStyle name="메모 3 6 2 3 5" xfId="14222"/>
    <cellStyle name="메모 3 6 2 3 5 2" xfId="29292"/>
    <cellStyle name="메모 3 6 2 3 5 3" xfId="44313"/>
    <cellStyle name="메모 3 6 2 3 6" xfId="15486"/>
    <cellStyle name="메모 3 6 2 3 6 2" xfId="30556"/>
    <cellStyle name="메모 3 6 2 3 6 3" xfId="45577"/>
    <cellStyle name="메모 3 6 2 3 7" xfId="16633"/>
    <cellStyle name="메모 3 6 2 3 7 2" xfId="31703"/>
    <cellStyle name="메모 3 6 2 3 7 3" xfId="46724"/>
    <cellStyle name="메모 3 6 2 3 8" xfId="17920"/>
    <cellStyle name="메모 3 6 2 3 8 2" xfId="32990"/>
    <cellStyle name="메모 3 6 2 3 8 3" xfId="48002"/>
    <cellStyle name="메모 3 6 2 3 9" xfId="19095"/>
    <cellStyle name="메모 3 6 2 3 9 2" xfId="34165"/>
    <cellStyle name="메모 3 6 2 3 9 3" xfId="49177"/>
    <cellStyle name="메모 3 6 2 4" xfId="8719"/>
    <cellStyle name="메모 3 6 2 4 2" xfId="23945"/>
    <cellStyle name="메모 3 6 2 4 3" xfId="38967"/>
    <cellStyle name="메모 3 6 2 5" xfId="9107"/>
    <cellStyle name="메모 3 6 2 5 2" xfId="24333"/>
    <cellStyle name="메모 3 6 2 5 3" xfId="39355"/>
    <cellStyle name="메모 3 6 2 6" xfId="8928"/>
    <cellStyle name="메모 3 6 2 6 2" xfId="24154"/>
    <cellStyle name="메모 3 6 2 6 3" xfId="39176"/>
    <cellStyle name="메모 3 6 2 7" xfId="10113"/>
    <cellStyle name="메모 3 6 2 7 2" xfId="25339"/>
    <cellStyle name="메모 3 6 2 7 3" xfId="40360"/>
    <cellStyle name="메모 3 6 2 8" xfId="14666"/>
    <cellStyle name="메모 3 6 2 8 2" xfId="29736"/>
    <cellStyle name="메모 3 6 2 8 3" xfId="44757"/>
    <cellStyle name="메모 3 6 2 9" xfId="9033"/>
    <cellStyle name="메모 3 6 2 9 2" xfId="24259"/>
    <cellStyle name="메모 3 6 2 9 3" xfId="39281"/>
    <cellStyle name="메모 3 6 3" xfId="6436"/>
    <cellStyle name="메모 3 6 3 10" xfId="20031"/>
    <cellStyle name="메모 3 6 3 10 2" xfId="35101"/>
    <cellStyle name="메모 3 6 3 10 3" xfId="50113"/>
    <cellStyle name="메모 3 6 3 11" xfId="7303"/>
    <cellStyle name="메모 3 6 3 11 2" xfId="22656"/>
    <cellStyle name="메모 3 6 3 11 3" xfId="37704"/>
    <cellStyle name="메모 3 6 3 12" xfId="21790"/>
    <cellStyle name="메모 3 6 3 13" xfId="36838"/>
    <cellStyle name="메모 3 6 3 2" xfId="10223"/>
    <cellStyle name="메모 3 6 3 2 2" xfId="25420"/>
    <cellStyle name="메모 3 6 3 2 3" xfId="40441"/>
    <cellStyle name="메모 3 6 3 3" xfId="11455"/>
    <cellStyle name="메모 3 6 3 3 2" xfId="26525"/>
    <cellStyle name="메모 3 6 3 3 3" xfId="41546"/>
    <cellStyle name="메모 3 6 3 4" xfId="12756"/>
    <cellStyle name="메모 3 6 3 4 2" xfId="27826"/>
    <cellStyle name="메모 3 6 3 4 3" xfId="42847"/>
    <cellStyle name="메모 3 6 3 5" xfId="14063"/>
    <cellStyle name="메모 3 6 3 5 2" xfId="29133"/>
    <cellStyle name="메모 3 6 3 5 3" xfId="44154"/>
    <cellStyle name="메모 3 6 3 6" xfId="15327"/>
    <cellStyle name="메모 3 6 3 6 2" xfId="30397"/>
    <cellStyle name="메모 3 6 3 6 3" xfId="45418"/>
    <cellStyle name="메모 3 6 3 7" xfId="16474"/>
    <cellStyle name="메모 3 6 3 7 2" xfId="31544"/>
    <cellStyle name="메모 3 6 3 7 3" xfId="46565"/>
    <cellStyle name="메모 3 6 3 8" xfId="17761"/>
    <cellStyle name="메모 3 6 3 8 2" xfId="32831"/>
    <cellStyle name="메모 3 6 3 8 3" xfId="47843"/>
    <cellStyle name="메모 3 6 3 9" xfId="18936"/>
    <cellStyle name="메모 3 6 3 9 2" xfId="34006"/>
    <cellStyle name="메모 3 6 3 9 3" xfId="49018"/>
    <cellStyle name="메모 3 6 4" xfId="6081"/>
    <cellStyle name="메모 3 6 4 2" xfId="9300"/>
    <cellStyle name="메모 3 6 4 2 2" xfId="24526"/>
    <cellStyle name="메모 3 6 4 2 3" xfId="39548"/>
    <cellStyle name="메모 3 6 4 3" xfId="21437"/>
    <cellStyle name="메모 3 6 4 4" xfId="36483"/>
    <cellStyle name="메모 3 6 5" xfId="9245"/>
    <cellStyle name="메모 3 6 5 2" xfId="24471"/>
    <cellStyle name="메모 3 6 5 3" xfId="39493"/>
    <cellStyle name="메모 3 6 6" xfId="9173"/>
    <cellStyle name="메모 3 6 6 2" xfId="24399"/>
    <cellStyle name="메모 3 6 6 3" xfId="39421"/>
    <cellStyle name="메모 3 6 7" xfId="9513"/>
    <cellStyle name="메모 3 6 7 2" xfId="24739"/>
    <cellStyle name="메모 3 6 7 3" xfId="39760"/>
    <cellStyle name="메모 3 6 8" xfId="8918"/>
    <cellStyle name="메모 3 6 8 2" xfId="24144"/>
    <cellStyle name="메모 3 6 8 3" xfId="39166"/>
    <cellStyle name="메모 3 6 9" xfId="10104"/>
    <cellStyle name="메모 3 6 9 2" xfId="25330"/>
    <cellStyle name="메모 3 6 9 3" xfId="40351"/>
    <cellStyle name="메모 3 7" xfId="5514"/>
    <cellStyle name="메모 3 7 10" xfId="9232"/>
    <cellStyle name="메모 3 7 10 2" xfId="24458"/>
    <cellStyle name="메모 3 7 10 3" xfId="39480"/>
    <cellStyle name="메모 3 7 11" xfId="6176"/>
    <cellStyle name="메모 3 7 11 2" xfId="21530"/>
    <cellStyle name="메모 3 7 11 3" xfId="36578"/>
    <cellStyle name="메모 3 7 12" xfId="21187"/>
    <cellStyle name="메모 3 7 13" xfId="36234"/>
    <cellStyle name="메모 3 7 2" xfId="5582"/>
    <cellStyle name="메모 3 7 2 10" xfId="18467"/>
    <cellStyle name="메모 3 7 2 10 2" xfId="33537"/>
    <cellStyle name="메모 3 7 2 10 3" xfId="48549"/>
    <cellStyle name="메모 3 7 2 11" xfId="6505"/>
    <cellStyle name="메모 3 7 2 11 2" xfId="21859"/>
    <cellStyle name="메모 3 7 2 11 3" xfId="36907"/>
    <cellStyle name="메모 3 7 2 12" xfId="21227"/>
    <cellStyle name="메모 3 7 2 13" xfId="36274"/>
    <cellStyle name="메모 3 7 2 2" xfId="5646"/>
    <cellStyle name="메모 3 7 2 2 10" xfId="9739"/>
    <cellStyle name="메모 3 7 2 2 10 2" xfId="24965"/>
    <cellStyle name="메모 3 7 2 2 10 3" xfId="39986"/>
    <cellStyle name="메모 3 7 2 2 11" xfId="6170"/>
    <cellStyle name="메모 3 7 2 2 11 2" xfId="21524"/>
    <cellStyle name="메모 3 7 2 2 11 3" xfId="36572"/>
    <cellStyle name="메모 3 7 2 2 12" xfId="21243"/>
    <cellStyle name="메모 3 7 2 2 13" xfId="36290"/>
    <cellStyle name="메모 3 7 2 2 2" xfId="5772"/>
    <cellStyle name="메모 3 7 2 2 2 10" xfId="9872"/>
    <cellStyle name="메모 3 7 2 2 2 10 2" xfId="25098"/>
    <cellStyle name="메모 3 7 2 2 2 10 3" xfId="40119"/>
    <cellStyle name="메모 3 7 2 2 2 11" xfId="6262"/>
    <cellStyle name="메모 3 7 2 2 2 11 2" xfId="21616"/>
    <cellStyle name="메모 3 7 2 2 2 11 3" xfId="36664"/>
    <cellStyle name="메모 3 7 2 2 2 12" xfId="21294"/>
    <cellStyle name="메모 3 7 2 2 2 13" xfId="36338"/>
    <cellStyle name="메모 3 7 2 2 2 2" xfId="5889"/>
    <cellStyle name="메모 3 7 2 2 2 2 10" xfId="18882"/>
    <cellStyle name="메모 3 7 2 2 2 2 10 2" xfId="33952"/>
    <cellStyle name="메모 3 7 2 2 2 2 10 3" xfId="48964"/>
    <cellStyle name="메모 3 7 2 2 2 2 11" xfId="7189"/>
    <cellStyle name="메모 3 7 2 2 2 2 11 2" xfId="22543"/>
    <cellStyle name="메모 3 7 2 2 2 2 11 3" xfId="37591"/>
    <cellStyle name="메모 3 7 2 2 2 2 12" xfId="21326"/>
    <cellStyle name="메모 3 7 2 2 2 2 13" xfId="36370"/>
    <cellStyle name="메모 3 7 2 2 2 2 2" xfId="6887"/>
    <cellStyle name="메모 3 7 2 2 2 2 2 10" xfId="20608"/>
    <cellStyle name="메모 3 7 2 2 2 2 2 10 2" xfId="35678"/>
    <cellStyle name="메모 3 7 2 2 2 2 2 10 3" xfId="50690"/>
    <cellStyle name="메모 3 7 2 2 2 2 2 11" xfId="7954"/>
    <cellStyle name="메모 3 7 2 2 2 2 2 11 2" xfId="23257"/>
    <cellStyle name="메모 3 7 2 2 2 2 2 11 3" xfId="38281"/>
    <cellStyle name="메모 3 7 2 2 2 2 2 12" xfId="22241"/>
    <cellStyle name="메모 3 7 2 2 2 2 2 13" xfId="37289"/>
    <cellStyle name="메모 3 7 2 2 2 2 2 2" xfId="10859"/>
    <cellStyle name="메모 3 7 2 2 2 2 2 2 2" xfId="26006"/>
    <cellStyle name="메모 3 7 2 2 2 2 2 2 3" xfId="41027"/>
    <cellStyle name="메모 3 7 2 2 2 2 2 3" xfId="12037"/>
    <cellStyle name="메모 3 7 2 2 2 2 2 3 2" xfId="27107"/>
    <cellStyle name="메모 3 7 2 2 2 2 2 3 3" xfId="42128"/>
    <cellStyle name="메모 3 7 2 2 2 2 2 4" xfId="13341"/>
    <cellStyle name="메모 3 7 2 2 2 2 2 4 2" xfId="28411"/>
    <cellStyle name="메모 3 7 2 2 2 2 2 4 3" xfId="43432"/>
    <cellStyle name="메모 3 7 2 2 2 2 2 5" xfId="14678"/>
    <cellStyle name="메모 3 7 2 2 2 2 2 5 2" xfId="29748"/>
    <cellStyle name="메모 3 7 2 2 2 2 2 5 3" xfId="44769"/>
    <cellStyle name="메모 3 7 2 2 2 2 2 6" xfId="15908"/>
    <cellStyle name="메모 3 7 2 2 2 2 2 6 2" xfId="30978"/>
    <cellStyle name="메모 3 7 2 2 2 2 2 6 3" xfId="45999"/>
    <cellStyle name="메모 3 7 2 2 2 2 2 7" xfId="17061"/>
    <cellStyle name="메모 3 7 2 2 2 2 2 7 2" xfId="32131"/>
    <cellStyle name="메모 3 7 2 2 2 2 2 7 3" xfId="47143"/>
    <cellStyle name="메모 3 7 2 2 2 2 2 8" xfId="18346"/>
    <cellStyle name="메모 3 7 2 2 2 2 2 8 2" xfId="33416"/>
    <cellStyle name="메모 3 7 2 2 2 2 2 8 3" xfId="48428"/>
    <cellStyle name="메모 3 7 2 2 2 2 2 9" xfId="19513"/>
    <cellStyle name="메모 3 7 2 2 2 2 2 9 2" xfId="34583"/>
    <cellStyle name="메모 3 7 2 2 2 2 2 9 3" xfId="49595"/>
    <cellStyle name="메모 3 7 2 2 2 2 3" xfId="7794"/>
    <cellStyle name="메모 3 7 2 2 2 2 3 10" xfId="20493"/>
    <cellStyle name="메모 3 7 2 2 2 2 3 10 2" xfId="35563"/>
    <cellStyle name="메모 3 7 2 2 2 2 3 10 3" xfId="50575"/>
    <cellStyle name="메모 3 7 2 2 2 2 3 11" xfId="23139"/>
    <cellStyle name="메모 3 7 2 2 2 2 3 12" xfId="38166"/>
    <cellStyle name="메모 3 7 2 2 2 2 3 2" xfId="10702"/>
    <cellStyle name="메모 3 7 2 2 2 2 3 2 2" xfId="25891"/>
    <cellStyle name="메모 3 7 2 2 2 2 3 2 3" xfId="40912"/>
    <cellStyle name="메모 3 7 2 2 2 2 3 3" xfId="11920"/>
    <cellStyle name="메모 3 7 2 2 2 2 3 3 2" xfId="26990"/>
    <cellStyle name="메모 3 7 2 2 2 2 3 3 3" xfId="42011"/>
    <cellStyle name="메모 3 7 2 2 2 2 3 4" xfId="13222"/>
    <cellStyle name="메모 3 7 2 2 2 2 3 4 2" xfId="28292"/>
    <cellStyle name="메모 3 7 2 2 2 2 3 4 3" xfId="43313"/>
    <cellStyle name="메모 3 7 2 2 2 2 3 5" xfId="14533"/>
    <cellStyle name="메모 3 7 2 2 2 2 3 5 2" xfId="29603"/>
    <cellStyle name="메모 3 7 2 2 2 2 3 5 3" xfId="44624"/>
    <cellStyle name="메모 3 7 2 2 2 2 3 6" xfId="15792"/>
    <cellStyle name="메모 3 7 2 2 2 2 3 6 2" xfId="30862"/>
    <cellStyle name="메모 3 7 2 2 2 2 3 6 3" xfId="45883"/>
    <cellStyle name="메모 3 7 2 2 2 2 3 7" xfId="16943"/>
    <cellStyle name="메모 3 7 2 2 2 2 3 7 2" xfId="32013"/>
    <cellStyle name="메모 3 7 2 2 2 2 3 7 3" xfId="47028"/>
    <cellStyle name="메모 3 7 2 2 2 2 3 8" xfId="18224"/>
    <cellStyle name="메모 3 7 2 2 2 2 3 8 2" xfId="33294"/>
    <cellStyle name="메모 3 7 2 2 2 2 3 8 3" xfId="48306"/>
    <cellStyle name="메모 3 7 2 2 2 2 3 9" xfId="19398"/>
    <cellStyle name="메모 3 7 2 2 2 2 3 9 2" xfId="34468"/>
    <cellStyle name="메모 3 7 2 2 2 2 3 9 3" xfId="49480"/>
    <cellStyle name="메모 3 7 2 2 2 2 4" xfId="8872"/>
    <cellStyle name="메모 3 7 2 2 2 2 4 2" xfId="24098"/>
    <cellStyle name="메모 3 7 2 2 2 2 4 3" xfId="39120"/>
    <cellStyle name="메모 3 7 2 2 2 2 5" xfId="12648"/>
    <cellStyle name="메모 3 7 2 2 2 2 5 2" xfId="27718"/>
    <cellStyle name="메모 3 7 2 2 2 2 5 3" xfId="42739"/>
    <cellStyle name="메모 3 7 2 2 2 2 6" xfId="13943"/>
    <cellStyle name="메모 3 7 2 2 2 2 6 2" xfId="29013"/>
    <cellStyle name="메모 3 7 2 2 2 2 6 3" xfId="44034"/>
    <cellStyle name="메모 3 7 2 2 2 2 7" xfId="15273"/>
    <cellStyle name="메모 3 7 2 2 2 2 7 2" xfId="30343"/>
    <cellStyle name="메모 3 7 2 2 2 2 7 3" xfId="45364"/>
    <cellStyle name="메모 3 7 2 2 2 2 8" xfId="10069"/>
    <cellStyle name="메모 3 7 2 2 2 2 8 2" xfId="25295"/>
    <cellStyle name="메모 3 7 2 2 2 2 8 3" xfId="40316"/>
    <cellStyle name="메모 3 7 2 2 2 2 9" xfId="17650"/>
    <cellStyle name="메모 3 7 2 2 2 2 9 2" xfId="32720"/>
    <cellStyle name="메모 3 7 2 2 2 2 9 3" xfId="47732"/>
    <cellStyle name="메모 3 7 2 2 2 3" xfId="6778"/>
    <cellStyle name="메모 3 7 2 2 2 3 10" xfId="20384"/>
    <cellStyle name="메모 3 7 2 2 2 3 10 2" xfId="35454"/>
    <cellStyle name="메모 3 7 2 2 2 3 10 3" xfId="50466"/>
    <cellStyle name="메모 3 7 2 2 2 3 11" xfId="7678"/>
    <cellStyle name="메모 3 7 2 2 2 3 11 2" xfId="23030"/>
    <cellStyle name="메모 3 7 2 2 2 3 11 3" xfId="38057"/>
    <cellStyle name="메모 3 7 2 2 2 3 12" xfId="22132"/>
    <cellStyle name="메모 3 7 2 2 2 3 13" xfId="37180"/>
    <cellStyle name="메모 3 7 2 2 2 3 2" xfId="10586"/>
    <cellStyle name="메모 3 7 2 2 2 3 2 2" xfId="25782"/>
    <cellStyle name="메모 3 7 2 2 2 3 2 3" xfId="40803"/>
    <cellStyle name="메모 3 7 2 2 2 3 3" xfId="11810"/>
    <cellStyle name="메모 3 7 2 2 2 3 3 2" xfId="26880"/>
    <cellStyle name="메모 3 7 2 2 2 3 3 3" xfId="41901"/>
    <cellStyle name="메모 3 7 2 2 2 3 4" xfId="13112"/>
    <cellStyle name="메모 3 7 2 2 2 3 4 2" xfId="28182"/>
    <cellStyle name="메모 3 7 2 2 2 3 4 3" xfId="43203"/>
    <cellStyle name="메모 3 7 2 2 2 3 5" xfId="14418"/>
    <cellStyle name="메모 3 7 2 2 2 3 5 2" xfId="29488"/>
    <cellStyle name="메모 3 7 2 2 2 3 5 3" xfId="44509"/>
    <cellStyle name="메모 3 7 2 2 2 3 6" xfId="15683"/>
    <cellStyle name="메모 3 7 2 2 2 3 6 2" xfId="30753"/>
    <cellStyle name="메모 3 7 2 2 2 3 6 3" xfId="45774"/>
    <cellStyle name="메모 3 7 2 2 2 3 7" xfId="16834"/>
    <cellStyle name="메모 3 7 2 2 2 3 7 2" xfId="31904"/>
    <cellStyle name="메모 3 7 2 2 2 3 7 3" xfId="46919"/>
    <cellStyle name="메모 3 7 2 2 2 3 8" xfId="18114"/>
    <cellStyle name="메모 3 7 2 2 2 3 8 2" xfId="33184"/>
    <cellStyle name="메모 3 7 2 2 2 3 8 3" xfId="48196"/>
    <cellStyle name="메모 3 7 2 2 2 3 9" xfId="19289"/>
    <cellStyle name="메모 3 7 2 2 2 3 9 2" xfId="34359"/>
    <cellStyle name="메모 3 7 2 2 2 3 9 3" xfId="49371"/>
    <cellStyle name="메모 3 7 2 2 2 4" xfId="7060"/>
    <cellStyle name="메모 3 7 2 2 2 4 2" xfId="8562"/>
    <cellStyle name="메모 3 7 2 2 2 4 2 2" xfId="23788"/>
    <cellStyle name="메모 3 7 2 2 2 4 2 3" xfId="38812"/>
    <cellStyle name="메모 3 7 2 2 2 4 3" xfId="22414"/>
    <cellStyle name="메모 3 7 2 2 2 4 4" xfId="37462"/>
    <cellStyle name="메모 3 7 2 2 2 5" xfId="12577"/>
    <cellStyle name="메모 3 7 2 2 2 5 2" xfId="27647"/>
    <cellStyle name="메모 3 7 2 2 2 5 3" xfId="42668"/>
    <cellStyle name="메모 3 7 2 2 2 6" xfId="13875"/>
    <cellStyle name="메모 3 7 2 2 2 6 2" xfId="28945"/>
    <cellStyle name="메모 3 7 2 2 2 6 3" xfId="43966"/>
    <cellStyle name="메모 3 7 2 2 2 7" xfId="15238"/>
    <cellStyle name="메모 3 7 2 2 2 7 2" xfId="30308"/>
    <cellStyle name="메모 3 7 2 2 2 7 3" xfId="45329"/>
    <cellStyle name="메모 3 7 2 2 2 8" xfId="9041"/>
    <cellStyle name="메모 3 7 2 2 2 8 2" xfId="24267"/>
    <cellStyle name="메모 3 7 2 2 2 8 3" xfId="39289"/>
    <cellStyle name="메모 3 7 2 2 2 9" xfId="17587"/>
    <cellStyle name="메모 3 7 2 2 2 9 2" xfId="32657"/>
    <cellStyle name="메모 3 7 2 2 2 9 3" xfId="47669"/>
    <cellStyle name="메모 3 7 2 2 3" xfId="6660"/>
    <cellStyle name="메모 3 7 2 2 3 10" xfId="20266"/>
    <cellStyle name="메모 3 7 2 2 3 10 2" xfId="35336"/>
    <cellStyle name="메모 3 7 2 2 3 10 3" xfId="50348"/>
    <cellStyle name="메모 3 7 2 2 3 11" xfId="7538"/>
    <cellStyle name="메모 3 7 2 2 3 11 2" xfId="22891"/>
    <cellStyle name="메모 3 7 2 2 3 11 3" xfId="37939"/>
    <cellStyle name="메모 3 7 2 2 3 12" xfId="22014"/>
    <cellStyle name="메모 3 7 2 2 3 13" xfId="37062"/>
    <cellStyle name="메모 3 7 2 2 3 2" xfId="10458"/>
    <cellStyle name="메모 3 7 2 2 3 2 2" xfId="25655"/>
    <cellStyle name="메모 3 7 2 2 3 2 3" xfId="40676"/>
    <cellStyle name="메모 3 7 2 2 3 3" xfId="11690"/>
    <cellStyle name="메모 3 7 2 2 3 3 2" xfId="26760"/>
    <cellStyle name="메모 3 7 2 2 3 3 3" xfId="41781"/>
    <cellStyle name="메모 3 7 2 2 3 4" xfId="12991"/>
    <cellStyle name="메모 3 7 2 2 3 4 2" xfId="28061"/>
    <cellStyle name="메모 3 7 2 2 3 4 3" xfId="43082"/>
    <cellStyle name="메모 3 7 2 2 3 5" xfId="14298"/>
    <cellStyle name="메모 3 7 2 2 3 5 2" xfId="29368"/>
    <cellStyle name="메모 3 7 2 2 3 5 3" xfId="44389"/>
    <cellStyle name="메모 3 7 2 2 3 6" xfId="15562"/>
    <cellStyle name="메모 3 7 2 2 3 6 2" xfId="30632"/>
    <cellStyle name="메모 3 7 2 2 3 6 3" xfId="45653"/>
    <cellStyle name="메모 3 7 2 2 3 7" xfId="16709"/>
    <cellStyle name="메모 3 7 2 2 3 7 2" xfId="31779"/>
    <cellStyle name="메모 3 7 2 2 3 7 3" xfId="46800"/>
    <cellStyle name="메모 3 7 2 2 3 8" xfId="17996"/>
    <cellStyle name="메모 3 7 2 2 3 8 2" xfId="33066"/>
    <cellStyle name="메모 3 7 2 2 3 8 3" xfId="48078"/>
    <cellStyle name="메모 3 7 2 2 3 9" xfId="19171"/>
    <cellStyle name="메모 3 7 2 2 3 9 2" xfId="34241"/>
    <cellStyle name="메모 3 7 2 2 3 9 3" xfId="49253"/>
    <cellStyle name="메모 3 7 2 2 4" xfId="8628"/>
    <cellStyle name="메모 3 7 2 2 4 2" xfId="23854"/>
    <cellStyle name="메모 3 7 2 2 4 3" xfId="38877"/>
    <cellStyle name="메모 3 7 2 2 5" xfId="9723"/>
    <cellStyle name="메모 3 7 2 2 5 2" xfId="24949"/>
    <cellStyle name="메모 3 7 2 2 5 3" xfId="39970"/>
    <cellStyle name="메모 3 7 2 2 6" xfId="9361"/>
    <cellStyle name="메모 3 7 2 2 6 2" xfId="24587"/>
    <cellStyle name="메모 3 7 2 2 6 3" xfId="39608"/>
    <cellStyle name="메모 3 7 2 2 7" xfId="9295"/>
    <cellStyle name="메모 3 7 2 2 7 2" xfId="24521"/>
    <cellStyle name="메모 3 7 2 2 7 3" xfId="39543"/>
    <cellStyle name="메모 3 7 2 2 8" xfId="14650"/>
    <cellStyle name="메모 3 7 2 2 8 2" xfId="29720"/>
    <cellStyle name="메모 3 7 2 2 8 3" xfId="44741"/>
    <cellStyle name="메모 3 7 2 2 9" xfId="9359"/>
    <cellStyle name="메모 3 7 2 2 9 2" xfId="24585"/>
    <cellStyle name="메모 3 7 2 2 9 3" xfId="39606"/>
    <cellStyle name="메모 3 7 2 3" xfId="6596"/>
    <cellStyle name="메모 3 7 2 3 10" xfId="20202"/>
    <cellStyle name="메모 3 7 2 3 10 2" xfId="35272"/>
    <cellStyle name="메모 3 7 2 3 10 3" xfId="50284"/>
    <cellStyle name="메모 3 7 2 3 11" xfId="7474"/>
    <cellStyle name="메모 3 7 2 3 11 2" xfId="22827"/>
    <cellStyle name="메모 3 7 2 3 11 3" xfId="37875"/>
    <cellStyle name="메모 3 7 2 3 12" xfId="21950"/>
    <cellStyle name="메모 3 7 2 3 13" xfId="36998"/>
    <cellStyle name="메모 3 7 2 3 2" xfId="10394"/>
    <cellStyle name="메모 3 7 2 3 2 2" xfId="25591"/>
    <cellStyle name="메모 3 7 2 3 2 3" xfId="40612"/>
    <cellStyle name="메모 3 7 2 3 3" xfId="11626"/>
    <cellStyle name="메모 3 7 2 3 3 2" xfId="26696"/>
    <cellStyle name="메모 3 7 2 3 3 3" xfId="41717"/>
    <cellStyle name="메모 3 7 2 3 4" xfId="12927"/>
    <cellStyle name="메모 3 7 2 3 4 2" xfId="27997"/>
    <cellStyle name="메모 3 7 2 3 4 3" xfId="43018"/>
    <cellStyle name="메모 3 7 2 3 5" xfId="14234"/>
    <cellStyle name="메모 3 7 2 3 5 2" xfId="29304"/>
    <cellStyle name="메모 3 7 2 3 5 3" xfId="44325"/>
    <cellStyle name="메모 3 7 2 3 6" xfId="15498"/>
    <cellStyle name="메모 3 7 2 3 6 2" xfId="30568"/>
    <cellStyle name="메모 3 7 2 3 6 3" xfId="45589"/>
    <cellStyle name="메모 3 7 2 3 7" xfId="16645"/>
    <cellStyle name="메모 3 7 2 3 7 2" xfId="31715"/>
    <cellStyle name="메모 3 7 2 3 7 3" xfId="46736"/>
    <cellStyle name="메모 3 7 2 3 8" xfId="17932"/>
    <cellStyle name="메모 3 7 2 3 8 2" xfId="33002"/>
    <cellStyle name="메모 3 7 2 3 8 3" xfId="48014"/>
    <cellStyle name="메모 3 7 2 3 9" xfId="19107"/>
    <cellStyle name="메모 3 7 2 3 9 2" xfId="34177"/>
    <cellStyle name="메모 3 7 2 3 9 3" xfId="49189"/>
    <cellStyle name="메모 3 7 2 4" xfId="7010"/>
    <cellStyle name="메모 3 7 2 4 2" xfId="8709"/>
    <cellStyle name="메모 3 7 2 4 2 2" xfId="23935"/>
    <cellStyle name="메모 3 7 2 4 2 3" xfId="38957"/>
    <cellStyle name="메모 3 7 2 4 3" xfId="22364"/>
    <cellStyle name="메모 3 7 2 4 4" xfId="37412"/>
    <cellStyle name="메모 3 7 2 5" xfId="9412"/>
    <cellStyle name="메모 3 7 2 5 2" xfId="24638"/>
    <cellStyle name="메모 3 7 2 5 3" xfId="39659"/>
    <cellStyle name="메모 3 7 2 6" xfId="9518"/>
    <cellStyle name="메모 3 7 2 6 2" xfId="24744"/>
    <cellStyle name="메모 3 7 2 6 3" xfId="39765"/>
    <cellStyle name="메모 3 7 2 7" xfId="9190"/>
    <cellStyle name="메모 3 7 2 7 2" xfId="24416"/>
    <cellStyle name="메모 3 7 2 7 3" xfId="39438"/>
    <cellStyle name="메모 3 7 2 8" xfId="9311"/>
    <cellStyle name="메모 3 7 2 8 2" xfId="24537"/>
    <cellStyle name="메모 3 7 2 8 3" xfId="39559"/>
    <cellStyle name="메모 3 7 2 9" xfId="9988"/>
    <cellStyle name="메모 3 7 2 9 2" xfId="25214"/>
    <cellStyle name="메모 3 7 2 9 3" xfId="40235"/>
    <cellStyle name="메모 3 7 3" xfId="6528"/>
    <cellStyle name="메모 3 7 3 10" xfId="20134"/>
    <cellStyle name="메모 3 7 3 10 2" xfId="35204"/>
    <cellStyle name="메모 3 7 3 10 3" xfId="50216"/>
    <cellStyle name="메모 3 7 3 11" xfId="7406"/>
    <cellStyle name="메모 3 7 3 11 2" xfId="22759"/>
    <cellStyle name="메모 3 7 3 11 3" xfId="37807"/>
    <cellStyle name="메모 3 7 3 12" xfId="21882"/>
    <cellStyle name="메모 3 7 3 13" xfId="36930"/>
    <cellStyle name="메모 3 7 3 2" xfId="10326"/>
    <cellStyle name="메모 3 7 3 2 2" xfId="25523"/>
    <cellStyle name="메모 3 7 3 2 3" xfId="40544"/>
    <cellStyle name="메모 3 7 3 3" xfId="11558"/>
    <cellStyle name="메모 3 7 3 3 2" xfId="26628"/>
    <cellStyle name="메모 3 7 3 3 3" xfId="41649"/>
    <cellStyle name="메모 3 7 3 4" xfId="12859"/>
    <cellStyle name="메모 3 7 3 4 2" xfId="27929"/>
    <cellStyle name="메모 3 7 3 4 3" xfId="42950"/>
    <cellStyle name="메모 3 7 3 5" xfId="14166"/>
    <cellStyle name="메모 3 7 3 5 2" xfId="29236"/>
    <cellStyle name="메모 3 7 3 5 3" xfId="44257"/>
    <cellStyle name="메모 3 7 3 6" xfId="15430"/>
    <cellStyle name="메모 3 7 3 6 2" xfId="30500"/>
    <cellStyle name="메모 3 7 3 6 3" xfId="45521"/>
    <cellStyle name="메모 3 7 3 7" xfId="16577"/>
    <cellStyle name="메모 3 7 3 7 2" xfId="31647"/>
    <cellStyle name="메모 3 7 3 7 3" xfId="46668"/>
    <cellStyle name="메모 3 7 3 8" xfId="17864"/>
    <cellStyle name="메모 3 7 3 8 2" xfId="32934"/>
    <cellStyle name="메모 3 7 3 8 3" xfId="47946"/>
    <cellStyle name="메모 3 7 3 9" xfId="19039"/>
    <cellStyle name="메모 3 7 3 9 2" xfId="34109"/>
    <cellStyle name="메모 3 7 3 9 3" xfId="49121"/>
    <cellStyle name="메모 3 7 4" xfId="8775"/>
    <cellStyle name="메모 3 7 4 2" xfId="24001"/>
    <cellStyle name="메모 3 7 4 3" xfId="39023"/>
    <cellStyle name="메모 3 7 5" xfId="10041"/>
    <cellStyle name="메모 3 7 5 2" xfId="25267"/>
    <cellStyle name="메모 3 7 5 3" xfId="40288"/>
    <cellStyle name="메모 3 7 6" xfId="9655"/>
    <cellStyle name="메모 3 7 6 2" xfId="24881"/>
    <cellStyle name="메모 3 7 6 3" xfId="39902"/>
    <cellStyle name="메모 3 7 7" xfId="9555"/>
    <cellStyle name="메모 3 7 7 2" xfId="24781"/>
    <cellStyle name="메모 3 7 7 3" xfId="39802"/>
    <cellStyle name="메모 3 7 8" xfId="14637"/>
    <cellStyle name="메모 3 7 8 2" xfId="29707"/>
    <cellStyle name="메모 3 7 8 3" xfId="44728"/>
    <cellStyle name="메모 3 7 9" xfId="13313"/>
    <cellStyle name="메모 3 7 9 2" xfId="28383"/>
    <cellStyle name="메모 3 7 9 3" xfId="43404"/>
    <cellStyle name="메모 3 8" xfId="6111"/>
    <cellStyle name="메모 3 8 10" xfId="20025"/>
    <cellStyle name="메모 3 8 10 2" xfId="35095"/>
    <cellStyle name="메모 3 8 10 3" xfId="50107"/>
    <cellStyle name="메모 3 8 11" xfId="7297"/>
    <cellStyle name="메모 3 8 11 2" xfId="22650"/>
    <cellStyle name="메모 3 8 11 3" xfId="37698"/>
    <cellStyle name="메모 3 8 12" xfId="21466"/>
    <cellStyle name="메모 3 8 13" xfId="36513"/>
    <cellStyle name="메모 3 8 2" xfId="10217"/>
    <cellStyle name="메모 3 8 2 2" xfId="25414"/>
    <cellStyle name="메모 3 8 2 3" xfId="40435"/>
    <cellStyle name="메모 3 8 3" xfId="11449"/>
    <cellStyle name="메모 3 8 3 2" xfId="26519"/>
    <cellStyle name="메모 3 8 3 3" xfId="41540"/>
    <cellStyle name="메모 3 8 4" xfId="12750"/>
    <cellStyle name="메모 3 8 4 2" xfId="27820"/>
    <cellStyle name="메모 3 8 4 3" xfId="42841"/>
    <cellStyle name="메모 3 8 5" xfId="14057"/>
    <cellStyle name="메모 3 8 5 2" xfId="29127"/>
    <cellStyle name="메모 3 8 5 3" xfId="44148"/>
    <cellStyle name="메모 3 8 6" xfId="15321"/>
    <cellStyle name="메모 3 8 6 2" xfId="30391"/>
    <cellStyle name="메모 3 8 6 3" xfId="45412"/>
    <cellStyle name="메모 3 8 7" xfId="16468"/>
    <cellStyle name="메모 3 8 7 2" xfId="31538"/>
    <cellStyle name="메모 3 8 7 3" xfId="46559"/>
    <cellStyle name="메모 3 8 8" xfId="17755"/>
    <cellStyle name="메모 3 8 8 2" xfId="32825"/>
    <cellStyle name="메모 3 8 8 3" xfId="47837"/>
    <cellStyle name="메모 3 8 9" xfId="18930"/>
    <cellStyle name="메모 3 8 9 2" xfId="34000"/>
    <cellStyle name="메모 3 8 9 3" xfId="49012"/>
    <cellStyle name="메모 3 9" xfId="6242"/>
    <cellStyle name="메모 3 9 2" xfId="9995"/>
    <cellStyle name="메모 3 9 2 2" xfId="25221"/>
    <cellStyle name="메모 3 9 2 3" xfId="40242"/>
    <cellStyle name="메모 3 9 3" xfId="21596"/>
    <cellStyle name="메모 3 9 4" xfId="36644"/>
    <cellStyle name="메모 4" xfId="4037"/>
    <cellStyle name="메모 4 10" xfId="9060"/>
    <cellStyle name="메모 4 10 2" xfId="24286"/>
    <cellStyle name="메모 4 10 3" xfId="39308"/>
    <cellStyle name="메모 4 11" xfId="9214"/>
    <cellStyle name="메모 4 11 2" xfId="24440"/>
    <cellStyle name="메모 4 11 3" xfId="39462"/>
    <cellStyle name="메모 4 12" xfId="6006"/>
    <cellStyle name="메모 4 12 2" xfId="21364"/>
    <cellStyle name="메모 4 12 3" xfId="36408"/>
    <cellStyle name="메모 4 13" xfId="21128"/>
    <cellStyle name="메모 4 14" xfId="36189"/>
    <cellStyle name="메모 4 2" xfId="4240"/>
    <cellStyle name="메모 4 2 10" xfId="10048"/>
    <cellStyle name="메모 4 2 10 2" xfId="25274"/>
    <cellStyle name="메모 4 2 10 3" xfId="40295"/>
    <cellStyle name="메모 4 2 11" xfId="9070"/>
    <cellStyle name="메모 4 2 11 2" xfId="24296"/>
    <cellStyle name="메모 4 2 11 3" xfId="39318"/>
    <cellStyle name="메모 4 2 12" xfId="6000"/>
    <cellStyle name="메모 4 2 12 2" xfId="21358"/>
    <cellStyle name="메모 4 2 12 3" xfId="36402"/>
    <cellStyle name="메모 4 2 13" xfId="21136"/>
    <cellStyle name="메모 4 2 14" xfId="36195"/>
    <cellStyle name="메모 4 2 2" xfId="4598"/>
    <cellStyle name="메모 4 2 2 10" xfId="9637"/>
    <cellStyle name="메모 4 2 2 10 2" xfId="24863"/>
    <cellStyle name="메모 4 2 2 10 3" xfId="39884"/>
    <cellStyle name="메모 4 2 2 11" xfId="6219"/>
    <cellStyle name="메모 4 2 2 11 2" xfId="21573"/>
    <cellStyle name="메모 4 2 2 11 3" xfId="36621"/>
    <cellStyle name="메모 4 2 2 12" xfId="21172"/>
    <cellStyle name="메모 4 2 2 13" xfId="36222"/>
    <cellStyle name="메모 4 2 2 2" xfId="5575"/>
    <cellStyle name="메모 4 2 2 2 10" xfId="10187"/>
    <cellStyle name="메모 4 2 2 2 10 2" xfId="25394"/>
    <cellStyle name="메모 4 2 2 2 10 3" xfId="40415"/>
    <cellStyle name="메모 4 2 2 2 11" xfId="6484"/>
    <cellStyle name="메모 4 2 2 2 11 2" xfId="21838"/>
    <cellStyle name="메모 4 2 2 2 11 3" xfId="36886"/>
    <cellStyle name="메모 4 2 2 2 12" xfId="21223"/>
    <cellStyle name="메모 4 2 2 2 13" xfId="36270"/>
    <cellStyle name="메모 4 2 2 2 2" xfId="5579"/>
    <cellStyle name="메모 4 2 2 2 2 10" xfId="17622"/>
    <cellStyle name="메모 4 2 2 2 2 10 2" xfId="32692"/>
    <cellStyle name="메모 4 2 2 2 2 10 3" xfId="47704"/>
    <cellStyle name="메모 4 2 2 2 2 11" xfId="6495"/>
    <cellStyle name="메모 4 2 2 2 2 11 2" xfId="21849"/>
    <cellStyle name="메모 4 2 2 2 2 11 3" xfId="36897"/>
    <cellStyle name="메모 4 2 2 2 2 12" xfId="21225"/>
    <cellStyle name="메모 4 2 2 2 2 13" xfId="36272"/>
    <cellStyle name="메모 4 2 2 2 2 2" xfId="5643"/>
    <cellStyle name="메모 4 2 2 2 2 2 10" xfId="10040"/>
    <cellStyle name="메모 4 2 2 2 2 2 10 2" xfId="25266"/>
    <cellStyle name="메모 4 2 2 2 2 2 10 3" xfId="40287"/>
    <cellStyle name="메모 4 2 2 2 2 2 11" xfId="6092"/>
    <cellStyle name="메모 4 2 2 2 2 2 11 2" xfId="21448"/>
    <cellStyle name="메모 4 2 2 2 2 2 11 3" xfId="36494"/>
    <cellStyle name="메모 4 2 2 2 2 2 12" xfId="21241"/>
    <cellStyle name="메모 4 2 2 2 2 2 13" xfId="36288"/>
    <cellStyle name="메모 4 2 2 2 2 2 2" xfId="5769"/>
    <cellStyle name="메모 4 2 2 2 2 2 2 10" xfId="10110"/>
    <cellStyle name="메모 4 2 2 2 2 2 2 10 2" xfId="25336"/>
    <cellStyle name="메모 4 2 2 2 2 2 2 10 3" xfId="40357"/>
    <cellStyle name="메모 4 2 2 2 2 2 2 11" xfId="6258"/>
    <cellStyle name="메모 4 2 2 2 2 2 2 11 2" xfId="21612"/>
    <cellStyle name="메모 4 2 2 2 2 2 2 11 3" xfId="36660"/>
    <cellStyle name="메모 4 2 2 2 2 2 2 12" xfId="21292"/>
    <cellStyle name="메모 4 2 2 2 2 2 2 13" xfId="36336"/>
    <cellStyle name="메모 4 2 2 2 2 2 2 2" xfId="5886"/>
    <cellStyle name="메모 4 2 2 2 2 2 2 2 10" xfId="18880"/>
    <cellStyle name="메모 4 2 2 2 2 2 2 2 10 2" xfId="33950"/>
    <cellStyle name="메모 4 2 2 2 2 2 2 2 10 3" xfId="48962"/>
    <cellStyle name="메모 4 2 2 2 2 2 2 2 11" xfId="7186"/>
    <cellStyle name="메모 4 2 2 2 2 2 2 2 11 2" xfId="22540"/>
    <cellStyle name="메모 4 2 2 2 2 2 2 2 11 3" xfId="37588"/>
    <cellStyle name="메모 4 2 2 2 2 2 2 2 12" xfId="21324"/>
    <cellStyle name="메모 4 2 2 2 2 2 2 2 13" xfId="36368"/>
    <cellStyle name="메모 4 2 2 2 2 2 2 2 2" xfId="6884"/>
    <cellStyle name="메모 4 2 2 2 2 2 2 2 2 10" xfId="20605"/>
    <cellStyle name="메모 4 2 2 2 2 2 2 2 2 10 2" xfId="35675"/>
    <cellStyle name="메모 4 2 2 2 2 2 2 2 2 10 3" xfId="50687"/>
    <cellStyle name="메모 4 2 2 2 2 2 2 2 2 11" xfId="7951"/>
    <cellStyle name="메모 4 2 2 2 2 2 2 2 2 11 2" xfId="23254"/>
    <cellStyle name="메모 4 2 2 2 2 2 2 2 2 11 3" xfId="38278"/>
    <cellStyle name="메모 4 2 2 2 2 2 2 2 2 12" xfId="22238"/>
    <cellStyle name="메모 4 2 2 2 2 2 2 2 2 13" xfId="37286"/>
    <cellStyle name="메모 4 2 2 2 2 2 2 2 2 2" xfId="10856"/>
    <cellStyle name="메모 4 2 2 2 2 2 2 2 2 2 2" xfId="26003"/>
    <cellStyle name="메모 4 2 2 2 2 2 2 2 2 2 3" xfId="41024"/>
    <cellStyle name="메모 4 2 2 2 2 2 2 2 2 3" xfId="12034"/>
    <cellStyle name="메모 4 2 2 2 2 2 2 2 2 3 2" xfId="27104"/>
    <cellStyle name="메모 4 2 2 2 2 2 2 2 2 3 3" xfId="42125"/>
    <cellStyle name="메모 4 2 2 2 2 2 2 2 2 4" xfId="13338"/>
    <cellStyle name="메모 4 2 2 2 2 2 2 2 2 4 2" xfId="28408"/>
    <cellStyle name="메모 4 2 2 2 2 2 2 2 2 4 3" xfId="43429"/>
    <cellStyle name="메모 4 2 2 2 2 2 2 2 2 5" xfId="14675"/>
    <cellStyle name="메모 4 2 2 2 2 2 2 2 2 5 2" xfId="29745"/>
    <cellStyle name="메모 4 2 2 2 2 2 2 2 2 5 3" xfId="44766"/>
    <cellStyle name="메모 4 2 2 2 2 2 2 2 2 6" xfId="15905"/>
    <cellStyle name="메모 4 2 2 2 2 2 2 2 2 6 2" xfId="30975"/>
    <cellStyle name="메모 4 2 2 2 2 2 2 2 2 6 3" xfId="45996"/>
    <cellStyle name="메모 4 2 2 2 2 2 2 2 2 7" xfId="17058"/>
    <cellStyle name="메모 4 2 2 2 2 2 2 2 2 7 2" xfId="32128"/>
    <cellStyle name="메모 4 2 2 2 2 2 2 2 2 7 3" xfId="47140"/>
    <cellStyle name="메모 4 2 2 2 2 2 2 2 2 8" xfId="18343"/>
    <cellStyle name="메모 4 2 2 2 2 2 2 2 2 8 2" xfId="33413"/>
    <cellStyle name="메모 4 2 2 2 2 2 2 2 2 8 3" xfId="48425"/>
    <cellStyle name="메모 4 2 2 2 2 2 2 2 2 9" xfId="19510"/>
    <cellStyle name="메모 4 2 2 2 2 2 2 2 2 9 2" xfId="34580"/>
    <cellStyle name="메모 4 2 2 2 2 2 2 2 2 9 3" xfId="49592"/>
    <cellStyle name="메모 4 2 2 2 2 2 2 2 3" xfId="7791"/>
    <cellStyle name="메모 4 2 2 2 2 2 2 2 3 10" xfId="20490"/>
    <cellStyle name="메모 4 2 2 2 2 2 2 2 3 10 2" xfId="35560"/>
    <cellStyle name="메모 4 2 2 2 2 2 2 2 3 10 3" xfId="50572"/>
    <cellStyle name="메모 4 2 2 2 2 2 2 2 3 11" xfId="23136"/>
    <cellStyle name="메모 4 2 2 2 2 2 2 2 3 12" xfId="38163"/>
    <cellStyle name="메모 4 2 2 2 2 2 2 2 3 2" xfId="10699"/>
    <cellStyle name="메모 4 2 2 2 2 2 2 2 3 2 2" xfId="25888"/>
    <cellStyle name="메모 4 2 2 2 2 2 2 2 3 2 3" xfId="40909"/>
    <cellStyle name="메모 4 2 2 2 2 2 2 2 3 3" xfId="11917"/>
    <cellStyle name="메모 4 2 2 2 2 2 2 2 3 3 2" xfId="26987"/>
    <cellStyle name="메모 4 2 2 2 2 2 2 2 3 3 3" xfId="42008"/>
    <cellStyle name="메모 4 2 2 2 2 2 2 2 3 4" xfId="13219"/>
    <cellStyle name="메모 4 2 2 2 2 2 2 2 3 4 2" xfId="28289"/>
    <cellStyle name="메모 4 2 2 2 2 2 2 2 3 4 3" xfId="43310"/>
    <cellStyle name="메모 4 2 2 2 2 2 2 2 3 5" xfId="14530"/>
    <cellStyle name="메모 4 2 2 2 2 2 2 2 3 5 2" xfId="29600"/>
    <cellStyle name="메모 4 2 2 2 2 2 2 2 3 5 3" xfId="44621"/>
    <cellStyle name="메모 4 2 2 2 2 2 2 2 3 6" xfId="15789"/>
    <cellStyle name="메모 4 2 2 2 2 2 2 2 3 6 2" xfId="30859"/>
    <cellStyle name="메모 4 2 2 2 2 2 2 2 3 6 3" xfId="45880"/>
    <cellStyle name="메모 4 2 2 2 2 2 2 2 3 7" xfId="16940"/>
    <cellStyle name="메모 4 2 2 2 2 2 2 2 3 7 2" xfId="32010"/>
    <cellStyle name="메모 4 2 2 2 2 2 2 2 3 7 3" xfId="47025"/>
    <cellStyle name="메모 4 2 2 2 2 2 2 2 3 8" xfId="18221"/>
    <cellStyle name="메모 4 2 2 2 2 2 2 2 3 8 2" xfId="33291"/>
    <cellStyle name="메모 4 2 2 2 2 2 2 2 3 8 3" xfId="48303"/>
    <cellStyle name="메모 4 2 2 2 2 2 2 2 3 9" xfId="19395"/>
    <cellStyle name="메모 4 2 2 2 2 2 2 2 3 9 2" xfId="34465"/>
    <cellStyle name="메모 4 2 2 2 2 2 2 2 3 9 3" xfId="49477"/>
    <cellStyle name="메모 4 2 2 2 2 2 2 2 4" xfId="8875"/>
    <cellStyle name="메모 4 2 2 2 2 2 2 2 4 2" xfId="24101"/>
    <cellStyle name="메모 4 2 2 2 2 2 2 2 4 3" xfId="39123"/>
    <cellStyle name="메모 4 2 2 2 2 2 2 2 5" xfId="12645"/>
    <cellStyle name="메모 4 2 2 2 2 2 2 2 5 2" xfId="27715"/>
    <cellStyle name="메모 4 2 2 2 2 2 2 2 5 3" xfId="42736"/>
    <cellStyle name="메모 4 2 2 2 2 2 2 2 6" xfId="13940"/>
    <cellStyle name="메모 4 2 2 2 2 2 2 2 6 2" xfId="29010"/>
    <cellStyle name="메모 4 2 2 2 2 2 2 2 6 3" xfId="44031"/>
    <cellStyle name="메모 4 2 2 2 2 2 2 2 7" xfId="15271"/>
    <cellStyle name="메모 4 2 2 2 2 2 2 2 7 2" xfId="30341"/>
    <cellStyle name="메모 4 2 2 2 2 2 2 2 7 3" xfId="45362"/>
    <cellStyle name="메모 4 2 2 2 2 2 2 2 8" xfId="9601"/>
    <cellStyle name="메모 4 2 2 2 2 2 2 2 8 2" xfId="24827"/>
    <cellStyle name="메모 4 2 2 2 2 2 2 2 8 3" xfId="39848"/>
    <cellStyle name="메모 4 2 2 2 2 2 2 2 9" xfId="17647"/>
    <cellStyle name="메모 4 2 2 2 2 2 2 2 9 2" xfId="32717"/>
    <cellStyle name="메모 4 2 2 2 2 2 2 2 9 3" xfId="47729"/>
    <cellStyle name="메모 4 2 2 2 2 2 2 3" xfId="6775"/>
    <cellStyle name="메모 4 2 2 2 2 2 2 3 10" xfId="20381"/>
    <cellStyle name="메모 4 2 2 2 2 2 2 3 10 2" xfId="35451"/>
    <cellStyle name="메모 4 2 2 2 2 2 2 3 10 3" xfId="50463"/>
    <cellStyle name="메모 4 2 2 2 2 2 2 3 11" xfId="7675"/>
    <cellStyle name="메모 4 2 2 2 2 2 2 3 11 2" xfId="23027"/>
    <cellStyle name="메모 4 2 2 2 2 2 2 3 11 3" xfId="38054"/>
    <cellStyle name="메모 4 2 2 2 2 2 2 3 12" xfId="22129"/>
    <cellStyle name="메모 4 2 2 2 2 2 2 3 13" xfId="37177"/>
    <cellStyle name="메모 4 2 2 2 2 2 2 3 2" xfId="10583"/>
    <cellStyle name="메모 4 2 2 2 2 2 2 3 2 2" xfId="25779"/>
    <cellStyle name="메모 4 2 2 2 2 2 2 3 2 3" xfId="40800"/>
    <cellStyle name="메모 4 2 2 2 2 2 2 3 3" xfId="11807"/>
    <cellStyle name="메모 4 2 2 2 2 2 2 3 3 2" xfId="26877"/>
    <cellStyle name="메모 4 2 2 2 2 2 2 3 3 3" xfId="41898"/>
    <cellStyle name="메모 4 2 2 2 2 2 2 3 4" xfId="13109"/>
    <cellStyle name="메모 4 2 2 2 2 2 2 3 4 2" xfId="28179"/>
    <cellStyle name="메모 4 2 2 2 2 2 2 3 4 3" xfId="43200"/>
    <cellStyle name="메모 4 2 2 2 2 2 2 3 5" xfId="14415"/>
    <cellStyle name="메모 4 2 2 2 2 2 2 3 5 2" xfId="29485"/>
    <cellStyle name="메모 4 2 2 2 2 2 2 3 5 3" xfId="44506"/>
    <cellStyle name="메모 4 2 2 2 2 2 2 3 6" xfId="15680"/>
    <cellStyle name="메모 4 2 2 2 2 2 2 3 6 2" xfId="30750"/>
    <cellStyle name="메모 4 2 2 2 2 2 2 3 6 3" xfId="45771"/>
    <cellStyle name="메모 4 2 2 2 2 2 2 3 7" xfId="16831"/>
    <cellStyle name="메모 4 2 2 2 2 2 2 3 7 2" xfId="31901"/>
    <cellStyle name="메모 4 2 2 2 2 2 2 3 7 3" xfId="46916"/>
    <cellStyle name="메모 4 2 2 2 2 2 2 3 8" xfId="18111"/>
    <cellStyle name="메모 4 2 2 2 2 2 2 3 8 2" xfId="33181"/>
    <cellStyle name="메모 4 2 2 2 2 2 2 3 8 3" xfId="48193"/>
    <cellStyle name="메모 4 2 2 2 2 2 2 3 9" xfId="19286"/>
    <cellStyle name="메모 4 2 2 2 2 2 2 3 9 2" xfId="34356"/>
    <cellStyle name="메모 4 2 2 2 2 2 2 3 9 3" xfId="49368"/>
    <cellStyle name="메모 4 2 2 2 2 2 2 4" xfId="7058"/>
    <cellStyle name="메모 4 2 2 2 2 2 2 4 2" xfId="8564"/>
    <cellStyle name="메모 4 2 2 2 2 2 2 4 2 2" xfId="23790"/>
    <cellStyle name="메모 4 2 2 2 2 2 2 4 2 3" xfId="38814"/>
    <cellStyle name="메모 4 2 2 2 2 2 2 4 3" xfId="22412"/>
    <cellStyle name="메모 4 2 2 2 2 2 2 4 4" xfId="37460"/>
    <cellStyle name="메모 4 2 2 2 2 2 2 5" xfId="12575"/>
    <cellStyle name="메모 4 2 2 2 2 2 2 5 2" xfId="27645"/>
    <cellStyle name="메모 4 2 2 2 2 2 2 5 3" xfId="42666"/>
    <cellStyle name="메모 4 2 2 2 2 2 2 6" xfId="13872"/>
    <cellStyle name="메모 4 2 2 2 2 2 2 6 2" xfId="28942"/>
    <cellStyle name="메모 4 2 2 2 2 2 2 6 3" xfId="43963"/>
    <cellStyle name="메모 4 2 2 2 2 2 2 7" xfId="15236"/>
    <cellStyle name="메모 4 2 2 2 2 2 2 7 2" xfId="30306"/>
    <cellStyle name="메모 4 2 2 2 2 2 2 7 3" xfId="45327"/>
    <cellStyle name="메모 4 2 2 2 2 2 2 8" xfId="8989"/>
    <cellStyle name="메모 4 2 2 2 2 2 2 8 2" xfId="24215"/>
    <cellStyle name="메모 4 2 2 2 2 2 2 8 3" xfId="39237"/>
    <cellStyle name="메모 4 2 2 2 2 2 2 9" xfId="17585"/>
    <cellStyle name="메모 4 2 2 2 2 2 2 9 2" xfId="32655"/>
    <cellStyle name="메모 4 2 2 2 2 2 2 9 3" xfId="47667"/>
    <cellStyle name="메모 4 2 2 2 2 2 3" xfId="6657"/>
    <cellStyle name="메모 4 2 2 2 2 2 3 10" xfId="20263"/>
    <cellStyle name="메모 4 2 2 2 2 2 3 10 2" xfId="35333"/>
    <cellStyle name="메모 4 2 2 2 2 2 3 10 3" xfId="50345"/>
    <cellStyle name="메모 4 2 2 2 2 2 3 11" xfId="7535"/>
    <cellStyle name="메모 4 2 2 2 2 2 3 11 2" xfId="22888"/>
    <cellStyle name="메모 4 2 2 2 2 2 3 11 3" xfId="37936"/>
    <cellStyle name="메모 4 2 2 2 2 2 3 12" xfId="22011"/>
    <cellStyle name="메모 4 2 2 2 2 2 3 13" xfId="37059"/>
    <cellStyle name="메모 4 2 2 2 2 2 3 2" xfId="10455"/>
    <cellStyle name="메모 4 2 2 2 2 2 3 2 2" xfId="25652"/>
    <cellStyle name="메모 4 2 2 2 2 2 3 2 3" xfId="40673"/>
    <cellStyle name="메모 4 2 2 2 2 2 3 3" xfId="11687"/>
    <cellStyle name="메모 4 2 2 2 2 2 3 3 2" xfId="26757"/>
    <cellStyle name="메모 4 2 2 2 2 2 3 3 3" xfId="41778"/>
    <cellStyle name="메모 4 2 2 2 2 2 3 4" xfId="12988"/>
    <cellStyle name="메모 4 2 2 2 2 2 3 4 2" xfId="28058"/>
    <cellStyle name="메모 4 2 2 2 2 2 3 4 3" xfId="43079"/>
    <cellStyle name="메모 4 2 2 2 2 2 3 5" xfId="14295"/>
    <cellStyle name="메모 4 2 2 2 2 2 3 5 2" xfId="29365"/>
    <cellStyle name="메모 4 2 2 2 2 2 3 5 3" xfId="44386"/>
    <cellStyle name="메모 4 2 2 2 2 2 3 6" xfId="15559"/>
    <cellStyle name="메모 4 2 2 2 2 2 3 6 2" xfId="30629"/>
    <cellStyle name="메모 4 2 2 2 2 2 3 6 3" xfId="45650"/>
    <cellStyle name="메모 4 2 2 2 2 2 3 7" xfId="16706"/>
    <cellStyle name="메모 4 2 2 2 2 2 3 7 2" xfId="31776"/>
    <cellStyle name="메모 4 2 2 2 2 2 3 7 3" xfId="46797"/>
    <cellStyle name="메모 4 2 2 2 2 2 3 8" xfId="17993"/>
    <cellStyle name="메모 4 2 2 2 2 2 3 8 2" xfId="33063"/>
    <cellStyle name="메모 4 2 2 2 2 2 3 8 3" xfId="48075"/>
    <cellStyle name="메모 4 2 2 2 2 2 3 9" xfId="19168"/>
    <cellStyle name="메모 4 2 2 2 2 2 3 9 2" xfId="34238"/>
    <cellStyle name="메모 4 2 2 2 2 2 3 9 3" xfId="49250"/>
    <cellStyle name="메모 4 2 2 2 2 2 4" xfId="8631"/>
    <cellStyle name="메모 4 2 2 2 2 2 4 2" xfId="23857"/>
    <cellStyle name="메모 4 2 2 2 2 2 4 3" xfId="38880"/>
    <cellStyle name="메모 4 2 2 2 2 2 5" xfId="9841"/>
    <cellStyle name="메모 4 2 2 2 2 2 5 2" xfId="25067"/>
    <cellStyle name="메모 4 2 2 2 2 2 5 3" xfId="40088"/>
    <cellStyle name="메모 4 2 2 2 2 2 6" xfId="8787"/>
    <cellStyle name="메모 4 2 2 2 2 2 6 2" xfId="24013"/>
    <cellStyle name="메모 4 2 2 2 2 2 6 3" xfId="39035"/>
    <cellStyle name="메모 4 2 2 2 2 2 7" xfId="8923"/>
    <cellStyle name="메모 4 2 2 2 2 2 7 2" xfId="24149"/>
    <cellStyle name="메모 4 2 2 2 2 2 7 3" xfId="39171"/>
    <cellStyle name="메모 4 2 2 2 2 2 8" xfId="14644"/>
    <cellStyle name="메모 4 2 2 2 2 2 8 2" xfId="29714"/>
    <cellStyle name="메모 4 2 2 2 2 2 8 3" xfId="44735"/>
    <cellStyle name="메모 4 2 2 2 2 2 9" xfId="9121"/>
    <cellStyle name="메모 4 2 2 2 2 2 9 2" xfId="24347"/>
    <cellStyle name="메모 4 2 2 2 2 2 9 3" xfId="39369"/>
    <cellStyle name="메모 4 2 2 2 2 3" xfId="6593"/>
    <cellStyle name="메모 4 2 2 2 2 3 10" xfId="20199"/>
    <cellStyle name="메모 4 2 2 2 2 3 10 2" xfId="35269"/>
    <cellStyle name="메모 4 2 2 2 2 3 10 3" xfId="50281"/>
    <cellStyle name="메모 4 2 2 2 2 3 11" xfId="7471"/>
    <cellStyle name="메모 4 2 2 2 2 3 11 2" xfId="22824"/>
    <cellStyle name="메모 4 2 2 2 2 3 11 3" xfId="37872"/>
    <cellStyle name="메모 4 2 2 2 2 3 12" xfId="21947"/>
    <cellStyle name="메모 4 2 2 2 2 3 13" xfId="36995"/>
    <cellStyle name="메모 4 2 2 2 2 3 2" xfId="10391"/>
    <cellStyle name="메모 4 2 2 2 2 3 2 2" xfId="25588"/>
    <cellStyle name="메모 4 2 2 2 2 3 2 3" xfId="40609"/>
    <cellStyle name="메모 4 2 2 2 2 3 3" xfId="11623"/>
    <cellStyle name="메모 4 2 2 2 2 3 3 2" xfId="26693"/>
    <cellStyle name="메모 4 2 2 2 2 3 3 3" xfId="41714"/>
    <cellStyle name="메모 4 2 2 2 2 3 4" xfId="12924"/>
    <cellStyle name="메모 4 2 2 2 2 3 4 2" xfId="27994"/>
    <cellStyle name="메모 4 2 2 2 2 3 4 3" xfId="43015"/>
    <cellStyle name="메모 4 2 2 2 2 3 5" xfId="14231"/>
    <cellStyle name="메모 4 2 2 2 2 3 5 2" xfId="29301"/>
    <cellStyle name="메모 4 2 2 2 2 3 5 3" xfId="44322"/>
    <cellStyle name="메모 4 2 2 2 2 3 6" xfId="15495"/>
    <cellStyle name="메모 4 2 2 2 2 3 6 2" xfId="30565"/>
    <cellStyle name="메모 4 2 2 2 2 3 6 3" xfId="45586"/>
    <cellStyle name="메모 4 2 2 2 2 3 7" xfId="16642"/>
    <cellStyle name="메모 4 2 2 2 2 3 7 2" xfId="31712"/>
    <cellStyle name="메모 4 2 2 2 2 3 7 3" xfId="46733"/>
    <cellStyle name="메모 4 2 2 2 2 3 8" xfId="17929"/>
    <cellStyle name="메모 4 2 2 2 2 3 8 2" xfId="32999"/>
    <cellStyle name="메모 4 2 2 2 2 3 8 3" xfId="48011"/>
    <cellStyle name="메모 4 2 2 2 2 3 9" xfId="19104"/>
    <cellStyle name="메모 4 2 2 2 2 3 9 2" xfId="34174"/>
    <cellStyle name="메모 4 2 2 2 2 3 9 3" xfId="49186"/>
    <cellStyle name="메모 4 2 2 2 2 4" xfId="7008"/>
    <cellStyle name="메모 4 2 2 2 2 4 2" xfId="8711"/>
    <cellStyle name="메모 4 2 2 2 2 4 2 2" xfId="23937"/>
    <cellStyle name="메모 4 2 2 2 2 4 2 3" xfId="38959"/>
    <cellStyle name="메모 4 2 2 2 2 4 3" xfId="22362"/>
    <cellStyle name="메모 4 2 2 2 2 4 4" xfId="37410"/>
    <cellStyle name="메모 4 2 2 2 2 5" xfId="9355"/>
    <cellStyle name="메모 4 2 2 2 2 5 2" xfId="24581"/>
    <cellStyle name="메모 4 2 2 2 2 5 3" xfId="39602"/>
    <cellStyle name="메모 4 2 2 2 2 6" xfId="9313"/>
    <cellStyle name="메모 4 2 2 2 2 6 2" xfId="24539"/>
    <cellStyle name="메모 4 2 2 2 2 6 3" xfId="39561"/>
    <cellStyle name="메모 4 2 2 2 2 7" xfId="8994"/>
    <cellStyle name="메모 4 2 2 2 2 7 2" xfId="24220"/>
    <cellStyle name="메모 4 2 2 2 2 7 3" xfId="39242"/>
    <cellStyle name="메모 4 2 2 2 2 8" xfId="12583"/>
    <cellStyle name="메모 4 2 2 2 2 8 2" xfId="27653"/>
    <cellStyle name="메모 4 2 2 2 2 8 3" xfId="42674"/>
    <cellStyle name="메모 4 2 2 2 2 9" xfId="9949"/>
    <cellStyle name="메모 4 2 2 2 2 9 2" xfId="25175"/>
    <cellStyle name="메모 4 2 2 2 2 9 3" xfId="40196"/>
    <cellStyle name="메모 4 2 2 2 3" xfId="6589"/>
    <cellStyle name="메모 4 2 2 2 3 10" xfId="20195"/>
    <cellStyle name="메모 4 2 2 2 3 10 2" xfId="35265"/>
    <cellStyle name="메모 4 2 2 2 3 10 3" xfId="50277"/>
    <cellStyle name="메모 4 2 2 2 3 11" xfId="7467"/>
    <cellStyle name="메모 4 2 2 2 3 11 2" xfId="22820"/>
    <cellStyle name="메모 4 2 2 2 3 11 3" xfId="37868"/>
    <cellStyle name="메모 4 2 2 2 3 12" xfId="21943"/>
    <cellStyle name="메모 4 2 2 2 3 13" xfId="36991"/>
    <cellStyle name="메모 4 2 2 2 3 2" xfId="10387"/>
    <cellStyle name="메모 4 2 2 2 3 2 2" xfId="25584"/>
    <cellStyle name="메모 4 2 2 2 3 2 3" xfId="40605"/>
    <cellStyle name="메모 4 2 2 2 3 3" xfId="11619"/>
    <cellStyle name="메모 4 2 2 2 3 3 2" xfId="26689"/>
    <cellStyle name="메모 4 2 2 2 3 3 3" xfId="41710"/>
    <cellStyle name="메모 4 2 2 2 3 4" xfId="12920"/>
    <cellStyle name="메모 4 2 2 2 3 4 2" xfId="27990"/>
    <cellStyle name="메모 4 2 2 2 3 4 3" xfId="43011"/>
    <cellStyle name="메모 4 2 2 2 3 5" xfId="14227"/>
    <cellStyle name="메모 4 2 2 2 3 5 2" xfId="29297"/>
    <cellStyle name="메모 4 2 2 2 3 5 3" xfId="44318"/>
    <cellStyle name="메모 4 2 2 2 3 6" xfId="15491"/>
    <cellStyle name="메모 4 2 2 2 3 6 2" xfId="30561"/>
    <cellStyle name="메모 4 2 2 2 3 6 3" xfId="45582"/>
    <cellStyle name="메모 4 2 2 2 3 7" xfId="16638"/>
    <cellStyle name="메모 4 2 2 2 3 7 2" xfId="31708"/>
    <cellStyle name="메모 4 2 2 2 3 7 3" xfId="46729"/>
    <cellStyle name="메모 4 2 2 2 3 8" xfId="17925"/>
    <cellStyle name="메모 4 2 2 2 3 8 2" xfId="32995"/>
    <cellStyle name="메모 4 2 2 2 3 8 3" xfId="48007"/>
    <cellStyle name="메모 4 2 2 2 3 9" xfId="19100"/>
    <cellStyle name="메모 4 2 2 2 3 9 2" xfId="34170"/>
    <cellStyle name="메모 4 2 2 2 3 9 3" xfId="49182"/>
    <cellStyle name="메모 4 2 2 2 4" xfId="8714"/>
    <cellStyle name="메모 4 2 2 2 4 2" xfId="23940"/>
    <cellStyle name="메모 4 2 2 2 4 3" xfId="38962"/>
    <cellStyle name="메모 4 2 2 2 5" xfId="9378"/>
    <cellStyle name="메모 4 2 2 2 5 2" xfId="24604"/>
    <cellStyle name="메모 4 2 2 2 5 3" xfId="39625"/>
    <cellStyle name="메모 4 2 2 2 6" xfId="9267"/>
    <cellStyle name="메모 4 2 2 2 6 2" xfId="24493"/>
    <cellStyle name="메모 4 2 2 2 6 3" xfId="39515"/>
    <cellStyle name="메모 4 2 2 2 7" xfId="9887"/>
    <cellStyle name="메모 4 2 2 2 7 2" xfId="25113"/>
    <cellStyle name="메모 4 2 2 2 7 3" xfId="40134"/>
    <cellStyle name="메모 4 2 2 2 8" xfId="14819"/>
    <cellStyle name="메모 4 2 2 2 8 2" xfId="29889"/>
    <cellStyle name="메모 4 2 2 2 8 3" xfId="44910"/>
    <cellStyle name="메모 4 2 2 2 9" xfId="9012"/>
    <cellStyle name="메모 4 2 2 2 9 2" xfId="24238"/>
    <cellStyle name="메모 4 2 2 2 9 3" xfId="39260"/>
    <cellStyle name="메모 4 2 2 3" xfId="6448"/>
    <cellStyle name="메모 4 2 2 3 10" xfId="20034"/>
    <cellStyle name="메모 4 2 2 3 10 2" xfId="35104"/>
    <cellStyle name="메모 4 2 2 3 10 3" xfId="50116"/>
    <cellStyle name="메모 4 2 2 3 11" xfId="7306"/>
    <cellStyle name="메모 4 2 2 3 11 2" xfId="22659"/>
    <cellStyle name="메모 4 2 2 3 11 3" xfId="37707"/>
    <cellStyle name="메모 4 2 2 3 12" xfId="21802"/>
    <cellStyle name="메모 4 2 2 3 13" xfId="36850"/>
    <cellStyle name="메모 4 2 2 3 2" xfId="10226"/>
    <cellStyle name="메모 4 2 2 3 2 2" xfId="25423"/>
    <cellStyle name="메모 4 2 2 3 2 3" xfId="40444"/>
    <cellStyle name="메모 4 2 2 3 3" xfId="11458"/>
    <cellStyle name="메모 4 2 2 3 3 2" xfId="26528"/>
    <cellStyle name="메모 4 2 2 3 3 3" xfId="41549"/>
    <cellStyle name="메모 4 2 2 3 4" xfId="12759"/>
    <cellStyle name="메모 4 2 2 3 4 2" xfId="27829"/>
    <cellStyle name="메모 4 2 2 3 4 3" xfId="42850"/>
    <cellStyle name="메모 4 2 2 3 5" xfId="14066"/>
    <cellStyle name="메모 4 2 2 3 5 2" xfId="29136"/>
    <cellStyle name="메모 4 2 2 3 5 3" xfId="44157"/>
    <cellStyle name="메모 4 2 2 3 6" xfId="15330"/>
    <cellStyle name="메모 4 2 2 3 6 2" xfId="30400"/>
    <cellStyle name="메모 4 2 2 3 6 3" xfId="45421"/>
    <cellStyle name="메모 4 2 2 3 7" xfId="16477"/>
    <cellStyle name="메모 4 2 2 3 7 2" xfId="31547"/>
    <cellStyle name="메모 4 2 2 3 7 3" xfId="46568"/>
    <cellStyle name="메모 4 2 2 3 8" xfId="17764"/>
    <cellStyle name="메모 4 2 2 3 8 2" xfId="32834"/>
    <cellStyle name="메모 4 2 2 3 8 3" xfId="47846"/>
    <cellStyle name="메모 4 2 2 3 9" xfId="18939"/>
    <cellStyle name="메모 4 2 2 3 9 2" xfId="34009"/>
    <cellStyle name="메모 4 2 2 3 9 3" xfId="49021"/>
    <cellStyle name="메모 4 2 2 4" xfId="6180"/>
    <cellStyle name="메모 4 2 2 4 2" xfId="9086"/>
    <cellStyle name="메모 4 2 2 4 2 2" xfId="24312"/>
    <cellStyle name="메모 4 2 2 4 2 3" xfId="39334"/>
    <cellStyle name="메모 4 2 2 4 3" xfId="21534"/>
    <cellStyle name="메모 4 2 2 4 4" xfId="36582"/>
    <cellStyle name="메모 4 2 2 5" xfId="9726"/>
    <cellStyle name="메모 4 2 2 5 2" xfId="24952"/>
    <cellStyle name="메모 4 2 2 5 3" xfId="39973"/>
    <cellStyle name="메모 4 2 2 6" xfId="10143"/>
    <cellStyle name="메모 4 2 2 6 2" xfId="25368"/>
    <cellStyle name="메모 4 2 2 6 3" xfId="40389"/>
    <cellStyle name="메모 4 2 2 7" xfId="9132"/>
    <cellStyle name="메모 4 2 2 7 2" xfId="24358"/>
    <cellStyle name="메모 4 2 2 7 3" xfId="39380"/>
    <cellStyle name="메모 4 2 2 8" xfId="9105"/>
    <cellStyle name="메모 4 2 2 8 2" xfId="24331"/>
    <cellStyle name="메모 4 2 2 8 3" xfId="39353"/>
    <cellStyle name="메모 4 2 2 9" xfId="8946"/>
    <cellStyle name="메모 4 2 2 9 2" xfId="24172"/>
    <cellStyle name="메모 4 2 2 9 3" xfId="39194"/>
    <cellStyle name="메모 4 2 3" xfId="5530"/>
    <cellStyle name="메모 4 2 3 10" xfId="12157"/>
    <cellStyle name="메모 4 2 3 10 2" xfId="27227"/>
    <cellStyle name="메모 4 2 3 10 3" xfId="42248"/>
    <cellStyle name="메모 4 2 3 11" xfId="6083"/>
    <cellStyle name="메모 4 2 3 11 2" xfId="21439"/>
    <cellStyle name="메모 4 2 3 11 3" xfId="36485"/>
    <cellStyle name="메모 4 2 3 12" xfId="21196"/>
    <cellStyle name="메모 4 2 3 13" xfId="36243"/>
    <cellStyle name="메모 4 2 3 2" xfId="5585"/>
    <cellStyle name="메모 4 2 3 2 10" xfId="18435"/>
    <cellStyle name="메모 4 2 3 2 10 2" xfId="33505"/>
    <cellStyle name="메모 4 2 3 2 10 3" xfId="48517"/>
    <cellStyle name="메모 4 2 3 2 11" xfId="6502"/>
    <cellStyle name="메모 4 2 3 2 11 2" xfId="21856"/>
    <cellStyle name="메모 4 2 3 2 11 3" xfId="36904"/>
    <cellStyle name="메모 4 2 3 2 12" xfId="21229"/>
    <cellStyle name="메모 4 2 3 2 13" xfId="36276"/>
    <cellStyle name="메모 4 2 3 2 2" xfId="5648"/>
    <cellStyle name="메모 4 2 3 2 2 10" xfId="9204"/>
    <cellStyle name="메모 4 2 3 2 2 10 2" xfId="24430"/>
    <cellStyle name="메모 4 2 3 2 2 10 3" xfId="39452"/>
    <cellStyle name="메모 4 2 3 2 2 11" xfId="6195"/>
    <cellStyle name="메모 4 2 3 2 2 11 2" xfId="21549"/>
    <cellStyle name="메모 4 2 3 2 2 11 3" xfId="36597"/>
    <cellStyle name="메모 4 2 3 2 2 12" xfId="21245"/>
    <cellStyle name="메모 4 2 3 2 2 13" xfId="36292"/>
    <cellStyle name="메모 4 2 3 2 2 2" xfId="5774"/>
    <cellStyle name="메모 4 2 3 2 2 2 10" xfId="10136"/>
    <cellStyle name="메모 4 2 3 2 2 2 10 2" xfId="25361"/>
    <cellStyle name="메모 4 2 3 2 2 2 10 3" xfId="40382"/>
    <cellStyle name="메모 4 2 3 2 2 2 11" xfId="6267"/>
    <cellStyle name="메모 4 2 3 2 2 2 11 2" xfId="21621"/>
    <cellStyle name="메모 4 2 3 2 2 2 11 3" xfId="36669"/>
    <cellStyle name="메모 4 2 3 2 2 2 12" xfId="21296"/>
    <cellStyle name="메모 4 2 3 2 2 2 13" xfId="36340"/>
    <cellStyle name="메모 4 2 3 2 2 2 2" xfId="5891"/>
    <cellStyle name="메모 4 2 3 2 2 2 2 10" xfId="18884"/>
    <cellStyle name="메모 4 2 3 2 2 2 2 10 2" xfId="33954"/>
    <cellStyle name="메모 4 2 3 2 2 2 2 10 3" xfId="48966"/>
    <cellStyle name="메모 4 2 3 2 2 2 2 11" xfId="7191"/>
    <cellStyle name="메모 4 2 3 2 2 2 2 11 2" xfId="22545"/>
    <cellStyle name="메모 4 2 3 2 2 2 2 11 3" xfId="37593"/>
    <cellStyle name="메모 4 2 3 2 2 2 2 12" xfId="21328"/>
    <cellStyle name="메모 4 2 3 2 2 2 2 13" xfId="36372"/>
    <cellStyle name="메모 4 2 3 2 2 2 2 2" xfId="6889"/>
    <cellStyle name="메모 4 2 3 2 2 2 2 2 10" xfId="20610"/>
    <cellStyle name="메모 4 2 3 2 2 2 2 2 10 2" xfId="35680"/>
    <cellStyle name="메모 4 2 3 2 2 2 2 2 10 3" xfId="50692"/>
    <cellStyle name="메모 4 2 3 2 2 2 2 2 11" xfId="7956"/>
    <cellStyle name="메모 4 2 3 2 2 2 2 2 11 2" xfId="23259"/>
    <cellStyle name="메모 4 2 3 2 2 2 2 2 11 3" xfId="38283"/>
    <cellStyle name="메모 4 2 3 2 2 2 2 2 12" xfId="22243"/>
    <cellStyle name="메모 4 2 3 2 2 2 2 2 13" xfId="37291"/>
    <cellStyle name="메모 4 2 3 2 2 2 2 2 2" xfId="10861"/>
    <cellStyle name="메모 4 2 3 2 2 2 2 2 2 2" xfId="26008"/>
    <cellStyle name="메모 4 2 3 2 2 2 2 2 2 3" xfId="41029"/>
    <cellStyle name="메모 4 2 3 2 2 2 2 2 3" xfId="12039"/>
    <cellStyle name="메모 4 2 3 2 2 2 2 2 3 2" xfId="27109"/>
    <cellStyle name="메모 4 2 3 2 2 2 2 2 3 3" xfId="42130"/>
    <cellStyle name="메모 4 2 3 2 2 2 2 2 4" xfId="13343"/>
    <cellStyle name="메모 4 2 3 2 2 2 2 2 4 2" xfId="28413"/>
    <cellStyle name="메모 4 2 3 2 2 2 2 2 4 3" xfId="43434"/>
    <cellStyle name="메모 4 2 3 2 2 2 2 2 5" xfId="14680"/>
    <cellStyle name="메모 4 2 3 2 2 2 2 2 5 2" xfId="29750"/>
    <cellStyle name="메모 4 2 3 2 2 2 2 2 5 3" xfId="44771"/>
    <cellStyle name="메모 4 2 3 2 2 2 2 2 6" xfId="15910"/>
    <cellStyle name="메모 4 2 3 2 2 2 2 2 6 2" xfId="30980"/>
    <cellStyle name="메모 4 2 3 2 2 2 2 2 6 3" xfId="46001"/>
    <cellStyle name="메모 4 2 3 2 2 2 2 2 7" xfId="17063"/>
    <cellStyle name="메모 4 2 3 2 2 2 2 2 7 2" xfId="32133"/>
    <cellStyle name="메모 4 2 3 2 2 2 2 2 7 3" xfId="47145"/>
    <cellStyle name="메모 4 2 3 2 2 2 2 2 8" xfId="18348"/>
    <cellStyle name="메모 4 2 3 2 2 2 2 2 8 2" xfId="33418"/>
    <cellStyle name="메모 4 2 3 2 2 2 2 2 8 3" xfId="48430"/>
    <cellStyle name="메모 4 2 3 2 2 2 2 2 9" xfId="19515"/>
    <cellStyle name="메모 4 2 3 2 2 2 2 2 9 2" xfId="34585"/>
    <cellStyle name="메모 4 2 3 2 2 2 2 2 9 3" xfId="49597"/>
    <cellStyle name="메모 4 2 3 2 2 2 2 3" xfId="7796"/>
    <cellStyle name="메모 4 2 3 2 2 2 2 3 10" xfId="20495"/>
    <cellStyle name="메모 4 2 3 2 2 2 2 3 10 2" xfId="35565"/>
    <cellStyle name="메모 4 2 3 2 2 2 2 3 10 3" xfId="50577"/>
    <cellStyle name="메모 4 2 3 2 2 2 2 3 11" xfId="23141"/>
    <cellStyle name="메모 4 2 3 2 2 2 2 3 12" xfId="38168"/>
    <cellStyle name="메모 4 2 3 2 2 2 2 3 2" xfId="10704"/>
    <cellStyle name="메모 4 2 3 2 2 2 2 3 2 2" xfId="25893"/>
    <cellStyle name="메모 4 2 3 2 2 2 2 3 2 3" xfId="40914"/>
    <cellStyle name="메모 4 2 3 2 2 2 2 3 3" xfId="11922"/>
    <cellStyle name="메모 4 2 3 2 2 2 2 3 3 2" xfId="26992"/>
    <cellStyle name="메모 4 2 3 2 2 2 2 3 3 3" xfId="42013"/>
    <cellStyle name="메모 4 2 3 2 2 2 2 3 4" xfId="13224"/>
    <cellStyle name="메모 4 2 3 2 2 2 2 3 4 2" xfId="28294"/>
    <cellStyle name="메모 4 2 3 2 2 2 2 3 4 3" xfId="43315"/>
    <cellStyle name="메모 4 2 3 2 2 2 2 3 5" xfId="14535"/>
    <cellStyle name="메모 4 2 3 2 2 2 2 3 5 2" xfId="29605"/>
    <cellStyle name="메모 4 2 3 2 2 2 2 3 5 3" xfId="44626"/>
    <cellStyle name="메모 4 2 3 2 2 2 2 3 6" xfId="15794"/>
    <cellStyle name="메모 4 2 3 2 2 2 2 3 6 2" xfId="30864"/>
    <cellStyle name="메모 4 2 3 2 2 2 2 3 6 3" xfId="45885"/>
    <cellStyle name="메모 4 2 3 2 2 2 2 3 7" xfId="16945"/>
    <cellStyle name="메모 4 2 3 2 2 2 2 3 7 2" xfId="32015"/>
    <cellStyle name="메모 4 2 3 2 2 2 2 3 7 3" xfId="47030"/>
    <cellStyle name="메모 4 2 3 2 2 2 2 3 8" xfId="18226"/>
    <cellStyle name="메모 4 2 3 2 2 2 2 3 8 2" xfId="33296"/>
    <cellStyle name="메모 4 2 3 2 2 2 2 3 8 3" xfId="48308"/>
    <cellStyle name="메모 4 2 3 2 2 2 2 3 9" xfId="19400"/>
    <cellStyle name="메모 4 2 3 2 2 2 2 3 9 2" xfId="34470"/>
    <cellStyle name="메모 4 2 3 2 2 2 2 3 9 3" xfId="49482"/>
    <cellStyle name="메모 4 2 3 2 2 2 2 4" xfId="8870"/>
    <cellStyle name="메모 4 2 3 2 2 2 2 4 2" xfId="24096"/>
    <cellStyle name="메모 4 2 3 2 2 2 2 4 3" xfId="39118"/>
    <cellStyle name="메모 4 2 3 2 2 2 2 5" xfId="12650"/>
    <cellStyle name="메모 4 2 3 2 2 2 2 5 2" xfId="27720"/>
    <cellStyle name="메모 4 2 3 2 2 2 2 5 3" xfId="42741"/>
    <cellStyle name="메모 4 2 3 2 2 2 2 6" xfId="13945"/>
    <cellStyle name="메모 4 2 3 2 2 2 2 6 2" xfId="29015"/>
    <cellStyle name="메모 4 2 3 2 2 2 2 6 3" xfId="44036"/>
    <cellStyle name="메모 4 2 3 2 2 2 2 7" xfId="15275"/>
    <cellStyle name="메모 4 2 3 2 2 2 2 7 2" xfId="30345"/>
    <cellStyle name="메모 4 2 3 2 2 2 2 7 3" xfId="45366"/>
    <cellStyle name="메모 4 2 3 2 2 2 2 8" xfId="9094"/>
    <cellStyle name="메모 4 2 3 2 2 2 2 8 2" xfId="24320"/>
    <cellStyle name="메모 4 2 3 2 2 2 2 8 3" xfId="39342"/>
    <cellStyle name="메모 4 2 3 2 2 2 2 9" xfId="17652"/>
    <cellStyle name="메모 4 2 3 2 2 2 2 9 2" xfId="32722"/>
    <cellStyle name="메모 4 2 3 2 2 2 2 9 3" xfId="47734"/>
    <cellStyle name="메모 4 2 3 2 2 2 3" xfId="6780"/>
    <cellStyle name="메모 4 2 3 2 2 2 3 10" xfId="20386"/>
    <cellStyle name="메모 4 2 3 2 2 2 3 10 2" xfId="35456"/>
    <cellStyle name="메모 4 2 3 2 2 2 3 10 3" xfId="50468"/>
    <cellStyle name="메모 4 2 3 2 2 2 3 11" xfId="7680"/>
    <cellStyle name="메모 4 2 3 2 2 2 3 11 2" xfId="23032"/>
    <cellStyle name="메모 4 2 3 2 2 2 3 11 3" xfId="38059"/>
    <cellStyle name="메모 4 2 3 2 2 2 3 12" xfId="22134"/>
    <cellStyle name="메모 4 2 3 2 2 2 3 13" xfId="37182"/>
    <cellStyle name="메모 4 2 3 2 2 2 3 2" xfId="10588"/>
    <cellStyle name="메모 4 2 3 2 2 2 3 2 2" xfId="25784"/>
    <cellStyle name="메모 4 2 3 2 2 2 3 2 3" xfId="40805"/>
    <cellStyle name="메모 4 2 3 2 2 2 3 3" xfId="11812"/>
    <cellStyle name="메모 4 2 3 2 2 2 3 3 2" xfId="26882"/>
    <cellStyle name="메모 4 2 3 2 2 2 3 3 3" xfId="41903"/>
    <cellStyle name="메모 4 2 3 2 2 2 3 4" xfId="13114"/>
    <cellStyle name="메모 4 2 3 2 2 2 3 4 2" xfId="28184"/>
    <cellStyle name="메모 4 2 3 2 2 2 3 4 3" xfId="43205"/>
    <cellStyle name="메모 4 2 3 2 2 2 3 5" xfId="14420"/>
    <cellStyle name="메모 4 2 3 2 2 2 3 5 2" xfId="29490"/>
    <cellStyle name="메모 4 2 3 2 2 2 3 5 3" xfId="44511"/>
    <cellStyle name="메모 4 2 3 2 2 2 3 6" xfId="15685"/>
    <cellStyle name="메모 4 2 3 2 2 2 3 6 2" xfId="30755"/>
    <cellStyle name="메모 4 2 3 2 2 2 3 6 3" xfId="45776"/>
    <cellStyle name="메모 4 2 3 2 2 2 3 7" xfId="16836"/>
    <cellStyle name="메모 4 2 3 2 2 2 3 7 2" xfId="31906"/>
    <cellStyle name="메모 4 2 3 2 2 2 3 7 3" xfId="46921"/>
    <cellStyle name="메모 4 2 3 2 2 2 3 8" xfId="18116"/>
    <cellStyle name="메모 4 2 3 2 2 2 3 8 2" xfId="33186"/>
    <cellStyle name="메모 4 2 3 2 2 2 3 8 3" xfId="48198"/>
    <cellStyle name="메모 4 2 3 2 2 2 3 9" xfId="19291"/>
    <cellStyle name="메모 4 2 3 2 2 2 3 9 2" xfId="34361"/>
    <cellStyle name="메모 4 2 3 2 2 2 3 9 3" xfId="49373"/>
    <cellStyle name="메모 4 2 3 2 2 2 4" xfId="7062"/>
    <cellStyle name="메모 4 2 3 2 2 2 4 2" xfId="8560"/>
    <cellStyle name="메모 4 2 3 2 2 2 4 2 2" xfId="23786"/>
    <cellStyle name="메모 4 2 3 2 2 2 4 2 3" xfId="38810"/>
    <cellStyle name="메모 4 2 3 2 2 2 4 3" xfId="22416"/>
    <cellStyle name="메모 4 2 3 2 2 2 4 4" xfId="37464"/>
    <cellStyle name="메모 4 2 3 2 2 2 5" xfId="12579"/>
    <cellStyle name="메모 4 2 3 2 2 2 5 2" xfId="27649"/>
    <cellStyle name="메모 4 2 3 2 2 2 5 3" xfId="42670"/>
    <cellStyle name="메모 4 2 3 2 2 2 6" xfId="13877"/>
    <cellStyle name="메모 4 2 3 2 2 2 6 2" xfId="28947"/>
    <cellStyle name="메모 4 2 3 2 2 2 6 3" xfId="43968"/>
    <cellStyle name="메모 4 2 3 2 2 2 7" xfId="15240"/>
    <cellStyle name="메모 4 2 3 2 2 2 7 2" xfId="30310"/>
    <cellStyle name="메모 4 2 3 2 2 2 7 3" xfId="45331"/>
    <cellStyle name="메모 4 2 3 2 2 2 8" xfId="9148"/>
    <cellStyle name="메모 4 2 3 2 2 2 8 2" xfId="24374"/>
    <cellStyle name="메모 4 2 3 2 2 2 8 3" xfId="39396"/>
    <cellStyle name="메모 4 2 3 2 2 2 9" xfId="17589"/>
    <cellStyle name="메모 4 2 3 2 2 2 9 2" xfId="32659"/>
    <cellStyle name="메모 4 2 3 2 2 2 9 3" xfId="47671"/>
    <cellStyle name="메모 4 2 3 2 2 3" xfId="6662"/>
    <cellStyle name="메모 4 2 3 2 2 3 10" xfId="20268"/>
    <cellStyle name="메모 4 2 3 2 2 3 10 2" xfId="35338"/>
    <cellStyle name="메모 4 2 3 2 2 3 10 3" xfId="50350"/>
    <cellStyle name="메모 4 2 3 2 2 3 11" xfId="7540"/>
    <cellStyle name="메모 4 2 3 2 2 3 11 2" xfId="22893"/>
    <cellStyle name="메모 4 2 3 2 2 3 11 3" xfId="37941"/>
    <cellStyle name="메모 4 2 3 2 2 3 12" xfId="22016"/>
    <cellStyle name="메모 4 2 3 2 2 3 13" xfId="37064"/>
    <cellStyle name="메모 4 2 3 2 2 3 2" xfId="10460"/>
    <cellStyle name="메모 4 2 3 2 2 3 2 2" xfId="25657"/>
    <cellStyle name="메모 4 2 3 2 2 3 2 3" xfId="40678"/>
    <cellStyle name="메모 4 2 3 2 2 3 3" xfId="11692"/>
    <cellStyle name="메모 4 2 3 2 2 3 3 2" xfId="26762"/>
    <cellStyle name="메모 4 2 3 2 2 3 3 3" xfId="41783"/>
    <cellStyle name="메모 4 2 3 2 2 3 4" xfId="12993"/>
    <cellStyle name="메모 4 2 3 2 2 3 4 2" xfId="28063"/>
    <cellStyle name="메모 4 2 3 2 2 3 4 3" xfId="43084"/>
    <cellStyle name="메모 4 2 3 2 2 3 5" xfId="14300"/>
    <cellStyle name="메모 4 2 3 2 2 3 5 2" xfId="29370"/>
    <cellStyle name="메모 4 2 3 2 2 3 5 3" xfId="44391"/>
    <cellStyle name="메모 4 2 3 2 2 3 6" xfId="15564"/>
    <cellStyle name="메모 4 2 3 2 2 3 6 2" xfId="30634"/>
    <cellStyle name="메모 4 2 3 2 2 3 6 3" xfId="45655"/>
    <cellStyle name="메모 4 2 3 2 2 3 7" xfId="16711"/>
    <cellStyle name="메모 4 2 3 2 2 3 7 2" xfId="31781"/>
    <cellStyle name="메모 4 2 3 2 2 3 7 3" xfId="46802"/>
    <cellStyle name="메모 4 2 3 2 2 3 8" xfId="17998"/>
    <cellStyle name="메모 4 2 3 2 2 3 8 2" xfId="33068"/>
    <cellStyle name="메모 4 2 3 2 2 3 8 3" xfId="48080"/>
    <cellStyle name="메모 4 2 3 2 2 3 9" xfId="19173"/>
    <cellStyle name="메모 4 2 3 2 2 3 9 2" xfId="34243"/>
    <cellStyle name="메모 4 2 3 2 2 3 9 3" xfId="49255"/>
    <cellStyle name="메모 4 2 3 2 2 4" xfId="8626"/>
    <cellStyle name="메모 4 2 3 2 2 4 2" xfId="23852"/>
    <cellStyle name="메모 4 2 3 2 2 4 3" xfId="38875"/>
    <cellStyle name="메모 4 2 3 2 2 5" xfId="9883"/>
    <cellStyle name="메모 4 2 3 2 2 5 2" xfId="25109"/>
    <cellStyle name="메모 4 2 3 2 2 5 3" xfId="40130"/>
    <cellStyle name="메모 4 2 3 2 2 6" xfId="9610"/>
    <cellStyle name="메모 4 2 3 2 2 6 2" xfId="24836"/>
    <cellStyle name="메모 4 2 3 2 2 6 3" xfId="39857"/>
    <cellStyle name="메모 4 2 3 2 2 7" xfId="9897"/>
    <cellStyle name="메모 4 2 3 2 2 7 2" xfId="25123"/>
    <cellStyle name="메모 4 2 3 2 2 7 3" xfId="40144"/>
    <cellStyle name="메모 4 2 3 2 2 8" xfId="9542"/>
    <cellStyle name="메모 4 2 3 2 2 8 2" xfId="24768"/>
    <cellStyle name="메모 4 2 3 2 2 8 3" xfId="39789"/>
    <cellStyle name="메모 4 2 3 2 2 9" xfId="13457"/>
    <cellStyle name="메모 4 2 3 2 2 9 2" xfId="28527"/>
    <cellStyle name="메모 4 2 3 2 2 9 3" xfId="43548"/>
    <cellStyle name="메모 4 2 3 2 3" xfId="6599"/>
    <cellStyle name="메모 4 2 3 2 3 10" xfId="20205"/>
    <cellStyle name="메모 4 2 3 2 3 10 2" xfId="35275"/>
    <cellStyle name="메모 4 2 3 2 3 10 3" xfId="50287"/>
    <cellStyle name="메모 4 2 3 2 3 11" xfId="7477"/>
    <cellStyle name="메모 4 2 3 2 3 11 2" xfId="22830"/>
    <cellStyle name="메모 4 2 3 2 3 11 3" xfId="37878"/>
    <cellStyle name="메모 4 2 3 2 3 12" xfId="21953"/>
    <cellStyle name="메모 4 2 3 2 3 13" xfId="37001"/>
    <cellStyle name="메모 4 2 3 2 3 2" xfId="10397"/>
    <cellStyle name="메모 4 2 3 2 3 2 2" xfId="25594"/>
    <cellStyle name="메모 4 2 3 2 3 2 3" xfId="40615"/>
    <cellStyle name="메모 4 2 3 2 3 3" xfId="11629"/>
    <cellStyle name="메모 4 2 3 2 3 3 2" xfId="26699"/>
    <cellStyle name="메모 4 2 3 2 3 3 3" xfId="41720"/>
    <cellStyle name="메모 4 2 3 2 3 4" xfId="12930"/>
    <cellStyle name="메모 4 2 3 2 3 4 2" xfId="28000"/>
    <cellStyle name="메모 4 2 3 2 3 4 3" xfId="43021"/>
    <cellStyle name="메모 4 2 3 2 3 5" xfId="14237"/>
    <cellStyle name="메모 4 2 3 2 3 5 2" xfId="29307"/>
    <cellStyle name="메모 4 2 3 2 3 5 3" xfId="44328"/>
    <cellStyle name="메모 4 2 3 2 3 6" xfId="15501"/>
    <cellStyle name="메모 4 2 3 2 3 6 2" xfId="30571"/>
    <cellStyle name="메모 4 2 3 2 3 6 3" xfId="45592"/>
    <cellStyle name="메모 4 2 3 2 3 7" xfId="16648"/>
    <cellStyle name="메모 4 2 3 2 3 7 2" xfId="31718"/>
    <cellStyle name="메모 4 2 3 2 3 7 3" xfId="46739"/>
    <cellStyle name="메모 4 2 3 2 3 8" xfId="17935"/>
    <cellStyle name="메모 4 2 3 2 3 8 2" xfId="33005"/>
    <cellStyle name="메모 4 2 3 2 3 8 3" xfId="48017"/>
    <cellStyle name="메모 4 2 3 2 3 9" xfId="19110"/>
    <cellStyle name="메모 4 2 3 2 3 9 2" xfId="34180"/>
    <cellStyle name="메모 4 2 3 2 3 9 3" xfId="49192"/>
    <cellStyle name="메모 4 2 3 2 4" xfId="7012"/>
    <cellStyle name="메모 4 2 3 2 4 2" xfId="8706"/>
    <cellStyle name="메모 4 2 3 2 4 2 2" xfId="23932"/>
    <cellStyle name="메모 4 2 3 2 4 2 3" xfId="38954"/>
    <cellStyle name="메모 4 2 3 2 4 3" xfId="22366"/>
    <cellStyle name="메모 4 2 3 2 4 4" xfId="37414"/>
    <cellStyle name="메모 4 2 3 2 5" xfId="9419"/>
    <cellStyle name="메모 4 2 3 2 5 2" xfId="24645"/>
    <cellStyle name="메모 4 2 3 2 5 3" xfId="39666"/>
    <cellStyle name="메모 4 2 3 2 6" xfId="9740"/>
    <cellStyle name="메모 4 2 3 2 6 2" xfId="24966"/>
    <cellStyle name="메모 4 2 3 2 6 3" xfId="39987"/>
    <cellStyle name="메모 4 2 3 2 7" xfId="9964"/>
    <cellStyle name="메모 4 2 3 2 7 2" xfId="25190"/>
    <cellStyle name="메모 4 2 3 2 7 3" xfId="40211"/>
    <cellStyle name="메모 4 2 3 2 8" xfId="9479"/>
    <cellStyle name="메모 4 2 3 2 8 2" xfId="24705"/>
    <cellStyle name="메모 4 2 3 2 8 3" xfId="39726"/>
    <cellStyle name="메모 4 2 3 2 9" xfId="13072"/>
    <cellStyle name="메모 4 2 3 2 9 2" xfId="28142"/>
    <cellStyle name="메모 4 2 3 2 9 3" xfId="43163"/>
    <cellStyle name="메모 4 2 3 3" xfId="6544"/>
    <cellStyle name="메모 4 2 3 3 10" xfId="20150"/>
    <cellStyle name="메모 4 2 3 3 10 2" xfId="35220"/>
    <cellStyle name="메모 4 2 3 3 10 3" xfId="50232"/>
    <cellStyle name="메모 4 2 3 3 11" xfId="7422"/>
    <cellStyle name="메모 4 2 3 3 11 2" xfId="22775"/>
    <cellStyle name="메모 4 2 3 3 11 3" xfId="37823"/>
    <cellStyle name="메모 4 2 3 3 12" xfId="21898"/>
    <cellStyle name="메모 4 2 3 3 13" xfId="36946"/>
    <cellStyle name="메모 4 2 3 3 2" xfId="10342"/>
    <cellStyle name="메모 4 2 3 3 2 2" xfId="25539"/>
    <cellStyle name="메모 4 2 3 3 2 3" xfId="40560"/>
    <cellStyle name="메모 4 2 3 3 3" xfId="11574"/>
    <cellStyle name="메모 4 2 3 3 3 2" xfId="26644"/>
    <cellStyle name="메모 4 2 3 3 3 3" xfId="41665"/>
    <cellStyle name="메모 4 2 3 3 4" xfId="12875"/>
    <cellStyle name="메모 4 2 3 3 4 2" xfId="27945"/>
    <cellStyle name="메모 4 2 3 3 4 3" xfId="42966"/>
    <cellStyle name="메모 4 2 3 3 5" xfId="14182"/>
    <cellStyle name="메모 4 2 3 3 5 2" xfId="29252"/>
    <cellStyle name="메모 4 2 3 3 5 3" xfId="44273"/>
    <cellStyle name="메모 4 2 3 3 6" xfId="15446"/>
    <cellStyle name="메모 4 2 3 3 6 2" xfId="30516"/>
    <cellStyle name="메모 4 2 3 3 6 3" xfId="45537"/>
    <cellStyle name="메모 4 2 3 3 7" xfId="16593"/>
    <cellStyle name="메모 4 2 3 3 7 2" xfId="31663"/>
    <cellStyle name="메모 4 2 3 3 7 3" xfId="46684"/>
    <cellStyle name="메모 4 2 3 3 8" xfId="17880"/>
    <cellStyle name="메모 4 2 3 3 8 2" xfId="32950"/>
    <cellStyle name="메모 4 2 3 3 8 3" xfId="47962"/>
    <cellStyle name="메모 4 2 3 3 9" xfId="19055"/>
    <cellStyle name="메모 4 2 3 3 9 2" xfId="34125"/>
    <cellStyle name="메모 4 2 3 3 9 3" xfId="49137"/>
    <cellStyle name="메모 4 2 3 4" xfId="8759"/>
    <cellStyle name="메모 4 2 3 4 2" xfId="23985"/>
    <cellStyle name="메모 4 2 3 4 3" xfId="39007"/>
    <cellStyle name="메모 4 2 3 5" xfId="9181"/>
    <cellStyle name="메모 4 2 3 5 2" xfId="24407"/>
    <cellStyle name="메모 4 2 3 5 3" xfId="39429"/>
    <cellStyle name="메모 4 2 3 6" xfId="9515"/>
    <cellStyle name="메모 4 2 3 6 2" xfId="24741"/>
    <cellStyle name="메모 4 2 3 6 3" xfId="39762"/>
    <cellStyle name="메모 4 2 3 7" xfId="10044"/>
    <cellStyle name="메모 4 2 3 7 2" xfId="25270"/>
    <cellStyle name="메모 4 2 3 7 3" xfId="40291"/>
    <cellStyle name="메모 4 2 3 8" xfId="14031"/>
    <cellStyle name="메모 4 2 3 8 2" xfId="29101"/>
    <cellStyle name="메모 4 2 3 8 3" xfId="44122"/>
    <cellStyle name="메모 4 2 3 9" xfId="9681"/>
    <cellStyle name="메모 4 2 3 9 2" xfId="24907"/>
    <cellStyle name="메모 4 2 3 9 3" xfId="39928"/>
    <cellStyle name="메모 4 2 4" xfId="6346"/>
    <cellStyle name="메모 4 2 4 10" xfId="20033"/>
    <cellStyle name="메모 4 2 4 10 2" xfId="35103"/>
    <cellStyle name="메모 4 2 4 10 3" xfId="50115"/>
    <cellStyle name="메모 4 2 4 11" xfId="7305"/>
    <cellStyle name="메모 4 2 4 11 2" xfId="22658"/>
    <cellStyle name="메모 4 2 4 11 3" xfId="37706"/>
    <cellStyle name="메모 4 2 4 12" xfId="21700"/>
    <cellStyle name="메모 4 2 4 13" xfId="36748"/>
    <cellStyle name="메모 4 2 4 2" xfId="10225"/>
    <cellStyle name="메모 4 2 4 2 2" xfId="25422"/>
    <cellStyle name="메모 4 2 4 2 3" xfId="40443"/>
    <cellStyle name="메모 4 2 4 3" xfId="11457"/>
    <cellStyle name="메모 4 2 4 3 2" xfId="26527"/>
    <cellStyle name="메모 4 2 4 3 3" xfId="41548"/>
    <cellStyle name="메모 4 2 4 4" xfId="12758"/>
    <cellStyle name="메모 4 2 4 4 2" xfId="27828"/>
    <cellStyle name="메모 4 2 4 4 3" xfId="42849"/>
    <cellStyle name="메모 4 2 4 5" xfId="14065"/>
    <cellStyle name="메모 4 2 4 5 2" xfId="29135"/>
    <cellStyle name="메모 4 2 4 5 3" xfId="44156"/>
    <cellStyle name="메모 4 2 4 6" xfId="15329"/>
    <cellStyle name="메모 4 2 4 6 2" xfId="30399"/>
    <cellStyle name="메모 4 2 4 6 3" xfId="45420"/>
    <cellStyle name="메모 4 2 4 7" xfId="16476"/>
    <cellStyle name="메모 4 2 4 7 2" xfId="31546"/>
    <cellStyle name="메모 4 2 4 7 3" xfId="46567"/>
    <cellStyle name="메모 4 2 4 8" xfId="17763"/>
    <cellStyle name="메모 4 2 4 8 2" xfId="32833"/>
    <cellStyle name="메모 4 2 4 8 3" xfId="47845"/>
    <cellStyle name="메모 4 2 4 9" xfId="18938"/>
    <cellStyle name="메모 4 2 4 9 2" xfId="34008"/>
    <cellStyle name="메모 4 2 4 9 3" xfId="49020"/>
    <cellStyle name="메모 4 2 5" xfId="6143"/>
    <cellStyle name="메모 4 2 5 2" xfId="9971"/>
    <cellStyle name="메모 4 2 5 2 2" xfId="25197"/>
    <cellStyle name="메모 4 2 5 2 3" xfId="40218"/>
    <cellStyle name="메모 4 2 5 3" xfId="21497"/>
    <cellStyle name="메모 4 2 5 4" xfId="36545"/>
    <cellStyle name="메모 4 2 6" xfId="10145"/>
    <cellStyle name="메모 4 2 6 2" xfId="25369"/>
    <cellStyle name="메모 4 2 6 3" xfId="40390"/>
    <cellStyle name="메모 4 2 7" xfId="10141"/>
    <cellStyle name="메모 4 2 7 2" xfId="25366"/>
    <cellStyle name="메모 4 2 7 3" xfId="40387"/>
    <cellStyle name="메모 4 2 8" xfId="9248"/>
    <cellStyle name="메모 4 2 8 2" xfId="24474"/>
    <cellStyle name="메모 4 2 8 3" xfId="39496"/>
    <cellStyle name="메모 4 2 9" xfId="13908"/>
    <cellStyle name="메모 4 2 9 2" xfId="28978"/>
    <cellStyle name="메모 4 2 9 3" xfId="43999"/>
    <cellStyle name="메모 4 3" xfId="5520"/>
    <cellStyle name="메모 4 3 10" xfId="8970"/>
    <cellStyle name="메모 4 3 10 2" xfId="24196"/>
    <cellStyle name="메모 4 3 10 3" xfId="39218"/>
    <cellStyle name="메모 4 3 11" xfId="6217"/>
    <cellStyle name="메모 4 3 11 2" xfId="21571"/>
    <cellStyle name="메모 4 3 11 3" xfId="36619"/>
    <cellStyle name="메모 4 3 12" xfId="21190"/>
    <cellStyle name="메모 4 3 13" xfId="36237"/>
    <cellStyle name="메모 4 3 2" xfId="5601"/>
    <cellStyle name="메모 4 3 2 10" xfId="17624"/>
    <cellStyle name="메모 4 3 2 10 2" xfId="32694"/>
    <cellStyle name="메모 4 3 2 10 3" xfId="47706"/>
    <cellStyle name="메모 4 3 2 11" xfId="6097"/>
    <cellStyle name="메모 4 3 2 11 2" xfId="21453"/>
    <cellStyle name="메모 4 3 2 11 3" xfId="36499"/>
    <cellStyle name="메모 4 3 2 12" xfId="21232"/>
    <cellStyle name="메모 4 3 2 13" xfId="36279"/>
    <cellStyle name="메모 4 3 2 2" xfId="5661"/>
    <cellStyle name="메모 4 3 2 2 10" xfId="11770"/>
    <cellStyle name="메모 4 3 2 2 10 2" xfId="26840"/>
    <cellStyle name="메모 4 3 2 2 10 3" xfId="41861"/>
    <cellStyle name="메모 4 3 2 2 11" xfId="6054"/>
    <cellStyle name="메모 4 3 2 2 11 2" xfId="21411"/>
    <cellStyle name="메모 4 3 2 2 11 3" xfId="36456"/>
    <cellStyle name="메모 4 3 2 2 12" xfId="21248"/>
    <cellStyle name="메모 4 3 2 2 13" xfId="36295"/>
    <cellStyle name="메모 4 3 2 2 2" xfId="5787"/>
    <cellStyle name="메모 4 3 2 2 2 10" xfId="13456"/>
    <cellStyle name="메모 4 3 2 2 2 10 2" xfId="28526"/>
    <cellStyle name="메모 4 3 2 2 2 10 3" xfId="43547"/>
    <cellStyle name="메모 4 3 2 2 2 11" xfId="6243"/>
    <cellStyle name="메모 4 3 2 2 2 11 2" xfId="21597"/>
    <cellStyle name="메모 4 3 2 2 2 11 3" xfId="36645"/>
    <cellStyle name="메모 4 3 2 2 2 12" xfId="21299"/>
    <cellStyle name="메모 4 3 2 2 2 13" xfId="36343"/>
    <cellStyle name="메모 4 3 2 2 2 2" xfId="5904"/>
    <cellStyle name="메모 4 3 2 2 2 2 10" xfId="18887"/>
    <cellStyle name="메모 4 3 2 2 2 2 10 2" xfId="33957"/>
    <cellStyle name="메모 4 3 2 2 2 2 10 3" xfId="48969"/>
    <cellStyle name="메모 4 3 2 2 2 2 11" xfId="7204"/>
    <cellStyle name="메모 4 3 2 2 2 2 11 2" xfId="22558"/>
    <cellStyle name="메모 4 3 2 2 2 2 11 3" xfId="37606"/>
    <cellStyle name="메모 4 3 2 2 2 2 12" xfId="21331"/>
    <cellStyle name="메모 4 3 2 2 2 2 13" xfId="36375"/>
    <cellStyle name="메모 4 3 2 2 2 2 2" xfId="6902"/>
    <cellStyle name="메모 4 3 2 2 2 2 2 10" xfId="20623"/>
    <cellStyle name="메모 4 3 2 2 2 2 2 10 2" xfId="35693"/>
    <cellStyle name="메모 4 3 2 2 2 2 2 10 3" xfId="50705"/>
    <cellStyle name="메모 4 3 2 2 2 2 2 11" xfId="7969"/>
    <cellStyle name="메모 4 3 2 2 2 2 2 11 2" xfId="23272"/>
    <cellStyle name="메모 4 3 2 2 2 2 2 11 3" xfId="38296"/>
    <cellStyle name="메모 4 3 2 2 2 2 2 12" xfId="22256"/>
    <cellStyle name="메모 4 3 2 2 2 2 2 13" xfId="37304"/>
    <cellStyle name="메모 4 3 2 2 2 2 2 2" xfId="10874"/>
    <cellStyle name="메모 4 3 2 2 2 2 2 2 2" xfId="26021"/>
    <cellStyle name="메모 4 3 2 2 2 2 2 2 3" xfId="41042"/>
    <cellStyle name="메모 4 3 2 2 2 2 2 3" xfId="12052"/>
    <cellStyle name="메모 4 3 2 2 2 2 2 3 2" xfId="27122"/>
    <cellStyle name="메모 4 3 2 2 2 2 2 3 3" xfId="42143"/>
    <cellStyle name="메모 4 3 2 2 2 2 2 4" xfId="13356"/>
    <cellStyle name="메모 4 3 2 2 2 2 2 4 2" xfId="28426"/>
    <cellStyle name="메모 4 3 2 2 2 2 2 4 3" xfId="43447"/>
    <cellStyle name="메모 4 3 2 2 2 2 2 5" xfId="14693"/>
    <cellStyle name="메모 4 3 2 2 2 2 2 5 2" xfId="29763"/>
    <cellStyle name="메모 4 3 2 2 2 2 2 5 3" xfId="44784"/>
    <cellStyle name="메모 4 3 2 2 2 2 2 6" xfId="15923"/>
    <cellStyle name="메모 4 3 2 2 2 2 2 6 2" xfId="30993"/>
    <cellStyle name="메모 4 3 2 2 2 2 2 6 3" xfId="46014"/>
    <cellStyle name="메모 4 3 2 2 2 2 2 7" xfId="17076"/>
    <cellStyle name="메모 4 3 2 2 2 2 2 7 2" xfId="32146"/>
    <cellStyle name="메모 4 3 2 2 2 2 2 7 3" xfId="47158"/>
    <cellStyle name="메모 4 3 2 2 2 2 2 8" xfId="18361"/>
    <cellStyle name="메모 4 3 2 2 2 2 2 8 2" xfId="33431"/>
    <cellStyle name="메모 4 3 2 2 2 2 2 8 3" xfId="48443"/>
    <cellStyle name="메모 4 3 2 2 2 2 2 9" xfId="19528"/>
    <cellStyle name="메모 4 3 2 2 2 2 2 9 2" xfId="34598"/>
    <cellStyle name="메모 4 3 2 2 2 2 2 9 3" xfId="49610"/>
    <cellStyle name="메모 4 3 2 2 2 2 3" xfId="7809"/>
    <cellStyle name="메모 4 3 2 2 2 2 3 10" xfId="20508"/>
    <cellStyle name="메모 4 3 2 2 2 2 3 10 2" xfId="35578"/>
    <cellStyle name="메모 4 3 2 2 2 2 3 10 3" xfId="50590"/>
    <cellStyle name="메모 4 3 2 2 2 2 3 11" xfId="23154"/>
    <cellStyle name="메모 4 3 2 2 2 2 3 12" xfId="38181"/>
    <cellStyle name="메모 4 3 2 2 2 2 3 2" xfId="10717"/>
    <cellStyle name="메모 4 3 2 2 2 2 3 2 2" xfId="25906"/>
    <cellStyle name="메모 4 3 2 2 2 2 3 2 3" xfId="40927"/>
    <cellStyle name="메모 4 3 2 2 2 2 3 3" xfId="11935"/>
    <cellStyle name="메모 4 3 2 2 2 2 3 3 2" xfId="27005"/>
    <cellStyle name="메모 4 3 2 2 2 2 3 3 3" xfId="42026"/>
    <cellStyle name="메모 4 3 2 2 2 2 3 4" xfId="13237"/>
    <cellStyle name="메모 4 3 2 2 2 2 3 4 2" xfId="28307"/>
    <cellStyle name="메모 4 3 2 2 2 2 3 4 3" xfId="43328"/>
    <cellStyle name="메모 4 3 2 2 2 2 3 5" xfId="14548"/>
    <cellStyle name="메모 4 3 2 2 2 2 3 5 2" xfId="29618"/>
    <cellStyle name="메모 4 3 2 2 2 2 3 5 3" xfId="44639"/>
    <cellStyle name="메모 4 3 2 2 2 2 3 6" xfId="15807"/>
    <cellStyle name="메모 4 3 2 2 2 2 3 6 2" xfId="30877"/>
    <cellStyle name="메모 4 3 2 2 2 2 3 6 3" xfId="45898"/>
    <cellStyle name="메모 4 3 2 2 2 2 3 7" xfId="16958"/>
    <cellStyle name="메모 4 3 2 2 2 2 3 7 2" xfId="32028"/>
    <cellStyle name="메모 4 3 2 2 2 2 3 7 3" xfId="47043"/>
    <cellStyle name="메모 4 3 2 2 2 2 3 8" xfId="18239"/>
    <cellStyle name="메모 4 3 2 2 2 2 3 8 2" xfId="33309"/>
    <cellStyle name="메모 4 3 2 2 2 2 3 8 3" xfId="48321"/>
    <cellStyle name="메모 4 3 2 2 2 2 3 9" xfId="19413"/>
    <cellStyle name="메모 4 3 2 2 2 2 3 9 2" xfId="34483"/>
    <cellStyle name="메모 4 3 2 2 2 2 3 9 3" xfId="49495"/>
    <cellStyle name="메모 4 3 2 2 2 2 4" xfId="8857"/>
    <cellStyle name="메모 4 3 2 2 2 2 4 2" xfId="24083"/>
    <cellStyle name="메모 4 3 2 2 2 2 4 3" xfId="39105"/>
    <cellStyle name="메모 4 3 2 2 2 2 5" xfId="12663"/>
    <cellStyle name="메모 4 3 2 2 2 2 5 2" xfId="27733"/>
    <cellStyle name="메모 4 3 2 2 2 2 5 3" xfId="42754"/>
    <cellStyle name="메모 4 3 2 2 2 2 6" xfId="13958"/>
    <cellStyle name="메모 4 3 2 2 2 2 6 2" xfId="29028"/>
    <cellStyle name="메모 4 3 2 2 2 2 6 3" xfId="44049"/>
    <cellStyle name="메모 4 3 2 2 2 2 7" xfId="15278"/>
    <cellStyle name="메모 4 3 2 2 2 2 7 2" xfId="30348"/>
    <cellStyle name="메모 4 3 2 2 2 2 7 3" xfId="45369"/>
    <cellStyle name="메모 4 3 2 2 2 2 8" xfId="8995"/>
    <cellStyle name="메모 4 3 2 2 2 2 8 2" xfId="24221"/>
    <cellStyle name="메모 4 3 2 2 2 2 8 3" xfId="39243"/>
    <cellStyle name="메모 4 3 2 2 2 2 9" xfId="17665"/>
    <cellStyle name="메모 4 3 2 2 2 2 9 2" xfId="32735"/>
    <cellStyle name="메모 4 3 2 2 2 2 9 3" xfId="47747"/>
    <cellStyle name="메모 4 3 2 2 2 3" xfId="6793"/>
    <cellStyle name="메모 4 3 2 2 2 3 10" xfId="20399"/>
    <cellStyle name="메모 4 3 2 2 2 3 10 2" xfId="35469"/>
    <cellStyle name="메모 4 3 2 2 2 3 10 3" xfId="50481"/>
    <cellStyle name="메모 4 3 2 2 2 3 11" xfId="7693"/>
    <cellStyle name="메모 4 3 2 2 2 3 11 2" xfId="23045"/>
    <cellStyle name="메모 4 3 2 2 2 3 11 3" xfId="38072"/>
    <cellStyle name="메모 4 3 2 2 2 3 12" xfId="22147"/>
    <cellStyle name="메모 4 3 2 2 2 3 13" xfId="37195"/>
    <cellStyle name="메모 4 3 2 2 2 3 2" xfId="10601"/>
    <cellStyle name="메모 4 3 2 2 2 3 2 2" xfId="25797"/>
    <cellStyle name="메모 4 3 2 2 2 3 2 3" xfId="40818"/>
    <cellStyle name="메모 4 3 2 2 2 3 3" xfId="11825"/>
    <cellStyle name="메모 4 3 2 2 2 3 3 2" xfId="26895"/>
    <cellStyle name="메모 4 3 2 2 2 3 3 3" xfId="41916"/>
    <cellStyle name="메모 4 3 2 2 2 3 4" xfId="13127"/>
    <cellStyle name="메모 4 3 2 2 2 3 4 2" xfId="28197"/>
    <cellStyle name="메모 4 3 2 2 2 3 4 3" xfId="43218"/>
    <cellStyle name="메모 4 3 2 2 2 3 5" xfId="14433"/>
    <cellStyle name="메모 4 3 2 2 2 3 5 2" xfId="29503"/>
    <cellStyle name="메모 4 3 2 2 2 3 5 3" xfId="44524"/>
    <cellStyle name="메모 4 3 2 2 2 3 6" xfId="15698"/>
    <cellStyle name="메모 4 3 2 2 2 3 6 2" xfId="30768"/>
    <cellStyle name="메모 4 3 2 2 2 3 6 3" xfId="45789"/>
    <cellStyle name="메모 4 3 2 2 2 3 7" xfId="16849"/>
    <cellStyle name="메모 4 3 2 2 2 3 7 2" xfId="31919"/>
    <cellStyle name="메모 4 3 2 2 2 3 7 3" xfId="46934"/>
    <cellStyle name="메모 4 3 2 2 2 3 8" xfId="18129"/>
    <cellStyle name="메모 4 3 2 2 2 3 8 2" xfId="33199"/>
    <cellStyle name="메모 4 3 2 2 2 3 8 3" xfId="48211"/>
    <cellStyle name="메모 4 3 2 2 2 3 9" xfId="19304"/>
    <cellStyle name="메모 4 3 2 2 2 3 9 2" xfId="34374"/>
    <cellStyle name="메모 4 3 2 2 2 3 9 3" xfId="49386"/>
    <cellStyle name="메모 4 3 2 2 2 4" xfId="7065"/>
    <cellStyle name="메모 4 3 2 2 2 4 2" xfId="8555"/>
    <cellStyle name="메모 4 3 2 2 2 4 2 2" xfId="23781"/>
    <cellStyle name="메모 4 3 2 2 2 4 2 3" xfId="38805"/>
    <cellStyle name="메모 4 3 2 2 2 4 3" xfId="22419"/>
    <cellStyle name="메모 4 3 2 2 2 4 4" xfId="37467"/>
    <cellStyle name="메모 4 3 2 2 2 5" xfId="12585"/>
    <cellStyle name="메모 4 3 2 2 2 5 2" xfId="27655"/>
    <cellStyle name="메모 4 3 2 2 2 5 3" xfId="42676"/>
    <cellStyle name="메모 4 3 2 2 2 6" xfId="13881"/>
    <cellStyle name="메모 4 3 2 2 2 6 2" xfId="28951"/>
    <cellStyle name="메모 4 3 2 2 2 6 3" xfId="43972"/>
    <cellStyle name="메모 4 3 2 2 2 7" xfId="15244"/>
    <cellStyle name="메모 4 3 2 2 2 7 2" xfId="30314"/>
    <cellStyle name="메모 4 3 2 2 2 7 3" xfId="45335"/>
    <cellStyle name="메모 4 3 2 2 2 8" xfId="9820"/>
    <cellStyle name="메모 4 3 2 2 2 8 2" xfId="25046"/>
    <cellStyle name="메모 4 3 2 2 2 8 3" xfId="40067"/>
    <cellStyle name="메모 4 3 2 2 2 9" xfId="17592"/>
    <cellStyle name="메모 4 3 2 2 2 9 2" xfId="32662"/>
    <cellStyle name="메모 4 3 2 2 2 9 3" xfId="47674"/>
    <cellStyle name="메모 4 3 2 2 3" xfId="6675"/>
    <cellStyle name="메모 4 3 2 2 3 10" xfId="20281"/>
    <cellStyle name="메모 4 3 2 2 3 10 2" xfId="35351"/>
    <cellStyle name="메모 4 3 2 2 3 10 3" xfId="50363"/>
    <cellStyle name="메모 4 3 2 2 3 11" xfId="7553"/>
    <cellStyle name="메모 4 3 2 2 3 11 2" xfId="22906"/>
    <cellStyle name="메모 4 3 2 2 3 11 3" xfId="37954"/>
    <cellStyle name="메모 4 3 2 2 3 12" xfId="22029"/>
    <cellStyle name="메모 4 3 2 2 3 13" xfId="37077"/>
    <cellStyle name="메모 4 3 2 2 3 2" xfId="10473"/>
    <cellStyle name="메모 4 3 2 2 3 2 2" xfId="25670"/>
    <cellStyle name="메모 4 3 2 2 3 2 3" xfId="40691"/>
    <cellStyle name="메모 4 3 2 2 3 3" xfId="11705"/>
    <cellStyle name="메모 4 3 2 2 3 3 2" xfId="26775"/>
    <cellStyle name="메모 4 3 2 2 3 3 3" xfId="41796"/>
    <cellStyle name="메모 4 3 2 2 3 4" xfId="13006"/>
    <cellStyle name="메모 4 3 2 2 3 4 2" xfId="28076"/>
    <cellStyle name="메모 4 3 2 2 3 4 3" xfId="43097"/>
    <cellStyle name="메모 4 3 2 2 3 5" xfId="14313"/>
    <cellStyle name="메모 4 3 2 2 3 5 2" xfId="29383"/>
    <cellStyle name="메모 4 3 2 2 3 5 3" xfId="44404"/>
    <cellStyle name="메모 4 3 2 2 3 6" xfId="15577"/>
    <cellStyle name="메모 4 3 2 2 3 6 2" xfId="30647"/>
    <cellStyle name="메모 4 3 2 2 3 6 3" xfId="45668"/>
    <cellStyle name="메모 4 3 2 2 3 7" xfId="16724"/>
    <cellStyle name="메모 4 3 2 2 3 7 2" xfId="31794"/>
    <cellStyle name="메모 4 3 2 2 3 7 3" xfId="46815"/>
    <cellStyle name="메모 4 3 2 2 3 8" xfId="18011"/>
    <cellStyle name="메모 4 3 2 2 3 8 2" xfId="33081"/>
    <cellStyle name="메모 4 3 2 2 3 8 3" xfId="48093"/>
    <cellStyle name="메모 4 3 2 2 3 9" xfId="19186"/>
    <cellStyle name="메모 4 3 2 2 3 9 2" xfId="34256"/>
    <cellStyle name="메모 4 3 2 2 3 9 3" xfId="49268"/>
    <cellStyle name="메모 4 3 2 2 4" xfId="8613"/>
    <cellStyle name="메모 4 3 2 2 4 2" xfId="23839"/>
    <cellStyle name="메모 4 3 2 2 4 3" xfId="38862"/>
    <cellStyle name="메모 4 3 2 2 5" xfId="9777"/>
    <cellStyle name="메모 4 3 2 2 5 2" xfId="25003"/>
    <cellStyle name="메모 4 3 2 2 5 3" xfId="40024"/>
    <cellStyle name="메모 4 3 2 2 6" xfId="9288"/>
    <cellStyle name="메모 4 3 2 2 6 2" xfId="24514"/>
    <cellStyle name="메모 4 3 2 2 6 3" xfId="39536"/>
    <cellStyle name="메모 4 3 2 2 7" xfId="9892"/>
    <cellStyle name="메모 4 3 2 2 7 2" xfId="25118"/>
    <cellStyle name="메모 4 3 2 2 7 3" xfId="40139"/>
    <cellStyle name="메모 4 3 2 2 8" xfId="8922"/>
    <cellStyle name="메모 4 3 2 2 8 2" xfId="24148"/>
    <cellStyle name="메모 4 3 2 2 8 3" xfId="39170"/>
    <cellStyle name="메모 4 3 2 2 9" xfId="13165"/>
    <cellStyle name="메모 4 3 2 2 9 2" xfId="28235"/>
    <cellStyle name="메모 4 3 2 2 9 3" xfId="43256"/>
    <cellStyle name="메모 4 3 2 3" xfId="6615"/>
    <cellStyle name="메모 4 3 2 3 10" xfId="20221"/>
    <cellStyle name="메모 4 3 2 3 10 2" xfId="35291"/>
    <cellStyle name="메모 4 3 2 3 10 3" xfId="50303"/>
    <cellStyle name="메모 4 3 2 3 11" xfId="7493"/>
    <cellStyle name="메모 4 3 2 3 11 2" xfId="22846"/>
    <cellStyle name="메모 4 3 2 3 11 3" xfId="37894"/>
    <cellStyle name="메모 4 3 2 3 12" xfId="21969"/>
    <cellStyle name="메모 4 3 2 3 13" xfId="37017"/>
    <cellStyle name="메모 4 3 2 3 2" xfId="10413"/>
    <cellStyle name="메모 4 3 2 3 2 2" xfId="25610"/>
    <cellStyle name="메모 4 3 2 3 2 3" xfId="40631"/>
    <cellStyle name="메모 4 3 2 3 3" xfId="11645"/>
    <cellStyle name="메모 4 3 2 3 3 2" xfId="26715"/>
    <cellStyle name="메모 4 3 2 3 3 3" xfId="41736"/>
    <cellStyle name="메모 4 3 2 3 4" xfId="12946"/>
    <cellStyle name="메모 4 3 2 3 4 2" xfId="28016"/>
    <cellStyle name="메모 4 3 2 3 4 3" xfId="43037"/>
    <cellStyle name="메모 4 3 2 3 5" xfId="14253"/>
    <cellStyle name="메모 4 3 2 3 5 2" xfId="29323"/>
    <cellStyle name="메모 4 3 2 3 5 3" xfId="44344"/>
    <cellStyle name="메모 4 3 2 3 6" xfId="15517"/>
    <cellStyle name="메모 4 3 2 3 6 2" xfId="30587"/>
    <cellStyle name="메모 4 3 2 3 6 3" xfId="45608"/>
    <cellStyle name="메모 4 3 2 3 7" xfId="16664"/>
    <cellStyle name="메모 4 3 2 3 7 2" xfId="31734"/>
    <cellStyle name="메모 4 3 2 3 7 3" xfId="46755"/>
    <cellStyle name="메모 4 3 2 3 8" xfId="17951"/>
    <cellStyle name="메모 4 3 2 3 8 2" xfId="33021"/>
    <cellStyle name="메모 4 3 2 3 8 3" xfId="48033"/>
    <cellStyle name="메모 4 3 2 3 9" xfId="19126"/>
    <cellStyle name="메모 4 3 2 3 9 2" xfId="34196"/>
    <cellStyle name="메모 4 3 2 3 9 3" xfId="49208"/>
    <cellStyle name="메모 4 3 2 4" xfId="7015"/>
    <cellStyle name="메모 4 3 2 4 2" xfId="8657"/>
    <cellStyle name="메모 4 3 2 4 2 2" xfId="23883"/>
    <cellStyle name="메모 4 3 2 4 2 3" xfId="38905"/>
    <cellStyle name="메모 4 3 2 4 3" xfId="22369"/>
    <cellStyle name="메모 4 3 2 4 4" xfId="37417"/>
    <cellStyle name="메모 4 3 2 5" xfId="9714"/>
    <cellStyle name="메모 4 3 2 5 2" xfId="24940"/>
    <cellStyle name="메모 4 3 2 5 3" xfId="39961"/>
    <cellStyle name="메모 4 3 2 6" xfId="9319"/>
    <cellStyle name="메모 4 3 2 6 2" xfId="24545"/>
    <cellStyle name="메모 4 3 2 6 3" xfId="39567"/>
    <cellStyle name="메모 4 3 2 7" xfId="9629"/>
    <cellStyle name="메모 4 3 2 7 2" xfId="24855"/>
    <cellStyle name="메모 4 3 2 7 3" xfId="39876"/>
    <cellStyle name="메모 4 3 2 8" xfId="9578"/>
    <cellStyle name="메모 4 3 2 8 2" xfId="24804"/>
    <cellStyle name="메모 4 3 2 8 3" xfId="39825"/>
    <cellStyle name="메모 4 3 2 9" xfId="9108"/>
    <cellStyle name="메모 4 3 2 9 2" xfId="24334"/>
    <cellStyle name="메모 4 3 2 9 3" xfId="39356"/>
    <cellStyle name="메모 4 3 3" xfId="6534"/>
    <cellStyle name="메모 4 3 3 10" xfId="20140"/>
    <cellStyle name="메모 4 3 3 10 2" xfId="35210"/>
    <cellStyle name="메모 4 3 3 10 3" xfId="50222"/>
    <cellStyle name="메모 4 3 3 11" xfId="7412"/>
    <cellStyle name="메모 4 3 3 11 2" xfId="22765"/>
    <cellStyle name="메모 4 3 3 11 3" xfId="37813"/>
    <cellStyle name="메모 4 3 3 12" xfId="21888"/>
    <cellStyle name="메모 4 3 3 13" xfId="36936"/>
    <cellStyle name="메모 4 3 3 2" xfId="10332"/>
    <cellStyle name="메모 4 3 3 2 2" xfId="25529"/>
    <cellStyle name="메모 4 3 3 2 3" xfId="40550"/>
    <cellStyle name="메모 4 3 3 3" xfId="11564"/>
    <cellStyle name="메모 4 3 3 3 2" xfId="26634"/>
    <cellStyle name="메모 4 3 3 3 3" xfId="41655"/>
    <cellStyle name="메모 4 3 3 4" xfId="12865"/>
    <cellStyle name="메모 4 3 3 4 2" xfId="27935"/>
    <cellStyle name="메모 4 3 3 4 3" xfId="42956"/>
    <cellStyle name="메모 4 3 3 5" xfId="14172"/>
    <cellStyle name="메모 4 3 3 5 2" xfId="29242"/>
    <cellStyle name="메모 4 3 3 5 3" xfId="44263"/>
    <cellStyle name="메모 4 3 3 6" xfId="15436"/>
    <cellStyle name="메모 4 3 3 6 2" xfId="30506"/>
    <cellStyle name="메모 4 3 3 6 3" xfId="45527"/>
    <cellStyle name="메모 4 3 3 7" xfId="16583"/>
    <cellStyle name="메모 4 3 3 7 2" xfId="31653"/>
    <cellStyle name="메모 4 3 3 7 3" xfId="46674"/>
    <cellStyle name="메모 4 3 3 8" xfId="17870"/>
    <cellStyle name="메모 4 3 3 8 2" xfId="32940"/>
    <cellStyle name="메모 4 3 3 8 3" xfId="47952"/>
    <cellStyle name="메모 4 3 3 9" xfId="19045"/>
    <cellStyle name="메모 4 3 3 9 2" xfId="34115"/>
    <cellStyle name="메모 4 3 3 9 3" xfId="49127"/>
    <cellStyle name="메모 4 3 4" xfId="8769"/>
    <cellStyle name="메모 4 3 4 2" xfId="23995"/>
    <cellStyle name="메모 4 3 4 3" xfId="39017"/>
    <cellStyle name="메모 4 3 5" xfId="10037"/>
    <cellStyle name="메모 4 3 5 2" xfId="25263"/>
    <cellStyle name="메모 4 3 5 3" xfId="40284"/>
    <cellStyle name="메모 4 3 6" xfId="9275"/>
    <cellStyle name="메모 4 3 6 2" xfId="24501"/>
    <cellStyle name="메모 4 3 6 3" xfId="39523"/>
    <cellStyle name="메모 4 3 7" xfId="9134"/>
    <cellStyle name="메모 4 3 7 2" xfId="24360"/>
    <cellStyle name="메모 4 3 7 3" xfId="39382"/>
    <cellStyle name="메모 4 3 8" xfId="14649"/>
    <cellStyle name="메모 4 3 8 2" xfId="29719"/>
    <cellStyle name="메모 4 3 8 3" xfId="44740"/>
    <cellStyle name="메모 4 3 9" xfId="12728"/>
    <cellStyle name="메모 4 3 9 2" xfId="27798"/>
    <cellStyle name="메모 4 3 9 3" xfId="42819"/>
    <cellStyle name="메모 4 4" xfId="6311"/>
    <cellStyle name="메모 4 4 10" xfId="20032"/>
    <cellStyle name="메모 4 4 10 2" xfId="35102"/>
    <cellStyle name="메모 4 4 10 3" xfId="50114"/>
    <cellStyle name="메모 4 4 11" xfId="7304"/>
    <cellStyle name="메모 4 4 11 2" xfId="22657"/>
    <cellStyle name="메모 4 4 11 3" xfId="37705"/>
    <cellStyle name="메모 4 4 12" xfId="21665"/>
    <cellStyle name="메모 4 4 13" xfId="36713"/>
    <cellStyle name="메모 4 4 2" xfId="10224"/>
    <cellStyle name="메모 4 4 2 2" xfId="25421"/>
    <cellStyle name="메모 4 4 2 3" xfId="40442"/>
    <cellStyle name="메모 4 4 3" xfId="11456"/>
    <cellStyle name="메모 4 4 3 2" xfId="26526"/>
    <cellStyle name="메모 4 4 3 3" xfId="41547"/>
    <cellStyle name="메모 4 4 4" xfId="12757"/>
    <cellStyle name="메모 4 4 4 2" xfId="27827"/>
    <cellStyle name="메모 4 4 4 3" xfId="42848"/>
    <cellStyle name="메모 4 4 5" xfId="14064"/>
    <cellStyle name="메모 4 4 5 2" xfId="29134"/>
    <cellStyle name="메모 4 4 5 3" xfId="44155"/>
    <cellStyle name="메모 4 4 6" xfId="15328"/>
    <cellStyle name="메모 4 4 6 2" xfId="30398"/>
    <cellStyle name="메모 4 4 6 3" xfId="45419"/>
    <cellStyle name="메모 4 4 7" xfId="16475"/>
    <cellStyle name="메모 4 4 7 2" xfId="31545"/>
    <cellStyle name="메모 4 4 7 3" xfId="46566"/>
    <cellStyle name="메모 4 4 8" xfId="17762"/>
    <cellStyle name="메모 4 4 8 2" xfId="32832"/>
    <cellStyle name="메모 4 4 8 3" xfId="47844"/>
    <cellStyle name="메모 4 4 9" xfId="18937"/>
    <cellStyle name="메모 4 4 9 2" xfId="34007"/>
    <cellStyle name="메모 4 4 9 3" xfId="49019"/>
    <cellStyle name="메모 4 5" xfId="6155"/>
    <cellStyle name="메모 4 5 2" xfId="9770"/>
    <cellStyle name="메모 4 5 2 2" xfId="24996"/>
    <cellStyle name="메모 4 5 2 3" xfId="40017"/>
    <cellStyle name="메모 4 5 3" xfId="21509"/>
    <cellStyle name="메모 4 5 4" xfId="36557"/>
    <cellStyle name="메모 4 6" xfId="9007"/>
    <cellStyle name="메모 4 6 2" xfId="24233"/>
    <cellStyle name="메모 4 6 3" xfId="39255"/>
    <cellStyle name="메모 4 7" xfId="9257"/>
    <cellStyle name="메모 4 7 2" xfId="24483"/>
    <cellStyle name="메모 4 7 3" xfId="39505"/>
    <cellStyle name="메모 4 8" xfId="8915"/>
    <cellStyle name="메모 4 8 2" xfId="24141"/>
    <cellStyle name="메모 4 8 3" xfId="39163"/>
    <cellStyle name="메모 4 9" xfId="9565"/>
    <cellStyle name="메모 4 9 2" xfId="24791"/>
    <cellStyle name="메모 4 9 3" xfId="39812"/>
    <cellStyle name="메모 5" xfId="4403"/>
    <cellStyle name="메모 5 10" xfId="17151"/>
    <cellStyle name="메모 5 10 2" xfId="32221"/>
    <cellStyle name="메모 5 10 3" xfId="47233"/>
    <cellStyle name="메모 5 11" xfId="6226"/>
    <cellStyle name="메모 5 11 2" xfId="21580"/>
    <cellStyle name="메모 5 11 3" xfId="36628"/>
    <cellStyle name="메모 5 12" xfId="21148"/>
    <cellStyle name="메모 5 13" xfId="36204"/>
    <cellStyle name="메모 5 2" xfId="5544"/>
    <cellStyle name="메모 5 2 10" xfId="8600"/>
    <cellStyle name="메모 5 2 10 2" xfId="23826"/>
    <cellStyle name="메모 5 2 10 3" xfId="38849"/>
    <cellStyle name="메모 5 2 11" xfId="6317"/>
    <cellStyle name="메모 5 2 11 2" xfId="21671"/>
    <cellStyle name="메모 5 2 11 3" xfId="36719"/>
    <cellStyle name="메모 5 2 12" xfId="21205"/>
    <cellStyle name="메모 5 2 13" xfId="36252"/>
    <cellStyle name="메모 5 2 2" xfId="5589"/>
    <cellStyle name="메모 5 2 2 10" xfId="18441"/>
    <cellStyle name="메모 5 2 2 10 2" xfId="33511"/>
    <cellStyle name="메모 5 2 2 10 3" xfId="48523"/>
    <cellStyle name="메모 5 2 2 11" xfId="6494"/>
    <cellStyle name="메모 5 2 2 11 2" xfId="21848"/>
    <cellStyle name="메모 5 2 2 11 3" xfId="36896"/>
    <cellStyle name="메모 5 2 2 12" xfId="21231"/>
    <cellStyle name="메모 5 2 2 13" xfId="36278"/>
    <cellStyle name="메모 5 2 2 2" xfId="5651"/>
    <cellStyle name="메모 5 2 2 2 10" xfId="9710"/>
    <cellStyle name="메모 5 2 2 2 10 2" xfId="24936"/>
    <cellStyle name="메모 5 2 2 2 10 3" xfId="39957"/>
    <cellStyle name="메모 5 2 2 2 11" xfId="6169"/>
    <cellStyle name="메모 5 2 2 2 11 2" xfId="21523"/>
    <cellStyle name="메모 5 2 2 2 11 3" xfId="36571"/>
    <cellStyle name="메모 5 2 2 2 12" xfId="21247"/>
    <cellStyle name="메모 5 2 2 2 13" xfId="36294"/>
    <cellStyle name="메모 5 2 2 2 2" xfId="5777"/>
    <cellStyle name="메모 5 2 2 2 2 10" xfId="9672"/>
    <cellStyle name="메모 5 2 2 2 2 10 2" xfId="24898"/>
    <cellStyle name="메모 5 2 2 2 2 10 3" xfId="39919"/>
    <cellStyle name="메모 5 2 2 2 2 11" xfId="6273"/>
    <cellStyle name="메모 5 2 2 2 2 11 2" xfId="21627"/>
    <cellStyle name="메모 5 2 2 2 2 11 3" xfId="36675"/>
    <cellStyle name="메모 5 2 2 2 2 12" xfId="21298"/>
    <cellStyle name="메모 5 2 2 2 2 13" xfId="36342"/>
    <cellStyle name="메모 5 2 2 2 2 2" xfId="5894"/>
    <cellStyle name="메모 5 2 2 2 2 2 10" xfId="18886"/>
    <cellStyle name="메모 5 2 2 2 2 2 10 2" xfId="33956"/>
    <cellStyle name="메모 5 2 2 2 2 2 10 3" xfId="48968"/>
    <cellStyle name="메모 5 2 2 2 2 2 11" xfId="7194"/>
    <cellStyle name="메모 5 2 2 2 2 2 11 2" xfId="22548"/>
    <cellStyle name="메모 5 2 2 2 2 2 11 3" xfId="37596"/>
    <cellStyle name="메모 5 2 2 2 2 2 12" xfId="21330"/>
    <cellStyle name="메모 5 2 2 2 2 2 13" xfId="36374"/>
    <cellStyle name="메모 5 2 2 2 2 2 2" xfId="6892"/>
    <cellStyle name="메모 5 2 2 2 2 2 2 10" xfId="20613"/>
    <cellStyle name="메모 5 2 2 2 2 2 2 10 2" xfId="35683"/>
    <cellStyle name="메모 5 2 2 2 2 2 2 10 3" xfId="50695"/>
    <cellStyle name="메모 5 2 2 2 2 2 2 11" xfId="7959"/>
    <cellStyle name="메모 5 2 2 2 2 2 2 11 2" xfId="23262"/>
    <cellStyle name="메모 5 2 2 2 2 2 2 11 3" xfId="38286"/>
    <cellStyle name="메모 5 2 2 2 2 2 2 12" xfId="22246"/>
    <cellStyle name="메모 5 2 2 2 2 2 2 13" xfId="37294"/>
    <cellStyle name="메모 5 2 2 2 2 2 2 2" xfId="10864"/>
    <cellStyle name="메모 5 2 2 2 2 2 2 2 2" xfId="26011"/>
    <cellStyle name="메모 5 2 2 2 2 2 2 2 3" xfId="41032"/>
    <cellStyle name="메모 5 2 2 2 2 2 2 3" xfId="12042"/>
    <cellStyle name="메모 5 2 2 2 2 2 2 3 2" xfId="27112"/>
    <cellStyle name="메모 5 2 2 2 2 2 2 3 3" xfId="42133"/>
    <cellStyle name="메모 5 2 2 2 2 2 2 4" xfId="13346"/>
    <cellStyle name="메모 5 2 2 2 2 2 2 4 2" xfId="28416"/>
    <cellStyle name="메모 5 2 2 2 2 2 2 4 3" xfId="43437"/>
    <cellStyle name="메모 5 2 2 2 2 2 2 5" xfId="14683"/>
    <cellStyle name="메모 5 2 2 2 2 2 2 5 2" xfId="29753"/>
    <cellStyle name="메모 5 2 2 2 2 2 2 5 3" xfId="44774"/>
    <cellStyle name="메모 5 2 2 2 2 2 2 6" xfId="15913"/>
    <cellStyle name="메모 5 2 2 2 2 2 2 6 2" xfId="30983"/>
    <cellStyle name="메모 5 2 2 2 2 2 2 6 3" xfId="46004"/>
    <cellStyle name="메모 5 2 2 2 2 2 2 7" xfId="17066"/>
    <cellStyle name="메모 5 2 2 2 2 2 2 7 2" xfId="32136"/>
    <cellStyle name="메모 5 2 2 2 2 2 2 7 3" xfId="47148"/>
    <cellStyle name="메모 5 2 2 2 2 2 2 8" xfId="18351"/>
    <cellStyle name="메모 5 2 2 2 2 2 2 8 2" xfId="33421"/>
    <cellStyle name="메모 5 2 2 2 2 2 2 8 3" xfId="48433"/>
    <cellStyle name="메모 5 2 2 2 2 2 2 9" xfId="19518"/>
    <cellStyle name="메모 5 2 2 2 2 2 2 9 2" xfId="34588"/>
    <cellStyle name="메모 5 2 2 2 2 2 2 9 3" xfId="49600"/>
    <cellStyle name="메모 5 2 2 2 2 2 3" xfId="7799"/>
    <cellStyle name="메모 5 2 2 2 2 2 3 10" xfId="20498"/>
    <cellStyle name="메모 5 2 2 2 2 2 3 10 2" xfId="35568"/>
    <cellStyle name="메모 5 2 2 2 2 2 3 10 3" xfId="50580"/>
    <cellStyle name="메모 5 2 2 2 2 2 3 11" xfId="23144"/>
    <cellStyle name="메모 5 2 2 2 2 2 3 12" xfId="38171"/>
    <cellStyle name="메모 5 2 2 2 2 2 3 2" xfId="10707"/>
    <cellStyle name="메모 5 2 2 2 2 2 3 2 2" xfId="25896"/>
    <cellStyle name="메모 5 2 2 2 2 2 3 2 3" xfId="40917"/>
    <cellStyle name="메모 5 2 2 2 2 2 3 3" xfId="11925"/>
    <cellStyle name="메모 5 2 2 2 2 2 3 3 2" xfId="26995"/>
    <cellStyle name="메모 5 2 2 2 2 2 3 3 3" xfId="42016"/>
    <cellStyle name="메모 5 2 2 2 2 2 3 4" xfId="13227"/>
    <cellStyle name="메모 5 2 2 2 2 2 3 4 2" xfId="28297"/>
    <cellStyle name="메모 5 2 2 2 2 2 3 4 3" xfId="43318"/>
    <cellStyle name="메모 5 2 2 2 2 2 3 5" xfId="14538"/>
    <cellStyle name="메모 5 2 2 2 2 2 3 5 2" xfId="29608"/>
    <cellStyle name="메모 5 2 2 2 2 2 3 5 3" xfId="44629"/>
    <cellStyle name="메모 5 2 2 2 2 2 3 6" xfId="15797"/>
    <cellStyle name="메모 5 2 2 2 2 2 3 6 2" xfId="30867"/>
    <cellStyle name="메모 5 2 2 2 2 2 3 6 3" xfId="45888"/>
    <cellStyle name="메모 5 2 2 2 2 2 3 7" xfId="16948"/>
    <cellStyle name="메모 5 2 2 2 2 2 3 7 2" xfId="32018"/>
    <cellStyle name="메모 5 2 2 2 2 2 3 7 3" xfId="47033"/>
    <cellStyle name="메모 5 2 2 2 2 2 3 8" xfId="18229"/>
    <cellStyle name="메모 5 2 2 2 2 2 3 8 2" xfId="33299"/>
    <cellStyle name="메모 5 2 2 2 2 2 3 8 3" xfId="48311"/>
    <cellStyle name="메모 5 2 2 2 2 2 3 9" xfId="19403"/>
    <cellStyle name="메모 5 2 2 2 2 2 3 9 2" xfId="34473"/>
    <cellStyle name="메모 5 2 2 2 2 2 3 9 3" xfId="49485"/>
    <cellStyle name="메모 5 2 2 2 2 2 4" xfId="8867"/>
    <cellStyle name="메모 5 2 2 2 2 2 4 2" xfId="24093"/>
    <cellStyle name="메모 5 2 2 2 2 2 4 3" xfId="39115"/>
    <cellStyle name="메모 5 2 2 2 2 2 5" xfId="12653"/>
    <cellStyle name="메모 5 2 2 2 2 2 5 2" xfId="27723"/>
    <cellStyle name="메모 5 2 2 2 2 2 5 3" xfId="42744"/>
    <cellStyle name="메모 5 2 2 2 2 2 6" xfId="13948"/>
    <cellStyle name="메모 5 2 2 2 2 2 6 2" xfId="29018"/>
    <cellStyle name="메모 5 2 2 2 2 2 6 3" xfId="44039"/>
    <cellStyle name="메모 5 2 2 2 2 2 7" xfId="15277"/>
    <cellStyle name="메모 5 2 2 2 2 2 7 2" xfId="30347"/>
    <cellStyle name="메모 5 2 2 2 2 2 7 3" xfId="45368"/>
    <cellStyle name="메모 5 2 2 2 2 2 8" xfId="9283"/>
    <cellStyle name="메모 5 2 2 2 2 2 8 2" xfId="24509"/>
    <cellStyle name="메모 5 2 2 2 2 2 8 3" xfId="39531"/>
    <cellStyle name="메모 5 2 2 2 2 2 9" xfId="17655"/>
    <cellStyle name="메모 5 2 2 2 2 2 9 2" xfId="32725"/>
    <cellStyle name="메모 5 2 2 2 2 2 9 3" xfId="47737"/>
    <cellStyle name="메모 5 2 2 2 2 3" xfId="6783"/>
    <cellStyle name="메모 5 2 2 2 2 3 10" xfId="20389"/>
    <cellStyle name="메모 5 2 2 2 2 3 10 2" xfId="35459"/>
    <cellStyle name="메모 5 2 2 2 2 3 10 3" xfId="50471"/>
    <cellStyle name="메모 5 2 2 2 2 3 11" xfId="7683"/>
    <cellStyle name="메모 5 2 2 2 2 3 11 2" xfId="23035"/>
    <cellStyle name="메모 5 2 2 2 2 3 11 3" xfId="38062"/>
    <cellStyle name="메모 5 2 2 2 2 3 12" xfId="22137"/>
    <cellStyle name="메모 5 2 2 2 2 3 13" xfId="37185"/>
    <cellStyle name="메모 5 2 2 2 2 3 2" xfId="10591"/>
    <cellStyle name="메모 5 2 2 2 2 3 2 2" xfId="25787"/>
    <cellStyle name="메모 5 2 2 2 2 3 2 3" xfId="40808"/>
    <cellStyle name="메모 5 2 2 2 2 3 3" xfId="11815"/>
    <cellStyle name="메모 5 2 2 2 2 3 3 2" xfId="26885"/>
    <cellStyle name="메모 5 2 2 2 2 3 3 3" xfId="41906"/>
    <cellStyle name="메모 5 2 2 2 2 3 4" xfId="13117"/>
    <cellStyle name="메모 5 2 2 2 2 3 4 2" xfId="28187"/>
    <cellStyle name="메모 5 2 2 2 2 3 4 3" xfId="43208"/>
    <cellStyle name="메모 5 2 2 2 2 3 5" xfId="14423"/>
    <cellStyle name="메모 5 2 2 2 2 3 5 2" xfId="29493"/>
    <cellStyle name="메모 5 2 2 2 2 3 5 3" xfId="44514"/>
    <cellStyle name="메모 5 2 2 2 2 3 6" xfId="15688"/>
    <cellStyle name="메모 5 2 2 2 2 3 6 2" xfId="30758"/>
    <cellStyle name="메모 5 2 2 2 2 3 6 3" xfId="45779"/>
    <cellStyle name="메모 5 2 2 2 2 3 7" xfId="16839"/>
    <cellStyle name="메모 5 2 2 2 2 3 7 2" xfId="31909"/>
    <cellStyle name="메모 5 2 2 2 2 3 7 3" xfId="46924"/>
    <cellStyle name="메모 5 2 2 2 2 3 8" xfId="18119"/>
    <cellStyle name="메모 5 2 2 2 2 3 8 2" xfId="33189"/>
    <cellStyle name="메모 5 2 2 2 2 3 8 3" xfId="48201"/>
    <cellStyle name="메모 5 2 2 2 2 3 9" xfId="19294"/>
    <cellStyle name="메모 5 2 2 2 2 3 9 2" xfId="34364"/>
    <cellStyle name="메모 5 2 2 2 2 3 9 3" xfId="49376"/>
    <cellStyle name="메모 5 2 2 2 2 4" xfId="7064"/>
    <cellStyle name="메모 5 2 2 2 2 4 2" xfId="8558"/>
    <cellStyle name="메모 5 2 2 2 2 4 2 2" xfId="23784"/>
    <cellStyle name="메모 5 2 2 2 2 4 2 3" xfId="38808"/>
    <cellStyle name="메모 5 2 2 2 2 4 3" xfId="22418"/>
    <cellStyle name="메모 5 2 2 2 2 4 4" xfId="37466"/>
    <cellStyle name="메모 5 2 2 2 2 5" xfId="12581"/>
    <cellStyle name="메모 5 2 2 2 2 5 2" xfId="27651"/>
    <cellStyle name="메모 5 2 2 2 2 5 3" xfId="42672"/>
    <cellStyle name="메모 5 2 2 2 2 6" xfId="13879"/>
    <cellStyle name="메모 5 2 2 2 2 6 2" xfId="28949"/>
    <cellStyle name="메모 5 2 2 2 2 6 3" xfId="43970"/>
    <cellStyle name="메모 5 2 2 2 2 7" xfId="15242"/>
    <cellStyle name="메모 5 2 2 2 2 7 2" xfId="30312"/>
    <cellStyle name="메모 5 2 2 2 2 7 3" xfId="45333"/>
    <cellStyle name="메모 5 2 2 2 2 8" xfId="9543"/>
    <cellStyle name="메모 5 2 2 2 2 8 2" xfId="24769"/>
    <cellStyle name="메모 5 2 2 2 2 8 3" xfId="39790"/>
    <cellStyle name="메모 5 2 2 2 2 9" xfId="17591"/>
    <cellStyle name="메모 5 2 2 2 2 9 2" xfId="32661"/>
    <cellStyle name="메모 5 2 2 2 2 9 3" xfId="47673"/>
    <cellStyle name="메모 5 2 2 2 3" xfId="6665"/>
    <cellStyle name="메모 5 2 2 2 3 10" xfId="20271"/>
    <cellStyle name="메모 5 2 2 2 3 10 2" xfId="35341"/>
    <cellStyle name="메모 5 2 2 2 3 10 3" xfId="50353"/>
    <cellStyle name="메모 5 2 2 2 3 11" xfId="7543"/>
    <cellStyle name="메모 5 2 2 2 3 11 2" xfId="22896"/>
    <cellStyle name="메모 5 2 2 2 3 11 3" xfId="37944"/>
    <cellStyle name="메모 5 2 2 2 3 12" xfId="22019"/>
    <cellStyle name="메모 5 2 2 2 3 13" xfId="37067"/>
    <cellStyle name="메모 5 2 2 2 3 2" xfId="10463"/>
    <cellStyle name="메모 5 2 2 2 3 2 2" xfId="25660"/>
    <cellStyle name="메모 5 2 2 2 3 2 3" xfId="40681"/>
    <cellStyle name="메모 5 2 2 2 3 3" xfId="11695"/>
    <cellStyle name="메모 5 2 2 2 3 3 2" xfId="26765"/>
    <cellStyle name="메모 5 2 2 2 3 3 3" xfId="41786"/>
    <cellStyle name="메모 5 2 2 2 3 4" xfId="12996"/>
    <cellStyle name="메모 5 2 2 2 3 4 2" xfId="28066"/>
    <cellStyle name="메모 5 2 2 2 3 4 3" xfId="43087"/>
    <cellStyle name="메모 5 2 2 2 3 5" xfId="14303"/>
    <cellStyle name="메모 5 2 2 2 3 5 2" xfId="29373"/>
    <cellStyle name="메모 5 2 2 2 3 5 3" xfId="44394"/>
    <cellStyle name="메모 5 2 2 2 3 6" xfId="15567"/>
    <cellStyle name="메모 5 2 2 2 3 6 2" xfId="30637"/>
    <cellStyle name="메모 5 2 2 2 3 6 3" xfId="45658"/>
    <cellStyle name="메모 5 2 2 2 3 7" xfId="16714"/>
    <cellStyle name="메모 5 2 2 2 3 7 2" xfId="31784"/>
    <cellStyle name="메모 5 2 2 2 3 7 3" xfId="46805"/>
    <cellStyle name="메모 5 2 2 2 3 8" xfId="18001"/>
    <cellStyle name="메모 5 2 2 2 3 8 2" xfId="33071"/>
    <cellStyle name="메모 5 2 2 2 3 8 3" xfId="48083"/>
    <cellStyle name="메모 5 2 2 2 3 9" xfId="19176"/>
    <cellStyle name="메모 5 2 2 2 3 9 2" xfId="34246"/>
    <cellStyle name="메모 5 2 2 2 3 9 3" xfId="49258"/>
    <cellStyle name="메모 5 2 2 2 4" xfId="8623"/>
    <cellStyle name="메모 5 2 2 2 4 2" xfId="23849"/>
    <cellStyle name="메모 5 2 2 2 4 3" xfId="38872"/>
    <cellStyle name="메모 5 2 2 2 5" xfId="9796"/>
    <cellStyle name="메모 5 2 2 2 5 2" xfId="25022"/>
    <cellStyle name="메모 5 2 2 2 5 3" xfId="40043"/>
    <cellStyle name="메모 5 2 2 2 6" xfId="9414"/>
    <cellStyle name="메모 5 2 2 2 6 2" xfId="24640"/>
    <cellStyle name="메모 5 2 2 2 6 3" xfId="39661"/>
    <cellStyle name="메모 5 2 2 2 7" xfId="9268"/>
    <cellStyle name="메모 5 2 2 2 7 2" xfId="24494"/>
    <cellStyle name="메모 5 2 2 2 7 3" xfId="39516"/>
    <cellStyle name="메모 5 2 2 2 8" xfId="9346"/>
    <cellStyle name="메모 5 2 2 2 8 2" xfId="24572"/>
    <cellStyle name="메모 5 2 2 2 8 3" xfId="39594"/>
    <cellStyle name="메모 5 2 2 2 9" xfId="13453"/>
    <cellStyle name="메모 5 2 2 2 9 2" xfId="28523"/>
    <cellStyle name="메모 5 2 2 2 9 3" xfId="43544"/>
    <cellStyle name="메모 5 2 2 3" xfId="6603"/>
    <cellStyle name="메모 5 2 2 3 10" xfId="20209"/>
    <cellStyle name="메모 5 2 2 3 10 2" xfId="35279"/>
    <cellStyle name="메모 5 2 2 3 10 3" xfId="50291"/>
    <cellStyle name="메모 5 2 2 3 11" xfId="7481"/>
    <cellStyle name="메모 5 2 2 3 11 2" xfId="22834"/>
    <cellStyle name="메모 5 2 2 3 11 3" xfId="37882"/>
    <cellStyle name="메모 5 2 2 3 12" xfId="21957"/>
    <cellStyle name="메모 5 2 2 3 13" xfId="37005"/>
    <cellStyle name="메모 5 2 2 3 2" xfId="10401"/>
    <cellStyle name="메모 5 2 2 3 2 2" xfId="25598"/>
    <cellStyle name="메모 5 2 2 3 2 3" xfId="40619"/>
    <cellStyle name="메모 5 2 2 3 3" xfId="11633"/>
    <cellStyle name="메모 5 2 2 3 3 2" xfId="26703"/>
    <cellStyle name="메모 5 2 2 3 3 3" xfId="41724"/>
    <cellStyle name="메모 5 2 2 3 4" xfId="12934"/>
    <cellStyle name="메모 5 2 2 3 4 2" xfId="28004"/>
    <cellStyle name="메모 5 2 2 3 4 3" xfId="43025"/>
    <cellStyle name="메모 5 2 2 3 5" xfId="14241"/>
    <cellStyle name="메모 5 2 2 3 5 2" xfId="29311"/>
    <cellStyle name="메모 5 2 2 3 5 3" xfId="44332"/>
    <cellStyle name="메모 5 2 2 3 6" xfId="15505"/>
    <cellStyle name="메모 5 2 2 3 6 2" xfId="30575"/>
    <cellStyle name="메모 5 2 2 3 6 3" xfId="45596"/>
    <cellStyle name="메모 5 2 2 3 7" xfId="16652"/>
    <cellStyle name="메모 5 2 2 3 7 2" xfId="31722"/>
    <cellStyle name="메모 5 2 2 3 7 3" xfId="46743"/>
    <cellStyle name="메모 5 2 2 3 8" xfId="17939"/>
    <cellStyle name="메모 5 2 2 3 8 2" xfId="33009"/>
    <cellStyle name="메모 5 2 2 3 8 3" xfId="48021"/>
    <cellStyle name="메모 5 2 2 3 9" xfId="19114"/>
    <cellStyle name="메모 5 2 2 3 9 2" xfId="34184"/>
    <cellStyle name="메모 5 2 2 3 9 3" xfId="49196"/>
    <cellStyle name="메모 5 2 2 4" xfId="7014"/>
    <cellStyle name="메모 5 2 2 4 2" xfId="8703"/>
    <cellStyle name="메모 5 2 2 4 2 2" xfId="23929"/>
    <cellStyle name="메모 5 2 2 4 2 3" xfId="38951"/>
    <cellStyle name="메모 5 2 2 4 3" xfId="22368"/>
    <cellStyle name="메모 5 2 2 4 4" xfId="37416"/>
    <cellStyle name="메모 5 2 2 5" xfId="9833"/>
    <cellStyle name="메모 5 2 2 5 2" xfId="25059"/>
    <cellStyle name="메모 5 2 2 5 3" xfId="40080"/>
    <cellStyle name="메모 5 2 2 6" xfId="10030"/>
    <cellStyle name="메모 5 2 2 6 2" xfId="25256"/>
    <cellStyle name="메모 5 2 2 6 3" xfId="40277"/>
    <cellStyle name="메모 5 2 2 7" xfId="10545"/>
    <cellStyle name="메모 5 2 2 7 2" xfId="25742"/>
    <cellStyle name="메모 5 2 2 7 3" xfId="40763"/>
    <cellStyle name="메모 5 2 2 8" xfId="9956"/>
    <cellStyle name="메모 5 2 2 8 2" xfId="25182"/>
    <cellStyle name="메모 5 2 2 8 3" xfId="40203"/>
    <cellStyle name="메모 5 2 2 9" xfId="9152"/>
    <cellStyle name="메모 5 2 2 9 2" xfId="24378"/>
    <cellStyle name="메모 5 2 2 9 3" xfId="39400"/>
    <cellStyle name="메모 5 2 3" xfId="6558"/>
    <cellStyle name="메모 5 2 3 10" xfId="20164"/>
    <cellStyle name="메모 5 2 3 10 2" xfId="35234"/>
    <cellStyle name="메모 5 2 3 10 3" xfId="50246"/>
    <cellStyle name="메모 5 2 3 11" xfId="7436"/>
    <cellStyle name="메모 5 2 3 11 2" xfId="22789"/>
    <cellStyle name="메모 5 2 3 11 3" xfId="37837"/>
    <cellStyle name="메모 5 2 3 12" xfId="21912"/>
    <cellStyle name="메모 5 2 3 13" xfId="36960"/>
    <cellStyle name="메모 5 2 3 2" xfId="10356"/>
    <cellStyle name="메모 5 2 3 2 2" xfId="25553"/>
    <cellStyle name="메모 5 2 3 2 3" xfId="40574"/>
    <cellStyle name="메모 5 2 3 3" xfId="11588"/>
    <cellStyle name="메모 5 2 3 3 2" xfId="26658"/>
    <cellStyle name="메모 5 2 3 3 3" xfId="41679"/>
    <cellStyle name="메모 5 2 3 4" xfId="12889"/>
    <cellStyle name="메모 5 2 3 4 2" xfId="27959"/>
    <cellStyle name="메모 5 2 3 4 3" xfId="42980"/>
    <cellStyle name="메모 5 2 3 5" xfId="14196"/>
    <cellStyle name="메모 5 2 3 5 2" xfId="29266"/>
    <cellStyle name="메모 5 2 3 5 3" xfId="44287"/>
    <cellStyle name="메모 5 2 3 6" xfId="15460"/>
    <cellStyle name="메모 5 2 3 6 2" xfId="30530"/>
    <cellStyle name="메모 5 2 3 6 3" xfId="45551"/>
    <cellStyle name="메모 5 2 3 7" xfId="16607"/>
    <cellStyle name="메모 5 2 3 7 2" xfId="31677"/>
    <cellStyle name="메모 5 2 3 7 3" xfId="46698"/>
    <cellStyle name="메모 5 2 3 8" xfId="17894"/>
    <cellStyle name="메모 5 2 3 8 2" xfId="32964"/>
    <cellStyle name="메모 5 2 3 8 3" xfId="47976"/>
    <cellStyle name="메모 5 2 3 9" xfId="19069"/>
    <cellStyle name="메모 5 2 3 9 2" xfId="34139"/>
    <cellStyle name="메모 5 2 3 9 3" xfId="49151"/>
    <cellStyle name="메모 5 2 4" xfId="8745"/>
    <cellStyle name="메모 5 2 4 2" xfId="23971"/>
    <cellStyle name="메모 5 2 4 3" xfId="38993"/>
    <cellStyle name="메모 5 2 5" xfId="9224"/>
    <cellStyle name="메모 5 2 5 2" xfId="24450"/>
    <cellStyle name="메모 5 2 5 3" xfId="39472"/>
    <cellStyle name="메모 5 2 6" xfId="9456"/>
    <cellStyle name="메모 5 2 6 2" xfId="24682"/>
    <cellStyle name="메모 5 2 6 3" xfId="39703"/>
    <cellStyle name="메모 5 2 7" xfId="9698"/>
    <cellStyle name="메모 5 2 7 2" xfId="24924"/>
    <cellStyle name="메모 5 2 7 3" xfId="39945"/>
    <cellStyle name="메모 5 2 8" xfId="14651"/>
    <cellStyle name="메모 5 2 8 2" xfId="29721"/>
    <cellStyle name="메모 5 2 8 3" xfId="44742"/>
    <cellStyle name="메모 5 2 9" xfId="12156"/>
    <cellStyle name="메모 5 2 9 2" xfId="27226"/>
    <cellStyle name="메모 5 2 9 3" xfId="42247"/>
    <cellStyle name="메모 5 3" xfId="6377"/>
    <cellStyle name="메모 5 3 10" xfId="20035"/>
    <cellStyle name="메모 5 3 10 2" xfId="35105"/>
    <cellStyle name="메모 5 3 10 3" xfId="50117"/>
    <cellStyle name="메모 5 3 11" xfId="7307"/>
    <cellStyle name="메모 5 3 11 2" xfId="22660"/>
    <cellStyle name="메모 5 3 11 3" xfId="37708"/>
    <cellStyle name="메모 5 3 12" xfId="21731"/>
    <cellStyle name="메모 5 3 13" xfId="36779"/>
    <cellStyle name="메모 5 3 2" xfId="10227"/>
    <cellStyle name="메모 5 3 2 2" xfId="25424"/>
    <cellStyle name="메모 5 3 2 3" xfId="40445"/>
    <cellStyle name="메모 5 3 3" xfId="11459"/>
    <cellStyle name="메모 5 3 3 2" xfId="26529"/>
    <cellStyle name="메모 5 3 3 3" xfId="41550"/>
    <cellStyle name="메모 5 3 4" xfId="12760"/>
    <cellStyle name="메모 5 3 4 2" xfId="27830"/>
    <cellStyle name="메모 5 3 4 3" xfId="42851"/>
    <cellStyle name="메모 5 3 5" xfId="14067"/>
    <cellStyle name="메모 5 3 5 2" xfId="29137"/>
    <cellStyle name="메모 5 3 5 3" xfId="44158"/>
    <cellStyle name="메모 5 3 6" xfId="15331"/>
    <cellStyle name="메모 5 3 6 2" xfId="30401"/>
    <cellStyle name="메모 5 3 6 3" xfId="45422"/>
    <cellStyle name="메모 5 3 7" xfId="16478"/>
    <cellStyle name="메모 5 3 7 2" xfId="31548"/>
    <cellStyle name="메모 5 3 7 3" xfId="46569"/>
    <cellStyle name="메모 5 3 8" xfId="17765"/>
    <cellStyle name="메모 5 3 8 2" xfId="32835"/>
    <cellStyle name="메모 5 3 8 3" xfId="47847"/>
    <cellStyle name="메모 5 3 9" xfId="18940"/>
    <cellStyle name="메모 5 3 9 2" xfId="34010"/>
    <cellStyle name="메모 5 3 9 3" xfId="49022"/>
    <cellStyle name="메모 5 4" xfId="6206"/>
    <cellStyle name="메모 5 4 2" xfId="9227"/>
    <cellStyle name="메모 5 4 2 2" xfId="24453"/>
    <cellStyle name="메모 5 4 2 3" xfId="39475"/>
    <cellStyle name="메모 5 4 3" xfId="21560"/>
    <cellStyle name="메모 5 4 4" xfId="36608"/>
    <cellStyle name="메모 5 5" xfId="9786"/>
    <cellStyle name="메모 5 5 2" xfId="25012"/>
    <cellStyle name="메모 5 5 3" xfId="40033"/>
    <cellStyle name="메모 5 6" xfId="9626"/>
    <cellStyle name="메모 5 6 2" xfId="24852"/>
    <cellStyle name="메모 5 6 3" xfId="39873"/>
    <cellStyle name="메모 5 7" xfId="9316"/>
    <cellStyle name="메모 5 7 2" xfId="24542"/>
    <cellStyle name="메모 5 7 3" xfId="39564"/>
    <cellStyle name="메모 5 8" xfId="9901"/>
    <cellStyle name="메모 5 8 2" xfId="25127"/>
    <cellStyle name="메모 5 8 3" xfId="40148"/>
    <cellStyle name="메모 5 9" xfId="8525"/>
    <cellStyle name="메모 5 9 2" xfId="23751"/>
    <cellStyle name="메모 5 9 3" xfId="38775"/>
    <cellStyle name="메모 6" xfId="4510"/>
    <cellStyle name="메모 6 10" xfId="9908"/>
    <cellStyle name="메모 6 10 2" xfId="25134"/>
    <cellStyle name="메모 6 10 3" xfId="40155"/>
    <cellStyle name="메모 6 11" xfId="6396"/>
    <cellStyle name="메모 6 11 2" xfId="21750"/>
    <cellStyle name="메모 6 11 3" xfId="36798"/>
    <cellStyle name="메모 6 12" xfId="21159"/>
    <cellStyle name="메모 6 13" xfId="36212"/>
    <cellStyle name="메모 6 2" xfId="5560"/>
    <cellStyle name="메모 6 2 10" xfId="9474"/>
    <cellStyle name="메모 6 2 10 2" xfId="24700"/>
    <cellStyle name="메모 6 2 10 3" xfId="39721"/>
    <cellStyle name="메모 6 2 11" xfId="6454"/>
    <cellStyle name="메모 6 2 11 2" xfId="21808"/>
    <cellStyle name="메모 6 2 11 3" xfId="36856"/>
    <cellStyle name="메모 6 2 12" xfId="21213"/>
    <cellStyle name="메모 6 2 13" xfId="36260"/>
    <cellStyle name="메모 6 2 2" xfId="5620"/>
    <cellStyle name="메모 6 2 2 10" xfId="18321"/>
    <cellStyle name="메모 6 2 2 10 2" xfId="33391"/>
    <cellStyle name="메모 6 2 2 10 3" xfId="48403"/>
    <cellStyle name="메모 6 2 2 11" xfId="6139"/>
    <cellStyle name="메모 6 2 2 11 2" xfId="21493"/>
    <cellStyle name="메모 6 2 2 11 3" xfId="36541"/>
    <cellStyle name="메모 6 2 2 12" xfId="21237"/>
    <cellStyle name="메모 6 2 2 13" xfId="36284"/>
    <cellStyle name="메모 6 2 2 2" xfId="5678"/>
    <cellStyle name="메모 6 2 2 2 10" xfId="9333"/>
    <cellStyle name="메모 6 2 2 2 10 2" xfId="24559"/>
    <cellStyle name="메모 6 2 2 2 10 3" xfId="39581"/>
    <cellStyle name="메모 6 2 2 2 11" xfId="6376"/>
    <cellStyle name="메모 6 2 2 2 11 2" xfId="21730"/>
    <cellStyle name="메모 6 2 2 2 11 3" xfId="36778"/>
    <cellStyle name="메모 6 2 2 2 12" xfId="21253"/>
    <cellStyle name="메모 6 2 2 2 13" xfId="36300"/>
    <cellStyle name="메모 6 2 2 2 2" xfId="5804"/>
    <cellStyle name="메모 6 2 2 2 2 10" xfId="8945"/>
    <cellStyle name="메모 6 2 2 2 2 10 2" xfId="24171"/>
    <cellStyle name="메모 6 2 2 2 2 10 3" xfId="39193"/>
    <cellStyle name="메모 6 2 2 2 2 11" xfId="7112"/>
    <cellStyle name="메모 6 2 2 2 2 11 2" xfId="22466"/>
    <cellStyle name="메모 6 2 2 2 2 11 3" xfId="37514"/>
    <cellStyle name="메모 6 2 2 2 2 12" xfId="21304"/>
    <cellStyle name="메모 6 2 2 2 2 13" xfId="36348"/>
    <cellStyle name="메모 6 2 2 2 2 2" xfId="5921"/>
    <cellStyle name="메모 6 2 2 2 2 2 10" xfId="18892"/>
    <cellStyle name="메모 6 2 2 2 2 2 10 2" xfId="33962"/>
    <cellStyle name="메모 6 2 2 2 2 2 10 3" xfId="48974"/>
    <cellStyle name="메모 6 2 2 2 2 2 11" xfId="7221"/>
    <cellStyle name="메모 6 2 2 2 2 2 11 2" xfId="22575"/>
    <cellStyle name="메모 6 2 2 2 2 2 11 3" xfId="37623"/>
    <cellStyle name="메모 6 2 2 2 2 2 12" xfId="21336"/>
    <cellStyle name="메모 6 2 2 2 2 2 13" xfId="36380"/>
    <cellStyle name="메모 6 2 2 2 2 2 2" xfId="6919"/>
    <cellStyle name="메모 6 2 2 2 2 2 2 10" xfId="20640"/>
    <cellStyle name="메모 6 2 2 2 2 2 2 10 2" xfId="35710"/>
    <cellStyle name="메모 6 2 2 2 2 2 2 10 3" xfId="50722"/>
    <cellStyle name="메모 6 2 2 2 2 2 2 11" xfId="7986"/>
    <cellStyle name="메모 6 2 2 2 2 2 2 11 2" xfId="23289"/>
    <cellStyle name="메모 6 2 2 2 2 2 2 11 3" xfId="38313"/>
    <cellStyle name="메모 6 2 2 2 2 2 2 12" xfId="22273"/>
    <cellStyle name="메모 6 2 2 2 2 2 2 13" xfId="37321"/>
    <cellStyle name="메모 6 2 2 2 2 2 2 2" xfId="10891"/>
    <cellStyle name="메모 6 2 2 2 2 2 2 2 2" xfId="26038"/>
    <cellStyle name="메모 6 2 2 2 2 2 2 2 3" xfId="41059"/>
    <cellStyle name="메모 6 2 2 2 2 2 2 3" xfId="12069"/>
    <cellStyle name="메모 6 2 2 2 2 2 2 3 2" xfId="27139"/>
    <cellStyle name="메모 6 2 2 2 2 2 2 3 3" xfId="42160"/>
    <cellStyle name="메모 6 2 2 2 2 2 2 4" xfId="13373"/>
    <cellStyle name="메모 6 2 2 2 2 2 2 4 2" xfId="28443"/>
    <cellStyle name="메모 6 2 2 2 2 2 2 4 3" xfId="43464"/>
    <cellStyle name="메모 6 2 2 2 2 2 2 5" xfId="14710"/>
    <cellStyle name="메모 6 2 2 2 2 2 2 5 2" xfId="29780"/>
    <cellStyle name="메모 6 2 2 2 2 2 2 5 3" xfId="44801"/>
    <cellStyle name="메모 6 2 2 2 2 2 2 6" xfId="15940"/>
    <cellStyle name="메모 6 2 2 2 2 2 2 6 2" xfId="31010"/>
    <cellStyle name="메모 6 2 2 2 2 2 2 6 3" xfId="46031"/>
    <cellStyle name="메모 6 2 2 2 2 2 2 7" xfId="17093"/>
    <cellStyle name="메모 6 2 2 2 2 2 2 7 2" xfId="32163"/>
    <cellStyle name="메모 6 2 2 2 2 2 2 7 3" xfId="47175"/>
    <cellStyle name="메모 6 2 2 2 2 2 2 8" xfId="18378"/>
    <cellStyle name="메모 6 2 2 2 2 2 2 8 2" xfId="33448"/>
    <cellStyle name="메모 6 2 2 2 2 2 2 8 3" xfId="48460"/>
    <cellStyle name="메모 6 2 2 2 2 2 2 9" xfId="19545"/>
    <cellStyle name="메모 6 2 2 2 2 2 2 9 2" xfId="34615"/>
    <cellStyle name="메모 6 2 2 2 2 2 2 9 3" xfId="49627"/>
    <cellStyle name="메모 6 2 2 2 2 2 3" xfId="7826"/>
    <cellStyle name="메모 6 2 2 2 2 2 3 10" xfId="20525"/>
    <cellStyle name="메모 6 2 2 2 2 2 3 10 2" xfId="35595"/>
    <cellStyle name="메모 6 2 2 2 2 2 3 10 3" xfId="50607"/>
    <cellStyle name="메모 6 2 2 2 2 2 3 11" xfId="23171"/>
    <cellStyle name="메모 6 2 2 2 2 2 3 12" xfId="38198"/>
    <cellStyle name="메모 6 2 2 2 2 2 3 2" xfId="10734"/>
    <cellStyle name="메모 6 2 2 2 2 2 3 2 2" xfId="25923"/>
    <cellStyle name="메모 6 2 2 2 2 2 3 2 3" xfId="40944"/>
    <cellStyle name="메모 6 2 2 2 2 2 3 3" xfId="11952"/>
    <cellStyle name="메모 6 2 2 2 2 2 3 3 2" xfId="27022"/>
    <cellStyle name="메모 6 2 2 2 2 2 3 3 3" xfId="42043"/>
    <cellStyle name="메모 6 2 2 2 2 2 3 4" xfId="13254"/>
    <cellStyle name="메모 6 2 2 2 2 2 3 4 2" xfId="28324"/>
    <cellStyle name="메모 6 2 2 2 2 2 3 4 3" xfId="43345"/>
    <cellStyle name="메모 6 2 2 2 2 2 3 5" xfId="14565"/>
    <cellStyle name="메모 6 2 2 2 2 2 3 5 2" xfId="29635"/>
    <cellStyle name="메모 6 2 2 2 2 2 3 5 3" xfId="44656"/>
    <cellStyle name="메모 6 2 2 2 2 2 3 6" xfId="15824"/>
    <cellStyle name="메모 6 2 2 2 2 2 3 6 2" xfId="30894"/>
    <cellStyle name="메모 6 2 2 2 2 2 3 6 3" xfId="45915"/>
    <cellStyle name="메모 6 2 2 2 2 2 3 7" xfId="16975"/>
    <cellStyle name="메모 6 2 2 2 2 2 3 7 2" xfId="32045"/>
    <cellStyle name="메모 6 2 2 2 2 2 3 7 3" xfId="47060"/>
    <cellStyle name="메모 6 2 2 2 2 2 3 8" xfId="18256"/>
    <cellStyle name="메모 6 2 2 2 2 2 3 8 2" xfId="33326"/>
    <cellStyle name="메모 6 2 2 2 2 2 3 8 3" xfId="48338"/>
    <cellStyle name="메모 6 2 2 2 2 2 3 9" xfId="19430"/>
    <cellStyle name="메모 6 2 2 2 2 2 3 9 2" xfId="34500"/>
    <cellStyle name="메모 6 2 2 2 2 2 3 9 3" xfId="49512"/>
    <cellStyle name="메모 6 2 2 2 2 2 4" xfId="8840"/>
    <cellStyle name="메모 6 2 2 2 2 2 4 2" xfId="24066"/>
    <cellStyle name="메모 6 2 2 2 2 2 4 3" xfId="39088"/>
    <cellStyle name="메모 6 2 2 2 2 2 5" xfId="12680"/>
    <cellStyle name="메모 6 2 2 2 2 2 5 2" xfId="27750"/>
    <cellStyle name="메모 6 2 2 2 2 2 5 3" xfId="42771"/>
    <cellStyle name="메모 6 2 2 2 2 2 6" xfId="13975"/>
    <cellStyle name="메모 6 2 2 2 2 2 6 2" xfId="29045"/>
    <cellStyle name="메모 6 2 2 2 2 2 6 3" xfId="44066"/>
    <cellStyle name="메모 6 2 2 2 2 2 7" xfId="15283"/>
    <cellStyle name="메모 6 2 2 2 2 2 7 2" xfId="30353"/>
    <cellStyle name="메모 6 2 2 2 2 2 7 3" xfId="45374"/>
    <cellStyle name="메모 6 2 2 2 2 2 8" xfId="9932"/>
    <cellStyle name="메모 6 2 2 2 2 2 8 2" xfId="25158"/>
    <cellStyle name="메모 6 2 2 2 2 2 8 3" xfId="40179"/>
    <cellStyle name="메모 6 2 2 2 2 2 9" xfId="17682"/>
    <cellStyle name="메모 6 2 2 2 2 2 9 2" xfId="32752"/>
    <cellStyle name="메모 6 2 2 2 2 2 9 3" xfId="47764"/>
    <cellStyle name="메모 6 2 2 2 2 3" xfId="6810"/>
    <cellStyle name="메모 6 2 2 2 2 3 10" xfId="20416"/>
    <cellStyle name="메모 6 2 2 2 2 3 10 2" xfId="35486"/>
    <cellStyle name="메모 6 2 2 2 2 3 10 3" xfId="50498"/>
    <cellStyle name="메모 6 2 2 2 2 3 11" xfId="7710"/>
    <cellStyle name="메모 6 2 2 2 2 3 11 2" xfId="23062"/>
    <cellStyle name="메모 6 2 2 2 2 3 11 3" xfId="38089"/>
    <cellStyle name="메모 6 2 2 2 2 3 12" xfId="22164"/>
    <cellStyle name="메모 6 2 2 2 2 3 13" xfId="37212"/>
    <cellStyle name="메모 6 2 2 2 2 3 2" xfId="10618"/>
    <cellStyle name="메모 6 2 2 2 2 3 2 2" xfId="25814"/>
    <cellStyle name="메모 6 2 2 2 2 3 2 3" xfId="40835"/>
    <cellStyle name="메모 6 2 2 2 2 3 3" xfId="11842"/>
    <cellStyle name="메모 6 2 2 2 2 3 3 2" xfId="26912"/>
    <cellStyle name="메모 6 2 2 2 2 3 3 3" xfId="41933"/>
    <cellStyle name="메모 6 2 2 2 2 3 4" xfId="13144"/>
    <cellStyle name="메모 6 2 2 2 2 3 4 2" xfId="28214"/>
    <cellStyle name="메모 6 2 2 2 2 3 4 3" xfId="43235"/>
    <cellStyle name="메모 6 2 2 2 2 3 5" xfId="14450"/>
    <cellStyle name="메모 6 2 2 2 2 3 5 2" xfId="29520"/>
    <cellStyle name="메모 6 2 2 2 2 3 5 3" xfId="44541"/>
    <cellStyle name="메모 6 2 2 2 2 3 6" xfId="15715"/>
    <cellStyle name="메모 6 2 2 2 2 3 6 2" xfId="30785"/>
    <cellStyle name="메모 6 2 2 2 2 3 6 3" xfId="45806"/>
    <cellStyle name="메모 6 2 2 2 2 3 7" xfId="16866"/>
    <cellStyle name="메모 6 2 2 2 2 3 7 2" xfId="31936"/>
    <cellStyle name="메모 6 2 2 2 2 3 7 3" xfId="46951"/>
    <cellStyle name="메모 6 2 2 2 2 3 8" xfId="18146"/>
    <cellStyle name="메모 6 2 2 2 2 3 8 2" xfId="33216"/>
    <cellStyle name="메모 6 2 2 2 2 3 8 3" xfId="48228"/>
    <cellStyle name="메모 6 2 2 2 2 3 9" xfId="19321"/>
    <cellStyle name="메모 6 2 2 2 2 3 9 2" xfId="34391"/>
    <cellStyle name="메모 6 2 2 2 2 3 9 3" xfId="49403"/>
    <cellStyle name="메모 6 2 2 2 2 4" xfId="7070"/>
    <cellStyle name="메모 6 2 2 2 2 4 2" xfId="8549"/>
    <cellStyle name="메모 6 2 2 2 2 4 2 2" xfId="23775"/>
    <cellStyle name="메모 6 2 2 2 2 4 2 3" xfId="38799"/>
    <cellStyle name="메모 6 2 2 2 2 4 3" xfId="22424"/>
    <cellStyle name="메모 6 2 2 2 2 4 4" xfId="37472"/>
    <cellStyle name="메모 6 2 2 2 2 5" xfId="12592"/>
    <cellStyle name="메모 6 2 2 2 2 5 2" xfId="27662"/>
    <cellStyle name="메모 6 2 2 2 2 5 3" xfId="42683"/>
    <cellStyle name="메모 6 2 2 2 2 6" xfId="13886"/>
    <cellStyle name="메모 6 2 2 2 2 6 2" xfId="28956"/>
    <cellStyle name="메모 6 2 2 2 2 6 3" xfId="43977"/>
    <cellStyle name="메모 6 2 2 2 2 7" xfId="15249"/>
    <cellStyle name="메모 6 2 2 2 2 7 2" xfId="30319"/>
    <cellStyle name="메모 6 2 2 2 2 7 3" xfId="45340"/>
    <cellStyle name="메모 6 2 2 2 2 8" xfId="8913"/>
    <cellStyle name="메모 6 2 2 2 2 8 2" xfId="24139"/>
    <cellStyle name="메모 6 2 2 2 2 8 3" xfId="39161"/>
    <cellStyle name="메모 6 2 2 2 2 9" xfId="17597"/>
    <cellStyle name="메모 6 2 2 2 2 9 2" xfId="32667"/>
    <cellStyle name="메모 6 2 2 2 2 9 3" xfId="47679"/>
    <cellStyle name="메모 6 2 2 2 3" xfId="6692"/>
    <cellStyle name="메모 6 2 2 2 3 10" xfId="20298"/>
    <cellStyle name="메모 6 2 2 2 3 10 2" xfId="35368"/>
    <cellStyle name="메모 6 2 2 2 3 10 3" xfId="50380"/>
    <cellStyle name="메모 6 2 2 2 3 11" xfId="7570"/>
    <cellStyle name="메모 6 2 2 2 3 11 2" xfId="22923"/>
    <cellStyle name="메모 6 2 2 2 3 11 3" xfId="37971"/>
    <cellStyle name="메모 6 2 2 2 3 12" xfId="22046"/>
    <cellStyle name="메모 6 2 2 2 3 13" xfId="37094"/>
    <cellStyle name="메모 6 2 2 2 3 2" xfId="10490"/>
    <cellStyle name="메모 6 2 2 2 3 2 2" xfId="25687"/>
    <cellStyle name="메모 6 2 2 2 3 2 3" xfId="40708"/>
    <cellStyle name="메모 6 2 2 2 3 3" xfId="11722"/>
    <cellStyle name="메모 6 2 2 2 3 3 2" xfId="26792"/>
    <cellStyle name="메모 6 2 2 2 3 3 3" xfId="41813"/>
    <cellStyle name="메모 6 2 2 2 3 4" xfId="13023"/>
    <cellStyle name="메모 6 2 2 2 3 4 2" xfId="28093"/>
    <cellStyle name="메모 6 2 2 2 3 4 3" xfId="43114"/>
    <cellStyle name="메모 6 2 2 2 3 5" xfId="14330"/>
    <cellStyle name="메모 6 2 2 2 3 5 2" xfId="29400"/>
    <cellStyle name="메모 6 2 2 2 3 5 3" xfId="44421"/>
    <cellStyle name="메모 6 2 2 2 3 6" xfId="15594"/>
    <cellStyle name="메모 6 2 2 2 3 6 2" xfId="30664"/>
    <cellStyle name="메모 6 2 2 2 3 6 3" xfId="45685"/>
    <cellStyle name="메모 6 2 2 2 3 7" xfId="16741"/>
    <cellStyle name="메모 6 2 2 2 3 7 2" xfId="31811"/>
    <cellStyle name="메모 6 2 2 2 3 7 3" xfId="46832"/>
    <cellStyle name="메모 6 2 2 2 3 8" xfId="18028"/>
    <cellStyle name="메모 6 2 2 2 3 8 2" xfId="33098"/>
    <cellStyle name="메모 6 2 2 2 3 8 3" xfId="48110"/>
    <cellStyle name="메모 6 2 2 2 3 9" xfId="19203"/>
    <cellStyle name="메모 6 2 2 2 3 9 2" xfId="34273"/>
    <cellStyle name="메모 6 2 2 2 3 9 3" xfId="49285"/>
    <cellStyle name="메모 6 2 2 2 4" xfId="8697"/>
    <cellStyle name="메모 6 2 2 2 4 2" xfId="23923"/>
    <cellStyle name="메모 6 2 2 2 4 3" xfId="38945"/>
    <cellStyle name="메모 6 2 2 2 5" xfId="9864"/>
    <cellStyle name="메모 6 2 2 2 5 2" xfId="25090"/>
    <cellStyle name="메모 6 2 2 2 5 3" xfId="40111"/>
    <cellStyle name="메모 6 2 2 2 6" xfId="9549"/>
    <cellStyle name="메모 6 2 2 2 6 2" xfId="24775"/>
    <cellStyle name="메모 6 2 2 2 6 3" xfId="39796"/>
    <cellStyle name="메모 6 2 2 2 7" xfId="9649"/>
    <cellStyle name="메모 6 2 2 2 7 2" xfId="24875"/>
    <cellStyle name="메모 6 2 2 2 7 3" xfId="39896"/>
    <cellStyle name="메모 6 2 2 2 8" xfId="9261"/>
    <cellStyle name="메모 6 2 2 2 8 2" xfId="24487"/>
    <cellStyle name="메모 6 2 2 2 8 3" xfId="39509"/>
    <cellStyle name="메모 6 2 2 2 9" xfId="9809"/>
    <cellStyle name="메모 6 2 2 2 9 2" xfId="25035"/>
    <cellStyle name="메모 6 2 2 2 9 3" xfId="40056"/>
    <cellStyle name="메모 6 2 2 3" xfId="6634"/>
    <cellStyle name="메모 6 2 2 3 10" xfId="20240"/>
    <cellStyle name="메모 6 2 2 3 10 2" xfId="35310"/>
    <cellStyle name="메모 6 2 2 3 10 3" xfId="50322"/>
    <cellStyle name="메모 6 2 2 3 11" xfId="7512"/>
    <cellStyle name="메모 6 2 2 3 11 2" xfId="22865"/>
    <cellStyle name="메모 6 2 2 3 11 3" xfId="37913"/>
    <cellStyle name="메모 6 2 2 3 12" xfId="21988"/>
    <cellStyle name="메모 6 2 2 3 13" xfId="37036"/>
    <cellStyle name="메모 6 2 2 3 2" xfId="10432"/>
    <cellStyle name="메모 6 2 2 3 2 2" xfId="25629"/>
    <cellStyle name="메모 6 2 2 3 2 3" xfId="40650"/>
    <cellStyle name="메모 6 2 2 3 3" xfId="11664"/>
    <cellStyle name="메모 6 2 2 3 3 2" xfId="26734"/>
    <cellStyle name="메모 6 2 2 3 3 3" xfId="41755"/>
    <cellStyle name="메모 6 2 2 3 4" xfId="12965"/>
    <cellStyle name="메모 6 2 2 3 4 2" xfId="28035"/>
    <cellStyle name="메모 6 2 2 3 4 3" xfId="43056"/>
    <cellStyle name="메모 6 2 2 3 5" xfId="14272"/>
    <cellStyle name="메모 6 2 2 3 5 2" xfId="29342"/>
    <cellStyle name="메모 6 2 2 3 5 3" xfId="44363"/>
    <cellStyle name="메모 6 2 2 3 6" xfId="15536"/>
    <cellStyle name="메모 6 2 2 3 6 2" xfId="30606"/>
    <cellStyle name="메모 6 2 2 3 6 3" xfId="45627"/>
    <cellStyle name="메모 6 2 2 3 7" xfId="16683"/>
    <cellStyle name="메모 6 2 2 3 7 2" xfId="31753"/>
    <cellStyle name="메모 6 2 2 3 7 3" xfId="46774"/>
    <cellStyle name="메모 6 2 2 3 8" xfId="17970"/>
    <cellStyle name="메모 6 2 2 3 8 2" xfId="33040"/>
    <cellStyle name="메모 6 2 2 3 8 3" xfId="48052"/>
    <cellStyle name="메모 6 2 2 3 9" xfId="19145"/>
    <cellStyle name="메모 6 2 2 3 9 2" xfId="34215"/>
    <cellStyle name="메모 6 2 2 3 9 3" xfId="49227"/>
    <cellStyle name="메모 6 2 2 4" xfId="7021"/>
    <cellStyle name="메모 6 2 2 4 2" xfId="8648"/>
    <cellStyle name="메모 6 2 2 4 2 2" xfId="23874"/>
    <cellStyle name="메모 6 2 2 4 2 3" xfId="38897"/>
    <cellStyle name="메모 6 2 2 4 3" xfId="22375"/>
    <cellStyle name="메모 6 2 2 4 4" xfId="37423"/>
    <cellStyle name="메모 6 2 2 5" xfId="10543"/>
    <cellStyle name="메모 6 2 2 5 2" xfId="25740"/>
    <cellStyle name="메모 6 2 2 5 3" xfId="40761"/>
    <cellStyle name="메모 6 2 2 6" xfId="8966"/>
    <cellStyle name="메모 6 2 2 6 2" xfId="24192"/>
    <cellStyle name="메모 6 2 2 6 3" xfId="39214"/>
    <cellStyle name="메모 6 2 2 7" xfId="9909"/>
    <cellStyle name="메모 6 2 2 7 2" xfId="25135"/>
    <cellStyle name="메모 6 2 2 7 3" xfId="40156"/>
    <cellStyle name="메모 6 2 2 8" xfId="14829"/>
    <cellStyle name="메모 6 2 2 8 2" xfId="29899"/>
    <cellStyle name="메모 6 2 2 8 3" xfId="44920"/>
    <cellStyle name="메모 6 2 2 9" xfId="9485"/>
    <cellStyle name="메모 6 2 2 9 2" xfId="24711"/>
    <cellStyle name="메모 6 2 2 9 3" xfId="39732"/>
    <cellStyle name="메모 6 2 3" xfId="6574"/>
    <cellStyle name="메모 6 2 3 10" xfId="20180"/>
    <cellStyle name="메모 6 2 3 10 2" xfId="35250"/>
    <cellStyle name="메모 6 2 3 10 3" xfId="50262"/>
    <cellStyle name="메모 6 2 3 11" xfId="7452"/>
    <cellStyle name="메모 6 2 3 11 2" xfId="22805"/>
    <cellStyle name="메모 6 2 3 11 3" xfId="37853"/>
    <cellStyle name="메모 6 2 3 12" xfId="21928"/>
    <cellStyle name="메모 6 2 3 13" xfId="36976"/>
    <cellStyle name="메모 6 2 3 2" xfId="10372"/>
    <cellStyle name="메모 6 2 3 2 2" xfId="25569"/>
    <cellStyle name="메모 6 2 3 2 3" xfId="40590"/>
    <cellStyle name="메모 6 2 3 3" xfId="11604"/>
    <cellStyle name="메모 6 2 3 3 2" xfId="26674"/>
    <cellStyle name="메모 6 2 3 3 3" xfId="41695"/>
    <cellStyle name="메모 6 2 3 4" xfId="12905"/>
    <cellStyle name="메모 6 2 3 4 2" xfId="27975"/>
    <cellStyle name="메모 6 2 3 4 3" xfId="42996"/>
    <cellStyle name="메모 6 2 3 5" xfId="14212"/>
    <cellStyle name="메모 6 2 3 5 2" xfId="29282"/>
    <cellStyle name="메모 6 2 3 5 3" xfId="44303"/>
    <cellStyle name="메모 6 2 3 6" xfId="15476"/>
    <cellStyle name="메모 6 2 3 6 2" xfId="30546"/>
    <cellStyle name="메모 6 2 3 6 3" xfId="45567"/>
    <cellStyle name="메모 6 2 3 7" xfId="16623"/>
    <cellStyle name="메모 6 2 3 7 2" xfId="31693"/>
    <cellStyle name="메모 6 2 3 7 3" xfId="46714"/>
    <cellStyle name="메모 6 2 3 8" xfId="17910"/>
    <cellStyle name="메모 6 2 3 8 2" xfId="32980"/>
    <cellStyle name="메모 6 2 3 8 3" xfId="47992"/>
    <cellStyle name="메모 6 2 3 9" xfId="19085"/>
    <cellStyle name="메모 6 2 3 9 2" xfId="34155"/>
    <cellStyle name="메모 6 2 3 9 3" xfId="49167"/>
    <cellStyle name="메모 6 2 4" xfId="8729"/>
    <cellStyle name="메모 6 2 4 2" xfId="23955"/>
    <cellStyle name="메모 6 2 4 3" xfId="38977"/>
    <cellStyle name="메모 6 2 5" xfId="9301"/>
    <cellStyle name="메모 6 2 5 2" xfId="24527"/>
    <cellStyle name="메모 6 2 5 3" xfId="39549"/>
    <cellStyle name="메모 6 2 6" xfId="9539"/>
    <cellStyle name="메모 6 2 6 2" xfId="24765"/>
    <cellStyle name="메모 6 2 6 3" xfId="39786"/>
    <cellStyle name="메모 6 2 7" xfId="9599"/>
    <cellStyle name="메모 6 2 7 2" xfId="24825"/>
    <cellStyle name="메모 6 2 7 3" xfId="39846"/>
    <cellStyle name="메모 6 2 8" xfId="14640"/>
    <cellStyle name="메모 6 2 8 2" xfId="29710"/>
    <cellStyle name="메모 6 2 8 3" xfId="44731"/>
    <cellStyle name="메모 6 2 9" xfId="9528"/>
    <cellStyle name="메모 6 2 9 2" xfId="24754"/>
    <cellStyle name="메모 6 2 9 3" xfId="39775"/>
    <cellStyle name="메모 6 3" xfId="6414"/>
    <cellStyle name="메모 6 3 10" xfId="20036"/>
    <cellStyle name="메모 6 3 10 2" xfId="35106"/>
    <cellStyle name="메모 6 3 10 3" xfId="50118"/>
    <cellStyle name="메모 6 3 11" xfId="7308"/>
    <cellStyle name="메모 6 3 11 2" xfId="22661"/>
    <cellStyle name="메모 6 3 11 3" xfId="37709"/>
    <cellStyle name="메모 6 3 12" xfId="21768"/>
    <cellStyle name="메모 6 3 13" xfId="36816"/>
    <cellStyle name="메모 6 3 2" xfId="10228"/>
    <cellStyle name="메모 6 3 2 2" xfId="25425"/>
    <cellStyle name="메모 6 3 2 3" xfId="40446"/>
    <cellStyle name="메모 6 3 3" xfId="11460"/>
    <cellStyle name="메모 6 3 3 2" xfId="26530"/>
    <cellStyle name="메모 6 3 3 3" xfId="41551"/>
    <cellStyle name="메모 6 3 4" xfId="12761"/>
    <cellStyle name="메모 6 3 4 2" xfId="27831"/>
    <cellStyle name="메모 6 3 4 3" xfId="42852"/>
    <cellStyle name="메모 6 3 5" xfId="14068"/>
    <cellStyle name="메모 6 3 5 2" xfId="29138"/>
    <cellStyle name="메모 6 3 5 3" xfId="44159"/>
    <cellStyle name="메모 6 3 6" xfId="15332"/>
    <cellStyle name="메모 6 3 6 2" xfId="30402"/>
    <cellStyle name="메모 6 3 6 3" xfId="45423"/>
    <cellStyle name="메모 6 3 7" xfId="16479"/>
    <cellStyle name="메모 6 3 7 2" xfId="31549"/>
    <cellStyle name="메모 6 3 7 3" xfId="46570"/>
    <cellStyle name="메모 6 3 8" xfId="17766"/>
    <cellStyle name="메모 6 3 8 2" xfId="32836"/>
    <cellStyle name="메모 6 3 8 3" xfId="47848"/>
    <cellStyle name="메모 6 3 9" xfId="18941"/>
    <cellStyle name="메모 6 3 9 2" xfId="34011"/>
    <cellStyle name="메모 6 3 9 3" xfId="49023"/>
    <cellStyle name="메모 6 4" xfId="6322"/>
    <cellStyle name="메모 6 4 2" xfId="9579"/>
    <cellStyle name="메모 6 4 2 2" xfId="24805"/>
    <cellStyle name="메모 6 4 2 3" xfId="39826"/>
    <cellStyle name="메모 6 4 3" xfId="21676"/>
    <cellStyle name="메모 6 4 4" xfId="36724"/>
    <cellStyle name="메모 6 5" xfId="9183"/>
    <cellStyle name="메모 6 5 2" xfId="24409"/>
    <cellStyle name="메모 6 5 3" xfId="39431"/>
    <cellStyle name="메모 6 6" xfId="9406"/>
    <cellStyle name="메모 6 6 2" xfId="24632"/>
    <cellStyle name="메모 6 6 3" xfId="39653"/>
    <cellStyle name="메모 6 7" xfId="9855"/>
    <cellStyle name="메모 6 7 2" xfId="25081"/>
    <cellStyle name="메모 6 7 3" xfId="40102"/>
    <cellStyle name="메모 6 8" xfId="9965"/>
    <cellStyle name="메모 6 8 2" xfId="25191"/>
    <cellStyle name="메모 6 8 3" xfId="40212"/>
    <cellStyle name="메모 6 9" xfId="9443"/>
    <cellStyle name="메모 6 9 2" xfId="24669"/>
    <cellStyle name="메모 6 9 3" xfId="39690"/>
    <cellStyle name="메모 7" xfId="4521"/>
    <cellStyle name="메모 7 10" xfId="17600"/>
    <cellStyle name="메모 7 10 2" xfId="32670"/>
    <cellStyle name="메모 7 10 3" xfId="47682"/>
    <cellStyle name="메모 7 11" xfId="6057"/>
    <cellStyle name="메모 7 11 2" xfId="21414"/>
    <cellStyle name="메모 7 11 3" xfId="36459"/>
    <cellStyle name="메모 7 12" xfId="21161"/>
    <cellStyle name="메모 7 13" xfId="36213"/>
    <cellStyle name="메모 7 2" xfId="5561"/>
    <cellStyle name="메모 7 2 10" xfId="12133"/>
    <cellStyle name="메모 7 2 10 2" xfId="27203"/>
    <cellStyle name="메모 7 2 10 3" xfId="42224"/>
    <cellStyle name="메모 7 2 11" xfId="6461"/>
    <cellStyle name="메모 7 2 11 2" xfId="21815"/>
    <cellStyle name="메모 7 2 11 3" xfId="36863"/>
    <cellStyle name="메모 7 2 12" xfId="21214"/>
    <cellStyle name="메모 7 2 13" xfId="36261"/>
    <cellStyle name="메모 7 2 2" xfId="5605"/>
    <cellStyle name="메모 7 2 2 10" xfId="18305"/>
    <cellStyle name="메모 7 2 2 10 2" xfId="33375"/>
    <cellStyle name="메모 7 2 2 10 3" xfId="48387"/>
    <cellStyle name="메모 7 2 2 11" xfId="6123"/>
    <cellStyle name="메모 7 2 2 11 2" xfId="21478"/>
    <cellStyle name="메모 7 2 2 11 3" xfId="36525"/>
    <cellStyle name="메모 7 2 2 12" xfId="21234"/>
    <cellStyle name="메모 7 2 2 13" xfId="36281"/>
    <cellStyle name="메모 7 2 2 2" xfId="5664"/>
    <cellStyle name="메모 7 2 2 2 10" xfId="9854"/>
    <cellStyle name="메모 7 2 2 2 10 2" xfId="25080"/>
    <cellStyle name="메모 7 2 2 2 10 3" xfId="40101"/>
    <cellStyle name="메모 7 2 2 2 11" xfId="6026"/>
    <cellStyle name="메모 7 2 2 2 11 2" xfId="21383"/>
    <cellStyle name="메모 7 2 2 2 11 3" xfId="36428"/>
    <cellStyle name="메모 7 2 2 2 12" xfId="21250"/>
    <cellStyle name="메모 7 2 2 2 13" xfId="36297"/>
    <cellStyle name="메모 7 2 2 2 2" xfId="5790"/>
    <cellStyle name="메모 7 2 2 2 2 10" xfId="9293"/>
    <cellStyle name="메모 7 2 2 2 2 10 2" xfId="24519"/>
    <cellStyle name="메모 7 2 2 2 2 10 3" xfId="39541"/>
    <cellStyle name="메모 7 2 2 2 2 11" xfId="6237"/>
    <cellStyle name="메모 7 2 2 2 2 11 2" xfId="21591"/>
    <cellStyle name="메모 7 2 2 2 2 11 3" xfId="36639"/>
    <cellStyle name="메모 7 2 2 2 2 12" xfId="21301"/>
    <cellStyle name="메모 7 2 2 2 2 13" xfId="36345"/>
    <cellStyle name="메모 7 2 2 2 2 2" xfId="5907"/>
    <cellStyle name="메모 7 2 2 2 2 2 10" xfId="18889"/>
    <cellStyle name="메모 7 2 2 2 2 2 10 2" xfId="33959"/>
    <cellStyle name="메모 7 2 2 2 2 2 10 3" xfId="48971"/>
    <cellStyle name="메모 7 2 2 2 2 2 11" xfId="7207"/>
    <cellStyle name="메모 7 2 2 2 2 2 11 2" xfId="22561"/>
    <cellStyle name="메모 7 2 2 2 2 2 11 3" xfId="37609"/>
    <cellStyle name="메모 7 2 2 2 2 2 12" xfId="21333"/>
    <cellStyle name="메모 7 2 2 2 2 2 13" xfId="36377"/>
    <cellStyle name="메모 7 2 2 2 2 2 2" xfId="6905"/>
    <cellStyle name="메모 7 2 2 2 2 2 2 10" xfId="20626"/>
    <cellStyle name="메모 7 2 2 2 2 2 2 10 2" xfId="35696"/>
    <cellStyle name="메모 7 2 2 2 2 2 2 10 3" xfId="50708"/>
    <cellStyle name="메모 7 2 2 2 2 2 2 11" xfId="7972"/>
    <cellStyle name="메모 7 2 2 2 2 2 2 11 2" xfId="23275"/>
    <cellStyle name="메모 7 2 2 2 2 2 2 11 3" xfId="38299"/>
    <cellStyle name="메모 7 2 2 2 2 2 2 12" xfId="22259"/>
    <cellStyle name="메모 7 2 2 2 2 2 2 13" xfId="37307"/>
    <cellStyle name="메모 7 2 2 2 2 2 2 2" xfId="10877"/>
    <cellStyle name="메모 7 2 2 2 2 2 2 2 2" xfId="26024"/>
    <cellStyle name="메모 7 2 2 2 2 2 2 2 3" xfId="41045"/>
    <cellStyle name="메모 7 2 2 2 2 2 2 3" xfId="12055"/>
    <cellStyle name="메모 7 2 2 2 2 2 2 3 2" xfId="27125"/>
    <cellStyle name="메모 7 2 2 2 2 2 2 3 3" xfId="42146"/>
    <cellStyle name="메모 7 2 2 2 2 2 2 4" xfId="13359"/>
    <cellStyle name="메모 7 2 2 2 2 2 2 4 2" xfId="28429"/>
    <cellStyle name="메모 7 2 2 2 2 2 2 4 3" xfId="43450"/>
    <cellStyle name="메모 7 2 2 2 2 2 2 5" xfId="14696"/>
    <cellStyle name="메모 7 2 2 2 2 2 2 5 2" xfId="29766"/>
    <cellStyle name="메모 7 2 2 2 2 2 2 5 3" xfId="44787"/>
    <cellStyle name="메모 7 2 2 2 2 2 2 6" xfId="15926"/>
    <cellStyle name="메모 7 2 2 2 2 2 2 6 2" xfId="30996"/>
    <cellStyle name="메모 7 2 2 2 2 2 2 6 3" xfId="46017"/>
    <cellStyle name="메모 7 2 2 2 2 2 2 7" xfId="17079"/>
    <cellStyle name="메모 7 2 2 2 2 2 2 7 2" xfId="32149"/>
    <cellStyle name="메모 7 2 2 2 2 2 2 7 3" xfId="47161"/>
    <cellStyle name="메모 7 2 2 2 2 2 2 8" xfId="18364"/>
    <cellStyle name="메모 7 2 2 2 2 2 2 8 2" xfId="33434"/>
    <cellStyle name="메모 7 2 2 2 2 2 2 8 3" xfId="48446"/>
    <cellStyle name="메모 7 2 2 2 2 2 2 9" xfId="19531"/>
    <cellStyle name="메모 7 2 2 2 2 2 2 9 2" xfId="34601"/>
    <cellStyle name="메모 7 2 2 2 2 2 2 9 3" xfId="49613"/>
    <cellStyle name="메모 7 2 2 2 2 2 3" xfId="7812"/>
    <cellStyle name="메모 7 2 2 2 2 2 3 10" xfId="20511"/>
    <cellStyle name="메모 7 2 2 2 2 2 3 10 2" xfId="35581"/>
    <cellStyle name="메모 7 2 2 2 2 2 3 10 3" xfId="50593"/>
    <cellStyle name="메모 7 2 2 2 2 2 3 11" xfId="23157"/>
    <cellStyle name="메모 7 2 2 2 2 2 3 12" xfId="38184"/>
    <cellStyle name="메모 7 2 2 2 2 2 3 2" xfId="10720"/>
    <cellStyle name="메모 7 2 2 2 2 2 3 2 2" xfId="25909"/>
    <cellStyle name="메모 7 2 2 2 2 2 3 2 3" xfId="40930"/>
    <cellStyle name="메모 7 2 2 2 2 2 3 3" xfId="11938"/>
    <cellStyle name="메모 7 2 2 2 2 2 3 3 2" xfId="27008"/>
    <cellStyle name="메모 7 2 2 2 2 2 3 3 3" xfId="42029"/>
    <cellStyle name="메모 7 2 2 2 2 2 3 4" xfId="13240"/>
    <cellStyle name="메모 7 2 2 2 2 2 3 4 2" xfId="28310"/>
    <cellStyle name="메모 7 2 2 2 2 2 3 4 3" xfId="43331"/>
    <cellStyle name="메모 7 2 2 2 2 2 3 5" xfId="14551"/>
    <cellStyle name="메모 7 2 2 2 2 2 3 5 2" xfId="29621"/>
    <cellStyle name="메모 7 2 2 2 2 2 3 5 3" xfId="44642"/>
    <cellStyle name="메모 7 2 2 2 2 2 3 6" xfId="15810"/>
    <cellStyle name="메모 7 2 2 2 2 2 3 6 2" xfId="30880"/>
    <cellStyle name="메모 7 2 2 2 2 2 3 6 3" xfId="45901"/>
    <cellStyle name="메모 7 2 2 2 2 2 3 7" xfId="16961"/>
    <cellStyle name="메모 7 2 2 2 2 2 3 7 2" xfId="32031"/>
    <cellStyle name="메모 7 2 2 2 2 2 3 7 3" xfId="47046"/>
    <cellStyle name="메모 7 2 2 2 2 2 3 8" xfId="18242"/>
    <cellStyle name="메모 7 2 2 2 2 2 3 8 2" xfId="33312"/>
    <cellStyle name="메모 7 2 2 2 2 2 3 8 3" xfId="48324"/>
    <cellStyle name="메모 7 2 2 2 2 2 3 9" xfId="19416"/>
    <cellStyle name="메모 7 2 2 2 2 2 3 9 2" xfId="34486"/>
    <cellStyle name="메모 7 2 2 2 2 2 3 9 3" xfId="49498"/>
    <cellStyle name="메모 7 2 2 2 2 2 4" xfId="8854"/>
    <cellStyle name="메모 7 2 2 2 2 2 4 2" xfId="24080"/>
    <cellStyle name="메모 7 2 2 2 2 2 4 3" xfId="39102"/>
    <cellStyle name="메모 7 2 2 2 2 2 5" xfId="12666"/>
    <cellStyle name="메모 7 2 2 2 2 2 5 2" xfId="27736"/>
    <cellStyle name="메모 7 2 2 2 2 2 5 3" xfId="42757"/>
    <cellStyle name="메모 7 2 2 2 2 2 6" xfId="13961"/>
    <cellStyle name="메모 7 2 2 2 2 2 6 2" xfId="29031"/>
    <cellStyle name="메모 7 2 2 2 2 2 6 3" xfId="44052"/>
    <cellStyle name="메모 7 2 2 2 2 2 7" xfId="15280"/>
    <cellStyle name="메모 7 2 2 2 2 2 7 2" xfId="30350"/>
    <cellStyle name="메모 7 2 2 2 2 2 7 3" xfId="45371"/>
    <cellStyle name="메모 7 2 2 2 2 2 8" xfId="10121"/>
    <cellStyle name="메모 7 2 2 2 2 2 8 2" xfId="25347"/>
    <cellStyle name="메모 7 2 2 2 2 2 8 3" xfId="40368"/>
    <cellStyle name="메모 7 2 2 2 2 2 9" xfId="17668"/>
    <cellStyle name="메모 7 2 2 2 2 2 9 2" xfId="32738"/>
    <cellStyle name="메모 7 2 2 2 2 2 9 3" xfId="47750"/>
    <cellStyle name="메모 7 2 2 2 2 3" xfId="6796"/>
    <cellStyle name="메모 7 2 2 2 2 3 10" xfId="20402"/>
    <cellStyle name="메모 7 2 2 2 2 3 10 2" xfId="35472"/>
    <cellStyle name="메모 7 2 2 2 2 3 10 3" xfId="50484"/>
    <cellStyle name="메모 7 2 2 2 2 3 11" xfId="7696"/>
    <cellStyle name="메모 7 2 2 2 2 3 11 2" xfId="23048"/>
    <cellStyle name="메모 7 2 2 2 2 3 11 3" xfId="38075"/>
    <cellStyle name="메모 7 2 2 2 2 3 12" xfId="22150"/>
    <cellStyle name="메모 7 2 2 2 2 3 13" xfId="37198"/>
    <cellStyle name="메모 7 2 2 2 2 3 2" xfId="10604"/>
    <cellStyle name="메모 7 2 2 2 2 3 2 2" xfId="25800"/>
    <cellStyle name="메모 7 2 2 2 2 3 2 3" xfId="40821"/>
    <cellStyle name="메모 7 2 2 2 2 3 3" xfId="11828"/>
    <cellStyle name="메모 7 2 2 2 2 3 3 2" xfId="26898"/>
    <cellStyle name="메모 7 2 2 2 2 3 3 3" xfId="41919"/>
    <cellStyle name="메모 7 2 2 2 2 3 4" xfId="13130"/>
    <cellStyle name="메모 7 2 2 2 2 3 4 2" xfId="28200"/>
    <cellStyle name="메모 7 2 2 2 2 3 4 3" xfId="43221"/>
    <cellStyle name="메모 7 2 2 2 2 3 5" xfId="14436"/>
    <cellStyle name="메모 7 2 2 2 2 3 5 2" xfId="29506"/>
    <cellStyle name="메모 7 2 2 2 2 3 5 3" xfId="44527"/>
    <cellStyle name="메모 7 2 2 2 2 3 6" xfId="15701"/>
    <cellStyle name="메모 7 2 2 2 2 3 6 2" xfId="30771"/>
    <cellStyle name="메모 7 2 2 2 2 3 6 3" xfId="45792"/>
    <cellStyle name="메모 7 2 2 2 2 3 7" xfId="16852"/>
    <cellStyle name="메모 7 2 2 2 2 3 7 2" xfId="31922"/>
    <cellStyle name="메모 7 2 2 2 2 3 7 3" xfId="46937"/>
    <cellStyle name="메모 7 2 2 2 2 3 8" xfId="18132"/>
    <cellStyle name="메모 7 2 2 2 2 3 8 2" xfId="33202"/>
    <cellStyle name="메모 7 2 2 2 2 3 8 3" xfId="48214"/>
    <cellStyle name="메모 7 2 2 2 2 3 9" xfId="19307"/>
    <cellStyle name="메모 7 2 2 2 2 3 9 2" xfId="34377"/>
    <cellStyle name="메모 7 2 2 2 2 3 9 3" xfId="49389"/>
    <cellStyle name="메모 7 2 2 2 2 4" xfId="7067"/>
    <cellStyle name="메모 7 2 2 2 2 4 2" xfId="8553"/>
    <cellStyle name="메모 7 2 2 2 2 4 2 2" xfId="23779"/>
    <cellStyle name="메모 7 2 2 2 2 4 2 3" xfId="38803"/>
    <cellStyle name="메모 7 2 2 2 2 4 3" xfId="22421"/>
    <cellStyle name="메모 7 2 2 2 2 4 4" xfId="37469"/>
    <cellStyle name="메모 7 2 2 2 2 5" xfId="12587"/>
    <cellStyle name="메모 7 2 2 2 2 5 2" xfId="27657"/>
    <cellStyle name="메모 7 2 2 2 2 5 3" xfId="42678"/>
    <cellStyle name="메모 7 2 2 2 2 6" xfId="13883"/>
    <cellStyle name="메모 7 2 2 2 2 6 2" xfId="28953"/>
    <cellStyle name="메모 7 2 2 2 2 6 3" xfId="43974"/>
    <cellStyle name="메모 7 2 2 2 2 7" xfId="15246"/>
    <cellStyle name="메모 7 2 2 2 2 7 2" xfId="30316"/>
    <cellStyle name="메모 7 2 2 2 2 7 3" xfId="45337"/>
    <cellStyle name="메모 7 2 2 2 2 8" xfId="9028"/>
    <cellStyle name="메모 7 2 2 2 2 8 2" xfId="24254"/>
    <cellStyle name="메모 7 2 2 2 2 8 3" xfId="39276"/>
    <cellStyle name="메모 7 2 2 2 2 9" xfId="17594"/>
    <cellStyle name="메모 7 2 2 2 2 9 2" xfId="32664"/>
    <cellStyle name="메모 7 2 2 2 2 9 3" xfId="47676"/>
    <cellStyle name="메모 7 2 2 2 3" xfId="6678"/>
    <cellStyle name="메모 7 2 2 2 3 10" xfId="20284"/>
    <cellStyle name="메모 7 2 2 2 3 10 2" xfId="35354"/>
    <cellStyle name="메모 7 2 2 2 3 10 3" xfId="50366"/>
    <cellStyle name="메모 7 2 2 2 3 11" xfId="7556"/>
    <cellStyle name="메모 7 2 2 2 3 11 2" xfId="22909"/>
    <cellStyle name="메모 7 2 2 2 3 11 3" xfId="37957"/>
    <cellStyle name="메모 7 2 2 2 3 12" xfId="22032"/>
    <cellStyle name="메모 7 2 2 2 3 13" xfId="37080"/>
    <cellStyle name="메모 7 2 2 2 3 2" xfId="10476"/>
    <cellStyle name="메모 7 2 2 2 3 2 2" xfId="25673"/>
    <cellStyle name="메모 7 2 2 2 3 2 3" xfId="40694"/>
    <cellStyle name="메모 7 2 2 2 3 3" xfId="11708"/>
    <cellStyle name="메모 7 2 2 2 3 3 2" xfId="26778"/>
    <cellStyle name="메모 7 2 2 2 3 3 3" xfId="41799"/>
    <cellStyle name="메모 7 2 2 2 3 4" xfId="13009"/>
    <cellStyle name="메모 7 2 2 2 3 4 2" xfId="28079"/>
    <cellStyle name="메모 7 2 2 2 3 4 3" xfId="43100"/>
    <cellStyle name="메모 7 2 2 2 3 5" xfId="14316"/>
    <cellStyle name="메모 7 2 2 2 3 5 2" xfId="29386"/>
    <cellStyle name="메모 7 2 2 2 3 5 3" xfId="44407"/>
    <cellStyle name="메모 7 2 2 2 3 6" xfId="15580"/>
    <cellStyle name="메모 7 2 2 2 3 6 2" xfId="30650"/>
    <cellStyle name="메모 7 2 2 2 3 6 3" xfId="45671"/>
    <cellStyle name="메모 7 2 2 2 3 7" xfId="16727"/>
    <cellStyle name="메모 7 2 2 2 3 7 2" xfId="31797"/>
    <cellStyle name="메모 7 2 2 2 3 7 3" xfId="46818"/>
    <cellStyle name="메모 7 2 2 2 3 8" xfId="18014"/>
    <cellStyle name="메모 7 2 2 2 3 8 2" xfId="33084"/>
    <cellStyle name="메모 7 2 2 2 3 8 3" xfId="48096"/>
    <cellStyle name="메모 7 2 2 2 3 9" xfId="19189"/>
    <cellStyle name="메모 7 2 2 2 3 9 2" xfId="34259"/>
    <cellStyle name="메모 7 2 2 2 3 9 3" xfId="49271"/>
    <cellStyle name="메모 7 2 2 2 4" xfId="8610"/>
    <cellStyle name="메모 7 2 2 2 4 2" xfId="23836"/>
    <cellStyle name="메모 7 2 2 2 4 3" xfId="38859"/>
    <cellStyle name="메모 7 2 2 2 5" xfId="9815"/>
    <cellStyle name="메모 7 2 2 2 5 2" xfId="25041"/>
    <cellStyle name="메모 7 2 2 2 5 3" xfId="40062"/>
    <cellStyle name="메모 7 2 2 2 6" xfId="9654"/>
    <cellStyle name="메모 7 2 2 2 6 2" xfId="24880"/>
    <cellStyle name="메모 7 2 2 2 6 3" xfId="39901"/>
    <cellStyle name="메모 7 2 2 2 7" xfId="9102"/>
    <cellStyle name="메모 7 2 2 2 7 2" xfId="24328"/>
    <cellStyle name="메모 7 2 2 2 7 3" xfId="39350"/>
    <cellStyle name="메모 7 2 2 2 8" xfId="9330"/>
    <cellStyle name="메모 7 2 2 2 8 2" xfId="24556"/>
    <cellStyle name="메모 7 2 2 2 8 3" xfId="39578"/>
    <cellStyle name="메모 7 2 2 2 9" xfId="9495"/>
    <cellStyle name="메모 7 2 2 2 9 2" xfId="24721"/>
    <cellStyle name="메모 7 2 2 2 9 3" xfId="39742"/>
    <cellStyle name="메모 7 2 2 3" xfId="6619"/>
    <cellStyle name="메모 7 2 2 3 10" xfId="20225"/>
    <cellStyle name="메모 7 2 2 3 10 2" xfId="35295"/>
    <cellStyle name="메모 7 2 2 3 10 3" xfId="50307"/>
    <cellStyle name="메모 7 2 2 3 11" xfId="7497"/>
    <cellStyle name="메모 7 2 2 3 11 2" xfId="22850"/>
    <cellStyle name="메모 7 2 2 3 11 3" xfId="37898"/>
    <cellStyle name="메모 7 2 2 3 12" xfId="21973"/>
    <cellStyle name="메모 7 2 2 3 13" xfId="37021"/>
    <cellStyle name="메모 7 2 2 3 2" xfId="10417"/>
    <cellStyle name="메모 7 2 2 3 2 2" xfId="25614"/>
    <cellStyle name="메모 7 2 2 3 2 3" xfId="40635"/>
    <cellStyle name="메모 7 2 2 3 3" xfId="11649"/>
    <cellStyle name="메모 7 2 2 3 3 2" xfId="26719"/>
    <cellStyle name="메모 7 2 2 3 3 3" xfId="41740"/>
    <cellStyle name="메모 7 2 2 3 4" xfId="12950"/>
    <cellStyle name="메모 7 2 2 3 4 2" xfId="28020"/>
    <cellStyle name="메모 7 2 2 3 4 3" xfId="43041"/>
    <cellStyle name="메모 7 2 2 3 5" xfId="14257"/>
    <cellStyle name="메모 7 2 2 3 5 2" xfId="29327"/>
    <cellStyle name="메모 7 2 2 3 5 3" xfId="44348"/>
    <cellStyle name="메모 7 2 2 3 6" xfId="15521"/>
    <cellStyle name="메모 7 2 2 3 6 2" xfId="30591"/>
    <cellStyle name="메모 7 2 2 3 6 3" xfId="45612"/>
    <cellStyle name="메모 7 2 2 3 7" xfId="16668"/>
    <cellStyle name="메모 7 2 2 3 7 2" xfId="31738"/>
    <cellStyle name="메모 7 2 2 3 7 3" xfId="46759"/>
    <cellStyle name="메모 7 2 2 3 8" xfId="17955"/>
    <cellStyle name="메모 7 2 2 3 8 2" xfId="33025"/>
    <cellStyle name="메모 7 2 2 3 8 3" xfId="48037"/>
    <cellStyle name="메모 7 2 2 3 9" xfId="19130"/>
    <cellStyle name="메모 7 2 2 3 9 2" xfId="34200"/>
    <cellStyle name="메모 7 2 2 3 9 3" xfId="49212"/>
    <cellStyle name="메모 7 2 2 4" xfId="7017"/>
    <cellStyle name="메모 7 2 2 4 2" xfId="8654"/>
    <cellStyle name="메모 7 2 2 4 2 2" xfId="23880"/>
    <cellStyle name="메모 7 2 2 4 2 3" xfId="38902"/>
    <cellStyle name="메모 7 2 2 4 3" xfId="22371"/>
    <cellStyle name="메모 7 2 2 4 4" xfId="37419"/>
    <cellStyle name="메모 7 2 2 5" xfId="9847"/>
    <cellStyle name="메모 7 2 2 5 2" xfId="25073"/>
    <cellStyle name="메모 7 2 2 5 3" xfId="40094"/>
    <cellStyle name="메모 7 2 2 6" xfId="10117"/>
    <cellStyle name="메모 7 2 2 6 2" xfId="25343"/>
    <cellStyle name="메모 7 2 2 6 3" xfId="40364"/>
    <cellStyle name="메모 7 2 2 7" xfId="9250"/>
    <cellStyle name="메모 7 2 2 7 2" xfId="24476"/>
    <cellStyle name="메모 7 2 2 7 3" xfId="39498"/>
    <cellStyle name="메모 7 2 2 8" xfId="13912"/>
    <cellStyle name="메모 7 2 2 8 2" xfId="28982"/>
    <cellStyle name="메모 7 2 2 8 3" xfId="44003"/>
    <cellStyle name="메모 7 2 2 9" xfId="9387"/>
    <cellStyle name="메모 7 2 2 9 2" xfId="24613"/>
    <cellStyle name="메모 7 2 2 9 3" xfId="39634"/>
    <cellStyle name="메모 7 2 3" xfId="6575"/>
    <cellStyle name="메모 7 2 3 10" xfId="20181"/>
    <cellStyle name="메모 7 2 3 10 2" xfId="35251"/>
    <cellStyle name="메모 7 2 3 10 3" xfId="50263"/>
    <cellStyle name="메모 7 2 3 11" xfId="7453"/>
    <cellStyle name="메모 7 2 3 11 2" xfId="22806"/>
    <cellStyle name="메모 7 2 3 11 3" xfId="37854"/>
    <cellStyle name="메모 7 2 3 12" xfId="21929"/>
    <cellStyle name="메모 7 2 3 13" xfId="36977"/>
    <cellStyle name="메모 7 2 3 2" xfId="10373"/>
    <cellStyle name="메모 7 2 3 2 2" xfId="25570"/>
    <cellStyle name="메모 7 2 3 2 3" xfId="40591"/>
    <cellStyle name="메모 7 2 3 3" xfId="11605"/>
    <cellStyle name="메모 7 2 3 3 2" xfId="26675"/>
    <cellStyle name="메모 7 2 3 3 3" xfId="41696"/>
    <cellStyle name="메모 7 2 3 4" xfId="12906"/>
    <cellStyle name="메모 7 2 3 4 2" xfId="27976"/>
    <cellStyle name="메모 7 2 3 4 3" xfId="42997"/>
    <cellStyle name="메모 7 2 3 5" xfId="14213"/>
    <cellStyle name="메모 7 2 3 5 2" xfId="29283"/>
    <cellStyle name="메모 7 2 3 5 3" xfId="44304"/>
    <cellStyle name="메모 7 2 3 6" xfId="15477"/>
    <cellStyle name="메모 7 2 3 6 2" xfId="30547"/>
    <cellStyle name="메모 7 2 3 6 3" xfId="45568"/>
    <cellStyle name="메모 7 2 3 7" xfId="16624"/>
    <cellStyle name="메모 7 2 3 7 2" xfId="31694"/>
    <cellStyle name="메모 7 2 3 7 3" xfId="46715"/>
    <cellStyle name="메모 7 2 3 8" xfId="17911"/>
    <cellStyle name="메모 7 2 3 8 2" xfId="32981"/>
    <cellStyle name="메모 7 2 3 8 3" xfId="47993"/>
    <cellStyle name="메모 7 2 3 9" xfId="19086"/>
    <cellStyle name="메모 7 2 3 9 2" xfId="34156"/>
    <cellStyle name="메모 7 2 3 9 3" xfId="49168"/>
    <cellStyle name="메모 7 2 4" xfId="8728"/>
    <cellStyle name="메모 7 2 4 2" xfId="23954"/>
    <cellStyle name="메모 7 2 4 3" xfId="38976"/>
    <cellStyle name="메모 7 2 5" xfId="9341"/>
    <cellStyle name="메모 7 2 5 2" xfId="24567"/>
    <cellStyle name="메모 7 2 5 3" xfId="39589"/>
    <cellStyle name="메모 7 2 6" xfId="9135"/>
    <cellStyle name="메모 7 2 6 2" xfId="24361"/>
    <cellStyle name="메모 7 2 6 3" xfId="39383"/>
    <cellStyle name="메모 7 2 7" xfId="9745"/>
    <cellStyle name="메모 7 2 7 2" xfId="24971"/>
    <cellStyle name="메모 7 2 7 3" xfId="39992"/>
    <cellStyle name="메모 7 2 8" xfId="14786"/>
    <cellStyle name="메모 7 2 8 2" xfId="29856"/>
    <cellStyle name="메모 7 2 8 3" xfId="44877"/>
    <cellStyle name="메모 7 2 9" xfId="9975"/>
    <cellStyle name="메모 7 2 9 2" xfId="25201"/>
    <cellStyle name="메모 7 2 9 3" xfId="40222"/>
    <cellStyle name="메모 7 3" xfId="6421"/>
    <cellStyle name="메모 7 3 10" xfId="20037"/>
    <cellStyle name="메모 7 3 10 2" xfId="35107"/>
    <cellStyle name="메모 7 3 10 3" xfId="50119"/>
    <cellStyle name="메모 7 3 11" xfId="7309"/>
    <cellStyle name="메모 7 3 11 2" xfId="22662"/>
    <cellStyle name="메모 7 3 11 3" xfId="37710"/>
    <cellStyle name="메모 7 3 12" xfId="21775"/>
    <cellStyle name="메모 7 3 13" xfId="36823"/>
    <cellStyle name="메모 7 3 2" xfId="10229"/>
    <cellStyle name="메모 7 3 2 2" xfId="25426"/>
    <cellStyle name="메모 7 3 2 3" xfId="40447"/>
    <cellStyle name="메모 7 3 3" xfId="11461"/>
    <cellStyle name="메모 7 3 3 2" xfId="26531"/>
    <cellStyle name="메모 7 3 3 3" xfId="41552"/>
    <cellStyle name="메모 7 3 4" xfId="12762"/>
    <cellStyle name="메모 7 3 4 2" xfId="27832"/>
    <cellStyle name="메모 7 3 4 3" xfId="42853"/>
    <cellStyle name="메모 7 3 5" xfId="14069"/>
    <cellStyle name="메모 7 3 5 2" xfId="29139"/>
    <cellStyle name="메모 7 3 5 3" xfId="44160"/>
    <cellStyle name="메모 7 3 6" xfId="15333"/>
    <cellStyle name="메모 7 3 6 2" xfId="30403"/>
    <cellStyle name="메모 7 3 6 3" xfId="45424"/>
    <cellStyle name="메모 7 3 7" xfId="16480"/>
    <cellStyle name="메모 7 3 7 2" xfId="31550"/>
    <cellStyle name="메모 7 3 7 3" xfId="46571"/>
    <cellStyle name="메모 7 3 8" xfId="17767"/>
    <cellStyle name="메모 7 3 8 2" xfId="32837"/>
    <cellStyle name="메모 7 3 8 3" xfId="47849"/>
    <cellStyle name="메모 7 3 9" xfId="18942"/>
    <cellStyle name="메모 7 3 9 2" xfId="34012"/>
    <cellStyle name="메모 7 3 9 3" xfId="49024"/>
    <cellStyle name="메모 7 4" xfId="6290"/>
    <cellStyle name="메모 7 4 2" xfId="8788"/>
    <cellStyle name="메모 7 4 2 2" xfId="24014"/>
    <cellStyle name="메모 7 4 2 3" xfId="39036"/>
    <cellStyle name="메모 7 4 3" xfId="21644"/>
    <cellStyle name="메모 7 4 4" xfId="36692"/>
    <cellStyle name="메모 7 5" xfId="10072"/>
    <cellStyle name="메모 7 5 2" xfId="25298"/>
    <cellStyle name="메모 7 5 3" xfId="40319"/>
    <cellStyle name="메모 7 6" xfId="9323"/>
    <cellStyle name="메모 7 6 2" xfId="24549"/>
    <cellStyle name="메모 7 6 3" xfId="39571"/>
    <cellStyle name="메모 7 7" xfId="9702"/>
    <cellStyle name="메모 7 7 2" xfId="24928"/>
    <cellStyle name="메모 7 7 3" xfId="39949"/>
    <cellStyle name="메모 7 8" xfId="9784"/>
    <cellStyle name="메모 7 8 2" xfId="25010"/>
    <cellStyle name="메모 7 8 3" xfId="40031"/>
    <cellStyle name="메모 7 9" xfId="9944"/>
    <cellStyle name="메모 7 9 2" xfId="25170"/>
    <cellStyle name="메모 7 9 3" xfId="40191"/>
    <cellStyle name="메모 8" xfId="5499"/>
    <cellStyle name="메모 8 10" xfId="14781"/>
    <cellStyle name="메모 8 10 2" xfId="29851"/>
    <cellStyle name="메모 8 10 3" xfId="44872"/>
    <cellStyle name="메모 8 11" xfId="6181"/>
    <cellStyle name="메모 8 11 2" xfId="21535"/>
    <cellStyle name="메모 8 11 3" xfId="36583"/>
    <cellStyle name="메모 8 12" xfId="21176"/>
    <cellStyle name="메모 8 13" xfId="36223"/>
    <cellStyle name="메모 8 2" xfId="5607"/>
    <cellStyle name="메모 8 2 10" xfId="18437"/>
    <cellStyle name="메모 8 2 10 2" xfId="33507"/>
    <cellStyle name="메모 8 2 10 3" xfId="48519"/>
    <cellStyle name="메모 8 2 11" xfId="6122"/>
    <cellStyle name="메모 8 2 11 2" xfId="21477"/>
    <cellStyle name="메모 8 2 11 3" xfId="36524"/>
    <cellStyle name="메모 8 2 12" xfId="21235"/>
    <cellStyle name="메모 8 2 13" xfId="36282"/>
    <cellStyle name="메모 8 2 2" xfId="5666"/>
    <cellStyle name="메모 8 2 2 10" xfId="9158"/>
    <cellStyle name="메모 8 2 2 10 2" xfId="24384"/>
    <cellStyle name="메모 8 2 2 10 3" xfId="39406"/>
    <cellStyle name="메모 8 2 2 11" xfId="6028"/>
    <cellStyle name="메모 8 2 2 11 2" xfId="21385"/>
    <cellStyle name="메모 8 2 2 11 3" xfId="36430"/>
    <cellStyle name="메모 8 2 2 12" xfId="21251"/>
    <cellStyle name="메모 8 2 2 13" xfId="36298"/>
    <cellStyle name="메모 8 2 2 2" xfId="5792"/>
    <cellStyle name="메모 8 2 2 2 10" xfId="8919"/>
    <cellStyle name="메모 8 2 2 2 10 2" xfId="24145"/>
    <cellStyle name="메모 8 2 2 2 10 3" xfId="39167"/>
    <cellStyle name="메모 8 2 2 2 11" xfId="6241"/>
    <cellStyle name="메모 8 2 2 2 11 2" xfId="21595"/>
    <cellStyle name="메모 8 2 2 2 11 3" xfId="36643"/>
    <cellStyle name="메모 8 2 2 2 12" xfId="21302"/>
    <cellStyle name="메모 8 2 2 2 13" xfId="36346"/>
    <cellStyle name="메모 8 2 2 2 2" xfId="5909"/>
    <cellStyle name="메모 8 2 2 2 2 10" xfId="18890"/>
    <cellStyle name="메모 8 2 2 2 2 10 2" xfId="33960"/>
    <cellStyle name="메모 8 2 2 2 2 10 3" xfId="48972"/>
    <cellStyle name="메모 8 2 2 2 2 11" xfId="7209"/>
    <cellStyle name="메모 8 2 2 2 2 11 2" xfId="22563"/>
    <cellStyle name="메모 8 2 2 2 2 11 3" xfId="37611"/>
    <cellStyle name="메모 8 2 2 2 2 12" xfId="21334"/>
    <cellStyle name="메모 8 2 2 2 2 13" xfId="36378"/>
    <cellStyle name="메모 8 2 2 2 2 2" xfId="6907"/>
    <cellStyle name="메모 8 2 2 2 2 2 10" xfId="20628"/>
    <cellStyle name="메모 8 2 2 2 2 2 10 2" xfId="35698"/>
    <cellStyle name="메모 8 2 2 2 2 2 10 3" xfId="50710"/>
    <cellStyle name="메모 8 2 2 2 2 2 11" xfId="7974"/>
    <cellStyle name="메모 8 2 2 2 2 2 11 2" xfId="23277"/>
    <cellStyle name="메모 8 2 2 2 2 2 11 3" xfId="38301"/>
    <cellStyle name="메모 8 2 2 2 2 2 12" xfId="22261"/>
    <cellStyle name="메모 8 2 2 2 2 2 13" xfId="37309"/>
    <cellStyle name="메모 8 2 2 2 2 2 2" xfId="10879"/>
    <cellStyle name="메모 8 2 2 2 2 2 2 2" xfId="26026"/>
    <cellStyle name="메모 8 2 2 2 2 2 2 3" xfId="41047"/>
    <cellStyle name="메모 8 2 2 2 2 2 3" xfId="12057"/>
    <cellStyle name="메모 8 2 2 2 2 2 3 2" xfId="27127"/>
    <cellStyle name="메모 8 2 2 2 2 2 3 3" xfId="42148"/>
    <cellStyle name="메모 8 2 2 2 2 2 4" xfId="13361"/>
    <cellStyle name="메모 8 2 2 2 2 2 4 2" xfId="28431"/>
    <cellStyle name="메모 8 2 2 2 2 2 4 3" xfId="43452"/>
    <cellStyle name="메모 8 2 2 2 2 2 5" xfId="14698"/>
    <cellStyle name="메모 8 2 2 2 2 2 5 2" xfId="29768"/>
    <cellStyle name="메모 8 2 2 2 2 2 5 3" xfId="44789"/>
    <cellStyle name="메모 8 2 2 2 2 2 6" xfId="15928"/>
    <cellStyle name="메모 8 2 2 2 2 2 6 2" xfId="30998"/>
    <cellStyle name="메모 8 2 2 2 2 2 6 3" xfId="46019"/>
    <cellStyle name="메모 8 2 2 2 2 2 7" xfId="17081"/>
    <cellStyle name="메모 8 2 2 2 2 2 7 2" xfId="32151"/>
    <cellStyle name="메모 8 2 2 2 2 2 7 3" xfId="47163"/>
    <cellStyle name="메모 8 2 2 2 2 2 8" xfId="18366"/>
    <cellStyle name="메모 8 2 2 2 2 2 8 2" xfId="33436"/>
    <cellStyle name="메모 8 2 2 2 2 2 8 3" xfId="48448"/>
    <cellStyle name="메모 8 2 2 2 2 2 9" xfId="19533"/>
    <cellStyle name="메모 8 2 2 2 2 2 9 2" xfId="34603"/>
    <cellStyle name="메모 8 2 2 2 2 2 9 3" xfId="49615"/>
    <cellStyle name="메모 8 2 2 2 2 3" xfId="7814"/>
    <cellStyle name="메모 8 2 2 2 2 3 10" xfId="20513"/>
    <cellStyle name="메모 8 2 2 2 2 3 10 2" xfId="35583"/>
    <cellStyle name="메모 8 2 2 2 2 3 10 3" xfId="50595"/>
    <cellStyle name="메모 8 2 2 2 2 3 11" xfId="23159"/>
    <cellStyle name="메모 8 2 2 2 2 3 12" xfId="38186"/>
    <cellStyle name="메모 8 2 2 2 2 3 2" xfId="10722"/>
    <cellStyle name="메모 8 2 2 2 2 3 2 2" xfId="25911"/>
    <cellStyle name="메모 8 2 2 2 2 3 2 3" xfId="40932"/>
    <cellStyle name="메모 8 2 2 2 2 3 3" xfId="11940"/>
    <cellStyle name="메모 8 2 2 2 2 3 3 2" xfId="27010"/>
    <cellStyle name="메모 8 2 2 2 2 3 3 3" xfId="42031"/>
    <cellStyle name="메모 8 2 2 2 2 3 4" xfId="13242"/>
    <cellStyle name="메모 8 2 2 2 2 3 4 2" xfId="28312"/>
    <cellStyle name="메모 8 2 2 2 2 3 4 3" xfId="43333"/>
    <cellStyle name="메모 8 2 2 2 2 3 5" xfId="14553"/>
    <cellStyle name="메모 8 2 2 2 2 3 5 2" xfId="29623"/>
    <cellStyle name="메모 8 2 2 2 2 3 5 3" xfId="44644"/>
    <cellStyle name="메모 8 2 2 2 2 3 6" xfId="15812"/>
    <cellStyle name="메모 8 2 2 2 2 3 6 2" xfId="30882"/>
    <cellStyle name="메모 8 2 2 2 2 3 6 3" xfId="45903"/>
    <cellStyle name="메모 8 2 2 2 2 3 7" xfId="16963"/>
    <cellStyle name="메모 8 2 2 2 2 3 7 2" xfId="32033"/>
    <cellStyle name="메모 8 2 2 2 2 3 7 3" xfId="47048"/>
    <cellStyle name="메모 8 2 2 2 2 3 8" xfId="18244"/>
    <cellStyle name="메모 8 2 2 2 2 3 8 2" xfId="33314"/>
    <cellStyle name="메모 8 2 2 2 2 3 8 3" xfId="48326"/>
    <cellStyle name="메모 8 2 2 2 2 3 9" xfId="19418"/>
    <cellStyle name="메모 8 2 2 2 2 3 9 2" xfId="34488"/>
    <cellStyle name="메모 8 2 2 2 2 3 9 3" xfId="49500"/>
    <cellStyle name="메모 8 2 2 2 2 4" xfId="8852"/>
    <cellStyle name="메모 8 2 2 2 2 4 2" xfId="24078"/>
    <cellStyle name="메모 8 2 2 2 2 4 3" xfId="39100"/>
    <cellStyle name="메모 8 2 2 2 2 5" xfId="12668"/>
    <cellStyle name="메모 8 2 2 2 2 5 2" xfId="27738"/>
    <cellStyle name="메모 8 2 2 2 2 5 3" xfId="42759"/>
    <cellStyle name="메모 8 2 2 2 2 6" xfId="13963"/>
    <cellStyle name="메모 8 2 2 2 2 6 2" xfId="29033"/>
    <cellStyle name="메모 8 2 2 2 2 6 3" xfId="44054"/>
    <cellStyle name="메모 8 2 2 2 2 7" xfId="15281"/>
    <cellStyle name="메모 8 2 2 2 2 7 2" xfId="30351"/>
    <cellStyle name="메모 8 2 2 2 2 7 3" xfId="45372"/>
    <cellStyle name="메모 8 2 2 2 2 8" xfId="9843"/>
    <cellStyle name="메모 8 2 2 2 2 8 2" xfId="25069"/>
    <cellStyle name="메모 8 2 2 2 2 8 3" xfId="40090"/>
    <cellStyle name="메모 8 2 2 2 2 9" xfId="17670"/>
    <cellStyle name="메모 8 2 2 2 2 9 2" xfId="32740"/>
    <cellStyle name="메모 8 2 2 2 2 9 3" xfId="47752"/>
    <cellStyle name="메모 8 2 2 2 3" xfId="6798"/>
    <cellStyle name="메모 8 2 2 2 3 10" xfId="20404"/>
    <cellStyle name="메모 8 2 2 2 3 10 2" xfId="35474"/>
    <cellStyle name="메모 8 2 2 2 3 10 3" xfId="50486"/>
    <cellStyle name="메모 8 2 2 2 3 11" xfId="7698"/>
    <cellStyle name="메모 8 2 2 2 3 11 2" xfId="23050"/>
    <cellStyle name="메모 8 2 2 2 3 11 3" xfId="38077"/>
    <cellStyle name="메모 8 2 2 2 3 12" xfId="22152"/>
    <cellStyle name="메모 8 2 2 2 3 13" xfId="37200"/>
    <cellStyle name="메모 8 2 2 2 3 2" xfId="10606"/>
    <cellStyle name="메모 8 2 2 2 3 2 2" xfId="25802"/>
    <cellStyle name="메모 8 2 2 2 3 2 3" xfId="40823"/>
    <cellStyle name="메모 8 2 2 2 3 3" xfId="11830"/>
    <cellStyle name="메모 8 2 2 2 3 3 2" xfId="26900"/>
    <cellStyle name="메모 8 2 2 2 3 3 3" xfId="41921"/>
    <cellStyle name="메모 8 2 2 2 3 4" xfId="13132"/>
    <cellStyle name="메모 8 2 2 2 3 4 2" xfId="28202"/>
    <cellStyle name="메모 8 2 2 2 3 4 3" xfId="43223"/>
    <cellStyle name="메모 8 2 2 2 3 5" xfId="14438"/>
    <cellStyle name="메모 8 2 2 2 3 5 2" xfId="29508"/>
    <cellStyle name="메모 8 2 2 2 3 5 3" xfId="44529"/>
    <cellStyle name="메모 8 2 2 2 3 6" xfId="15703"/>
    <cellStyle name="메모 8 2 2 2 3 6 2" xfId="30773"/>
    <cellStyle name="메모 8 2 2 2 3 6 3" xfId="45794"/>
    <cellStyle name="메모 8 2 2 2 3 7" xfId="16854"/>
    <cellStyle name="메모 8 2 2 2 3 7 2" xfId="31924"/>
    <cellStyle name="메모 8 2 2 2 3 7 3" xfId="46939"/>
    <cellStyle name="메모 8 2 2 2 3 8" xfId="18134"/>
    <cellStyle name="메모 8 2 2 2 3 8 2" xfId="33204"/>
    <cellStyle name="메모 8 2 2 2 3 8 3" xfId="48216"/>
    <cellStyle name="메모 8 2 2 2 3 9" xfId="19309"/>
    <cellStyle name="메모 8 2 2 2 3 9 2" xfId="34379"/>
    <cellStyle name="메모 8 2 2 2 3 9 3" xfId="49391"/>
    <cellStyle name="메모 8 2 2 2 4" xfId="7068"/>
    <cellStyle name="메모 8 2 2 2 4 2" xfId="8551"/>
    <cellStyle name="메모 8 2 2 2 4 2 2" xfId="23777"/>
    <cellStyle name="메모 8 2 2 2 4 2 3" xfId="38801"/>
    <cellStyle name="메모 8 2 2 2 4 3" xfId="22422"/>
    <cellStyle name="메모 8 2 2 2 4 4" xfId="37470"/>
    <cellStyle name="메모 8 2 2 2 5" xfId="12588"/>
    <cellStyle name="메모 8 2 2 2 5 2" xfId="27658"/>
    <cellStyle name="메모 8 2 2 2 5 3" xfId="42679"/>
    <cellStyle name="메모 8 2 2 2 6" xfId="13884"/>
    <cellStyle name="메모 8 2 2 2 6 2" xfId="28954"/>
    <cellStyle name="메모 8 2 2 2 6 3" xfId="43975"/>
    <cellStyle name="메모 8 2 2 2 7" xfId="15247"/>
    <cellStyle name="메모 8 2 2 2 7 2" xfId="30317"/>
    <cellStyle name="메모 8 2 2 2 7 3" xfId="45338"/>
    <cellStyle name="메모 8 2 2 2 8" xfId="9789"/>
    <cellStyle name="메모 8 2 2 2 8 2" xfId="25015"/>
    <cellStyle name="메모 8 2 2 2 8 3" xfId="40036"/>
    <cellStyle name="메모 8 2 2 2 9" xfId="17595"/>
    <cellStyle name="메모 8 2 2 2 9 2" xfId="32665"/>
    <cellStyle name="메모 8 2 2 2 9 3" xfId="47677"/>
    <cellStyle name="메모 8 2 2 3" xfId="6680"/>
    <cellStyle name="메모 8 2 2 3 10" xfId="20286"/>
    <cellStyle name="메모 8 2 2 3 10 2" xfId="35356"/>
    <cellStyle name="메모 8 2 2 3 10 3" xfId="50368"/>
    <cellStyle name="메모 8 2 2 3 11" xfId="7558"/>
    <cellStyle name="메모 8 2 2 3 11 2" xfId="22911"/>
    <cellStyle name="메모 8 2 2 3 11 3" xfId="37959"/>
    <cellStyle name="메모 8 2 2 3 12" xfId="22034"/>
    <cellStyle name="메모 8 2 2 3 13" xfId="37082"/>
    <cellStyle name="메모 8 2 2 3 2" xfId="10478"/>
    <cellStyle name="메모 8 2 2 3 2 2" xfId="25675"/>
    <cellStyle name="메모 8 2 2 3 2 3" xfId="40696"/>
    <cellStyle name="메모 8 2 2 3 3" xfId="11710"/>
    <cellStyle name="메모 8 2 2 3 3 2" xfId="26780"/>
    <cellStyle name="메모 8 2 2 3 3 3" xfId="41801"/>
    <cellStyle name="메모 8 2 2 3 4" xfId="13011"/>
    <cellStyle name="메모 8 2 2 3 4 2" xfId="28081"/>
    <cellStyle name="메모 8 2 2 3 4 3" xfId="43102"/>
    <cellStyle name="메모 8 2 2 3 5" xfId="14318"/>
    <cellStyle name="메모 8 2 2 3 5 2" xfId="29388"/>
    <cellStyle name="메모 8 2 2 3 5 3" xfId="44409"/>
    <cellStyle name="메모 8 2 2 3 6" xfId="15582"/>
    <cellStyle name="메모 8 2 2 3 6 2" xfId="30652"/>
    <cellStyle name="메모 8 2 2 3 6 3" xfId="45673"/>
    <cellStyle name="메모 8 2 2 3 7" xfId="16729"/>
    <cellStyle name="메모 8 2 2 3 7 2" xfId="31799"/>
    <cellStyle name="메모 8 2 2 3 7 3" xfId="46820"/>
    <cellStyle name="메모 8 2 2 3 8" xfId="18016"/>
    <cellStyle name="메모 8 2 2 3 8 2" xfId="33086"/>
    <cellStyle name="메모 8 2 2 3 8 3" xfId="48098"/>
    <cellStyle name="메모 8 2 2 3 9" xfId="19191"/>
    <cellStyle name="메모 8 2 2 3 9 2" xfId="34261"/>
    <cellStyle name="메모 8 2 2 3 9 3" xfId="49273"/>
    <cellStyle name="메모 8 2 2 4" xfId="8608"/>
    <cellStyle name="메모 8 2 2 4 2" xfId="23834"/>
    <cellStyle name="메모 8 2 2 4 3" xfId="38857"/>
    <cellStyle name="메모 8 2 2 5" xfId="8939"/>
    <cellStyle name="메모 8 2 2 5 2" xfId="24165"/>
    <cellStyle name="메모 8 2 2 5 3" xfId="39187"/>
    <cellStyle name="메모 8 2 2 6" xfId="10026"/>
    <cellStyle name="메모 8 2 2 6 2" xfId="25252"/>
    <cellStyle name="메모 8 2 2 6 3" xfId="40273"/>
    <cellStyle name="메모 8 2 2 7" xfId="9281"/>
    <cellStyle name="메모 8 2 2 7 2" xfId="24507"/>
    <cellStyle name="메모 8 2 2 7 3" xfId="39529"/>
    <cellStyle name="메모 8 2 2 8" xfId="9560"/>
    <cellStyle name="메모 8 2 2 8 2" xfId="24786"/>
    <cellStyle name="메모 8 2 2 8 3" xfId="39807"/>
    <cellStyle name="메모 8 2 2 9" xfId="9920"/>
    <cellStyle name="메모 8 2 2 9 2" xfId="25146"/>
    <cellStyle name="메모 8 2 2 9 3" xfId="40167"/>
    <cellStyle name="메모 8 2 3" xfId="6621"/>
    <cellStyle name="메모 8 2 3 10" xfId="20227"/>
    <cellStyle name="메모 8 2 3 10 2" xfId="35297"/>
    <cellStyle name="메모 8 2 3 10 3" xfId="50309"/>
    <cellStyle name="메모 8 2 3 11" xfId="7499"/>
    <cellStyle name="메모 8 2 3 11 2" xfId="22852"/>
    <cellStyle name="메모 8 2 3 11 3" xfId="37900"/>
    <cellStyle name="메모 8 2 3 12" xfId="21975"/>
    <cellStyle name="메모 8 2 3 13" xfId="37023"/>
    <cellStyle name="메모 8 2 3 2" xfId="10419"/>
    <cellStyle name="메모 8 2 3 2 2" xfId="25616"/>
    <cellStyle name="메모 8 2 3 2 3" xfId="40637"/>
    <cellStyle name="메모 8 2 3 3" xfId="11651"/>
    <cellStyle name="메모 8 2 3 3 2" xfId="26721"/>
    <cellStyle name="메모 8 2 3 3 3" xfId="41742"/>
    <cellStyle name="메모 8 2 3 4" xfId="12952"/>
    <cellStyle name="메모 8 2 3 4 2" xfId="28022"/>
    <cellStyle name="메모 8 2 3 4 3" xfId="43043"/>
    <cellStyle name="메모 8 2 3 5" xfId="14259"/>
    <cellStyle name="메모 8 2 3 5 2" xfId="29329"/>
    <cellStyle name="메모 8 2 3 5 3" xfId="44350"/>
    <cellStyle name="메모 8 2 3 6" xfId="15523"/>
    <cellStyle name="메모 8 2 3 6 2" xfId="30593"/>
    <cellStyle name="메모 8 2 3 6 3" xfId="45614"/>
    <cellStyle name="메모 8 2 3 7" xfId="16670"/>
    <cellStyle name="메모 8 2 3 7 2" xfId="31740"/>
    <cellStyle name="메모 8 2 3 7 3" xfId="46761"/>
    <cellStyle name="메모 8 2 3 8" xfId="17957"/>
    <cellStyle name="메모 8 2 3 8 2" xfId="33027"/>
    <cellStyle name="메모 8 2 3 8 3" xfId="48039"/>
    <cellStyle name="메모 8 2 3 9" xfId="19132"/>
    <cellStyle name="메모 8 2 3 9 2" xfId="34202"/>
    <cellStyle name="메모 8 2 3 9 3" xfId="49214"/>
    <cellStyle name="메모 8 2 4" xfId="7018"/>
    <cellStyle name="메모 8 2 4 2" xfId="8653"/>
    <cellStyle name="메모 8 2 4 2 2" xfId="23879"/>
    <cellStyle name="메모 8 2 4 2 3" xfId="38901"/>
    <cellStyle name="메모 8 2 4 3" xfId="22372"/>
    <cellStyle name="메모 8 2 4 4" xfId="37420"/>
    <cellStyle name="메모 8 2 5" xfId="8933"/>
    <cellStyle name="메모 8 2 5 2" xfId="24159"/>
    <cellStyle name="메모 8 2 5 3" xfId="39181"/>
    <cellStyle name="메모 8 2 6" xfId="8982"/>
    <cellStyle name="메모 8 2 6 2" xfId="24208"/>
    <cellStyle name="메모 8 2 6 3" xfId="39230"/>
    <cellStyle name="메모 8 2 7" xfId="9606"/>
    <cellStyle name="메모 8 2 7 2" xfId="24832"/>
    <cellStyle name="메모 8 2 7 3" xfId="39853"/>
    <cellStyle name="메모 8 2 8" xfId="14759"/>
    <cellStyle name="메모 8 2 8 2" xfId="29829"/>
    <cellStyle name="메모 8 2 8 3" xfId="44850"/>
    <cellStyle name="메모 8 2 9" xfId="9918"/>
    <cellStyle name="메모 8 2 9 2" xfId="25144"/>
    <cellStyle name="메모 8 2 9 3" xfId="40165"/>
    <cellStyle name="메모 8 3" xfId="6513"/>
    <cellStyle name="메모 8 3 10" xfId="20119"/>
    <cellStyle name="메모 8 3 10 2" xfId="35189"/>
    <cellStyle name="메모 8 3 10 3" xfId="50201"/>
    <cellStyle name="메모 8 3 11" xfId="7391"/>
    <cellStyle name="메모 8 3 11 2" xfId="22744"/>
    <cellStyle name="메모 8 3 11 3" xfId="37792"/>
    <cellStyle name="메모 8 3 12" xfId="21867"/>
    <cellStyle name="메모 8 3 13" xfId="36915"/>
    <cellStyle name="메모 8 3 2" xfId="10311"/>
    <cellStyle name="메모 8 3 2 2" xfId="25508"/>
    <cellStyle name="메모 8 3 2 3" xfId="40529"/>
    <cellStyle name="메모 8 3 3" xfId="11543"/>
    <cellStyle name="메모 8 3 3 2" xfId="26613"/>
    <cellStyle name="메모 8 3 3 3" xfId="41634"/>
    <cellStyle name="메모 8 3 4" xfId="12844"/>
    <cellStyle name="메모 8 3 4 2" xfId="27914"/>
    <cellStyle name="메모 8 3 4 3" xfId="42935"/>
    <cellStyle name="메모 8 3 5" xfId="14151"/>
    <cellStyle name="메모 8 3 5 2" xfId="29221"/>
    <cellStyle name="메모 8 3 5 3" xfId="44242"/>
    <cellStyle name="메모 8 3 6" xfId="15415"/>
    <cellStyle name="메모 8 3 6 2" xfId="30485"/>
    <cellStyle name="메모 8 3 6 3" xfId="45506"/>
    <cellStyle name="메모 8 3 7" xfId="16562"/>
    <cellStyle name="메모 8 3 7 2" xfId="31632"/>
    <cellStyle name="메모 8 3 7 3" xfId="46653"/>
    <cellStyle name="메모 8 3 8" xfId="17849"/>
    <cellStyle name="메모 8 3 8 2" xfId="32919"/>
    <cellStyle name="메모 8 3 8 3" xfId="47931"/>
    <cellStyle name="메모 8 3 9" xfId="19024"/>
    <cellStyle name="메모 8 3 9 2" xfId="34094"/>
    <cellStyle name="메모 8 3 9 3" xfId="49106"/>
    <cellStyle name="메모 8 4" xfId="9196"/>
    <cellStyle name="메모 8 4 2" xfId="24422"/>
    <cellStyle name="메모 8 4 3" xfId="39444"/>
    <cellStyle name="메모 8 5" xfId="9127"/>
    <cellStyle name="메모 8 5 2" xfId="24353"/>
    <cellStyle name="메모 8 5 3" xfId="39375"/>
    <cellStyle name="메모 8 6" xfId="9410"/>
    <cellStyle name="메모 8 6 2" xfId="24636"/>
    <cellStyle name="메모 8 6 3" xfId="39657"/>
    <cellStyle name="메모 8 7" xfId="9027"/>
    <cellStyle name="메모 8 7 2" xfId="24253"/>
    <cellStyle name="메모 8 7 3" xfId="39275"/>
    <cellStyle name="메모 8 8" xfId="14808"/>
    <cellStyle name="메모 8 8 2" xfId="29878"/>
    <cellStyle name="메모 8 8 3" xfId="44899"/>
    <cellStyle name="메모 8 9" xfId="8596"/>
    <cellStyle name="메모 8 9 2" xfId="23822"/>
    <cellStyle name="메모 8 9 3" xfId="38846"/>
    <cellStyle name="메모 9" xfId="629"/>
    <cellStyle name="메모 9 2" xfId="10085"/>
    <cellStyle name="메모 9 2 2" xfId="25311"/>
    <cellStyle name="메모 9 2 3" xfId="40332"/>
    <cellStyle name="메모 9 3" xfId="21102"/>
    <cellStyle name="메모 9 4" xfId="36172"/>
    <cellStyle name="勿" xfId="631"/>
    <cellStyle name="믅됞 [0.00]_PRODUCT DETAIL Q1" xfId="51403"/>
    <cellStyle name="믅됞_PRODUCT DETAIL Q1" xfId="51404"/>
    <cellStyle name="紡" xfId="632"/>
    <cellStyle name="백분율 2" xfId="634"/>
    <cellStyle name="백분율 2 10" xfId="1467"/>
    <cellStyle name="백분율 2 100" xfId="3210"/>
    <cellStyle name="백분율 2 101" xfId="3199"/>
    <cellStyle name="백분율 2 102" xfId="3289"/>
    <cellStyle name="백분율 2 103" xfId="3312"/>
    <cellStyle name="백분율 2 104" xfId="3230"/>
    <cellStyle name="백분율 2 105" xfId="3301"/>
    <cellStyle name="백분율 2 106" xfId="3347"/>
    <cellStyle name="백분율 2 107" xfId="3366"/>
    <cellStyle name="백분율 2 108" xfId="3451"/>
    <cellStyle name="백분율 2 109" xfId="3646"/>
    <cellStyle name="백분율 2 11" xfId="1503"/>
    <cellStyle name="백분율 2 110" xfId="3620"/>
    <cellStyle name="백분율 2 111" xfId="3664"/>
    <cellStyle name="백분율 2 112" xfId="3408"/>
    <cellStyle name="백분율 2 113" xfId="3503"/>
    <cellStyle name="백분율 2 114" xfId="3617"/>
    <cellStyle name="백분율 2 115" xfId="3549"/>
    <cellStyle name="백분율 2 116" xfId="3681"/>
    <cellStyle name="백분율 2 117" xfId="3680"/>
    <cellStyle name="백분율 2 118" xfId="3692"/>
    <cellStyle name="백분율 2 119" xfId="3391"/>
    <cellStyle name="백분율 2 12" xfId="1464"/>
    <cellStyle name="백분율 2 120" xfId="3520"/>
    <cellStyle name="백분율 2 121" xfId="3653"/>
    <cellStyle name="백분율 2 122" xfId="3419"/>
    <cellStyle name="백분율 2 123" xfId="3492"/>
    <cellStyle name="백분율 2 124" xfId="3559"/>
    <cellStyle name="백분율 2 125" xfId="3644"/>
    <cellStyle name="백분율 2 126" xfId="3740"/>
    <cellStyle name="백분율 2 127" xfId="3815"/>
    <cellStyle name="백분율 2 128" xfId="3806"/>
    <cellStyle name="백분율 2 129" xfId="3811"/>
    <cellStyle name="백분율 2 13" xfId="1506"/>
    <cellStyle name="백분율 2 130" xfId="3833"/>
    <cellStyle name="백분율 2 131" xfId="3837"/>
    <cellStyle name="백분율 2 132" xfId="3791"/>
    <cellStyle name="백분율 2 133" xfId="3865"/>
    <cellStyle name="백분율 2 134" xfId="3899"/>
    <cellStyle name="백분율 2 135" xfId="3897"/>
    <cellStyle name="백분율 2 136" xfId="3938"/>
    <cellStyle name="백분율 2 137" xfId="4013"/>
    <cellStyle name="백분율 2 138" xfId="4003"/>
    <cellStyle name="백분율 2 139" xfId="4028"/>
    <cellStyle name="백분율 2 14" xfId="1666"/>
    <cellStyle name="백분율 2 140" xfId="3915"/>
    <cellStyle name="백분율 2 141" xfId="4047"/>
    <cellStyle name="백분율 2 142" xfId="4068"/>
    <cellStyle name="백분율 2 143" xfId="4106"/>
    <cellStyle name="백분율 2 144" xfId="4104"/>
    <cellStyle name="백분율 2 145" xfId="4101"/>
    <cellStyle name="백분율 2 146" xfId="4138"/>
    <cellStyle name="백분율 2 147" xfId="4641"/>
    <cellStyle name="백분율 2 148" xfId="4790"/>
    <cellStyle name="백분율 2 149" xfId="4887"/>
    <cellStyle name="백분율 2 15" xfId="1673"/>
    <cellStyle name="백분율 2 150" xfId="4609"/>
    <cellStyle name="백분율 2 151" xfId="4686"/>
    <cellStyle name="백분율 2 152" xfId="4742"/>
    <cellStyle name="백분율 2 153" xfId="4714"/>
    <cellStyle name="백분율 2 154" xfId="4862"/>
    <cellStyle name="백분율 2 155" xfId="4830"/>
    <cellStyle name="백분율 2 156" xfId="4702"/>
    <cellStyle name="백분율 2 157" xfId="4645"/>
    <cellStyle name="백분율 2 158" xfId="4689"/>
    <cellStyle name="백분율 2 159" xfId="4877"/>
    <cellStyle name="백분율 2 16" xfId="1627"/>
    <cellStyle name="백분율 2 160" xfId="4899"/>
    <cellStyle name="백분율 2 161" xfId="4757"/>
    <cellStyle name="백분율 2 162" xfId="4771"/>
    <cellStyle name="백분율 2 163" xfId="4923"/>
    <cellStyle name="백분율 2 164" xfId="5012"/>
    <cellStyle name="백분율 2 165" xfId="5068"/>
    <cellStyle name="백분율 2 166" xfId="4908"/>
    <cellStyle name="백분율 2 167" xfId="4962"/>
    <cellStyle name="백분율 2 168" xfId="4965"/>
    <cellStyle name="백분율 2 169" xfId="5066"/>
    <cellStyle name="백분율 2 17" xfId="1629"/>
    <cellStyle name="백분율 2 170" xfId="5075"/>
    <cellStyle name="백분율 2 171" xfId="4993"/>
    <cellStyle name="백분율 2 172" xfId="5128"/>
    <cellStyle name="백분율 2 173" xfId="5302"/>
    <cellStyle name="백분율 2 174" xfId="5307"/>
    <cellStyle name="백분율 2 175" xfId="5435"/>
    <cellStyle name="백분율 2 176" xfId="5226"/>
    <cellStyle name="백분율 2 177" xfId="5245"/>
    <cellStyle name="백분율 2 178" xfId="5215"/>
    <cellStyle name="백분율 2 179" xfId="5366"/>
    <cellStyle name="백분율 2 18" xfId="1609"/>
    <cellStyle name="백분율 2 180" xfId="5300"/>
    <cellStyle name="백분율 2 181" xfId="5129"/>
    <cellStyle name="백분율 2 182" xfId="5301"/>
    <cellStyle name="백분율 2 183" xfId="5312"/>
    <cellStyle name="백분율 2 184" xfId="5127"/>
    <cellStyle name="백분율 2 185" xfId="5324"/>
    <cellStyle name="백분율 2 186" xfId="5125"/>
    <cellStyle name="백분율 2 187" xfId="5148"/>
    <cellStyle name="백분율 2 188" xfId="5348"/>
    <cellStyle name="백분율 2 189" xfId="5118"/>
    <cellStyle name="백분율 2 19" xfId="1631"/>
    <cellStyle name="백분율 2 190" xfId="5155"/>
    <cellStyle name="백분율 2 191" xfId="5236"/>
    <cellStyle name="백분율 2 192" xfId="5139"/>
    <cellStyle name="백분율 2 193" xfId="5465"/>
    <cellStyle name="백분율 2 194" xfId="51405"/>
    <cellStyle name="백분율 2 2" xfId="1365"/>
    <cellStyle name="백분율 2 2 2" xfId="51407"/>
    <cellStyle name="백분율 2 2 3" xfId="51406"/>
    <cellStyle name="백분율 2 20" xfId="1606"/>
    <cellStyle name="백분율 2 21" xfId="1635"/>
    <cellStyle name="백분율 2 22" xfId="1825"/>
    <cellStyle name="백분율 2 23" xfId="1853"/>
    <cellStyle name="백분율 2 24" xfId="1823"/>
    <cellStyle name="백분율 2 25" xfId="1856"/>
    <cellStyle name="백분율 2 26" xfId="1820"/>
    <cellStyle name="백분율 2 27" xfId="1859"/>
    <cellStyle name="백분율 2 28" xfId="1817"/>
    <cellStyle name="백분율 2 29" xfId="1862"/>
    <cellStyle name="백분율 2 3" xfId="1381"/>
    <cellStyle name="백분율 2 3 2" xfId="51408"/>
    <cellStyle name="백분율 2 30" xfId="1838"/>
    <cellStyle name="백분율 2 31" xfId="1901"/>
    <cellStyle name="백분율 2 32" xfId="1975"/>
    <cellStyle name="백분율 2 33" xfId="1994"/>
    <cellStyle name="백분율 2 34" xfId="1973"/>
    <cellStyle name="백분율 2 35" xfId="1997"/>
    <cellStyle name="백분율 2 36" xfId="1971"/>
    <cellStyle name="백분율 2 37" xfId="2060"/>
    <cellStyle name="백분율 2 38" xfId="2098"/>
    <cellStyle name="백분율 2 39" xfId="2105"/>
    <cellStyle name="백분율 2 4" xfId="1363"/>
    <cellStyle name="백분율 2 40" xfId="2100"/>
    <cellStyle name="백분율 2 41" xfId="2035"/>
    <cellStyle name="백분율 2 42" xfId="2176"/>
    <cellStyle name="백분율 2 43" xfId="2239"/>
    <cellStyle name="백분율 2 44" xfId="2190"/>
    <cellStyle name="백분율 2 45" xfId="2242"/>
    <cellStyle name="백분율 2 46" xfId="2132"/>
    <cellStyle name="백분율 2 47" xfId="2159"/>
    <cellStyle name="백분율 2 48" xfId="2146"/>
    <cellStyle name="백분율 2 49" xfId="2231"/>
    <cellStyle name="백분율 2 5" xfId="1383"/>
    <cellStyle name="백분율 2 50" xfId="2307"/>
    <cellStyle name="백분율 2 51" xfId="2343"/>
    <cellStyle name="백분율 2 52" xfId="2348"/>
    <cellStyle name="백분율 2 53" xfId="2366"/>
    <cellStyle name="백분율 2 54" xfId="2564"/>
    <cellStyle name="백분율 2 55" xfId="2550"/>
    <cellStyle name="백분율 2 56" xfId="2280"/>
    <cellStyle name="백분율 2 57" xfId="2305"/>
    <cellStyle name="백분율 2 58" xfId="2484"/>
    <cellStyle name="백분율 2 59" xfId="2449"/>
    <cellStyle name="백분율 2 6" xfId="1472"/>
    <cellStyle name="백분율 2 60" xfId="2313"/>
    <cellStyle name="백분율 2 61" xfId="2399"/>
    <cellStyle name="백분율 2 62" xfId="2521"/>
    <cellStyle name="백분율 2 63" xfId="2577"/>
    <cellStyle name="백분율 2 64" xfId="2563"/>
    <cellStyle name="백분율 2 65" xfId="2482"/>
    <cellStyle name="백분율 2 66" xfId="2314"/>
    <cellStyle name="백분율 2 67" xfId="2400"/>
    <cellStyle name="백분율 2 68" xfId="2514"/>
    <cellStyle name="백분율 2 69" xfId="2583"/>
    <cellStyle name="백분율 2 7" xfId="1497"/>
    <cellStyle name="백분율 2 70" xfId="2709"/>
    <cellStyle name="백분율 2 71" xfId="2856"/>
    <cellStyle name="백분율 2 72" xfId="2676"/>
    <cellStyle name="백분율 2 73" xfId="2758"/>
    <cellStyle name="백분율 2 74" xfId="2800"/>
    <cellStyle name="백분율 2 75" xfId="2814"/>
    <cellStyle name="백분율 2 76" xfId="2876"/>
    <cellStyle name="백분율 2 77" xfId="2813"/>
    <cellStyle name="백분율 2 78" xfId="2700"/>
    <cellStyle name="백분율 2 79" xfId="2707"/>
    <cellStyle name="백분율 2 8" xfId="1470"/>
    <cellStyle name="백분율 2 80" xfId="2860"/>
    <cellStyle name="백분율 2 81" xfId="2719"/>
    <cellStyle name="백분율 2 82" xfId="2833"/>
    <cellStyle name="백분율 2 83" xfId="2952"/>
    <cellStyle name="백분율 2 84" xfId="3108"/>
    <cellStyle name="백분율 2 85" xfId="2923"/>
    <cellStyle name="백분율 2 86" xfId="3002"/>
    <cellStyle name="백분율 2 87" xfId="3057"/>
    <cellStyle name="백분율 2 88" xfId="2948"/>
    <cellStyle name="백분율 2 89" xfId="2972"/>
    <cellStyle name="백분율 2 9" xfId="1500"/>
    <cellStyle name="백분율 2 90" xfId="3040"/>
    <cellStyle name="백분율 2 91" xfId="2954"/>
    <cellStyle name="백분율 2 92" xfId="2920"/>
    <cellStyle name="백분율 2 93" xfId="3136"/>
    <cellStyle name="백분율 2 94" xfId="2982"/>
    <cellStyle name="백분율 2 95" xfId="3019"/>
    <cellStyle name="백분율 2 96" xfId="3182"/>
    <cellStyle name="백분율 2 97" xfId="3305"/>
    <cellStyle name="백분율 2 98" xfId="3302"/>
    <cellStyle name="백분율 2 99" xfId="3265"/>
    <cellStyle name="백분율 3" xfId="635"/>
    <cellStyle name="백분율 3 2" xfId="51410"/>
    <cellStyle name="백분율 3 3" xfId="51409"/>
    <cellStyle name="백분율 4" xfId="636"/>
    <cellStyle name="백분율 4 2" xfId="51411"/>
    <cellStyle name="백분율 5" xfId="637"/>
    <cellStyle name="백분율 6" xfId="633"/>
    <cellStyle name="백분율 7" xfId="51501"/>
    <cellStyle name="백분율 8" xfId="51412"/>
    <cellStyle name="백분율 8 2" xfId="51413"/>
    <cellStyle name="보통 2" xfId="639"/>
    <cellStyle name="보통 3" xfId="1725"/>
    <cellStyle name="보통 3 2" xfId="4214"/>
    <cellStyle name="보통 3 2 2" xfId="4322"/>
    <cellStyle name="보통 3 3" xfId="4424"/>
    <cellStyle name="보통 3 4" xfId="4419"/>
    <cellStyle name="보통 3 5" xfId="4518"/>
    <cellStyle name="보통 3 6" xfId="4554"/>
    <cellStyle name="보통 4" xfId="3962"/>
    <cellStyle name="보통 4 2" xfId="4239"/>
    <cellStyle name="보통 4 2 2" xfId="4575"/>
    <cellStyle name="보통 5" xfId="4192"/>
    <cellStyle name="보통 6" xfId="4502"/>
    <cellStyle name="보통 7" xfId="4362"/>
    <cellStyle name="보통 8" xfId="638"/>
    <cellStyle name="보통 9" xfId="51414"/>
    <cellStyle name="뷭?_BOOKSHIP" xfId="640"/>
    <cellStyle name="常?_RESULTS" xfId="641"/>
    <cellStyle name="설명 텍스트 2" xfId="643"/>
    <cellStyle name="설명 텍스트 3" xfId="1735"/>
    <cellStyle name="설명 텍스트 3 2" xfId="4215"/>
    <cellStyle name="설명 텍스트 3 2 2" xfId="4330"/>
    <cellStyle name="설명 텍스트 3 3" xfId="4434"/>
    <cellStyle name="설명 텍스트 3 4" xfId="4412"/>
    <cellStyle name="설명 텍스트 3 5" xfId="4504"/>
    <cellStyle name="설명 텍스트 3 6" xfId="4543"/>
    <cellStyle name="설명 텍스트 4" xfId="4004"/>
    <cellStyle name="설명 텍스트 4 2" xfId="4238"/>
    <cellStyle name="설명 텍스트 4 2 2" xfId="4590"/>
    <cellStyle name="설명 텍스트 5" xfId="4380"/>
    <cellStyle name="설명 텍스트 6" xfId="4494"/>
    <cellStyle name="설명 텍스트 7" xfId="4153"/>
    <cellStyle name="설명 텍스트 8" xfId="642"/>
    <cellStyle name="설명 텍스트 9" xfId="51415"/>
    <cellStyle name="셀 확인 2" xfId="645"/>
    <cellStyle name="셀 확인 3" xfId="1736"/>
    <cellStyle name="셀 확인 3 2" xfId="4216"/>
    <cellStyle name="셀 확인 3 2 2" xfId="4331"/>
    <cellStyle name="셀 확인 3 3" xfId="4435"/>
    <cellStyle name="셀 확인 3 4" xfId="4416"/>
    <cellStyle name="셀 확인 3 5" xfId="4499"/>
    <cellStyle name="셀 확인 3 6" xfId="4549"/>
    <cellStyle name="셀 확인 4" xfId="3963"/>
    <cellStyle name="셀 확인 4 2" xfId="4237"/>
    <cellStyle name="셀 확인 4 2 2" xfId="4576"/>
    <cellStyle name="셀 확인 5" xfId="4382"/>
    <cellStyle name="셀 확인 6" xfId="4493"/>
    <cellStyle name="셀 확인 7" xfId="4536"/>
    <cellStyle name="셀 확인 8" xfId="644"/>
    <cellStyle name="셀 확인 9" xfId="51416"/>
    <cellStyle name="송요성" xfId="646"/>
    <cellStyle name="쉼표 [0]" xfId="51183" builtinId="6"/>
    <cellStyle name="쉼표 [0] 10" xfId="51418"/>
    <cellStyle name="쉼표 [0] 10 2" xfId="51419"/>
    <cellStyle name="쉼표 [0] 11" xfId="51417"/>
    <cellStyle name="쉼표 [0] 2" xfId="648"/>
    <cellStyle name="쉼표 [0] 2 10" xfId="1488"/>
    <cellStyle name="쉼표 [0] 2 100" xfId="3270"/>
    <cellStyle name="쉼표 [0] 2 101" xfId="3339"/>
    <cellStyle name="쉼표 [0] 2 102" xfId="3204"/>
    <cellStyle name="쉼표 [0] 2 103" xfId="3157"/>
    <cellStyle name="쉼표 [0] 2 104" xfId="3192"/>
    <cellStyle name="쉼표 [0] 2 105" xfId="3330"/>
    <cellStyle name="쉼표 [0] 2 106" xfId="3262"/>
    <cellStyle name="쉼표 [0] 2 107" xfId="3348"/>
    <cellStyle name="쉼표 [0] 2 108" xfId="3367"/>
    <cellStyle name="쉼표 [0] 2 109" xfId="3453"/>
    <cellStyle name="쉼표 [0] 2 11" xfId="1479"/>
    <cellStyle name="쉼표 [0] 2 110" xfId="3639"/>
    <cellStyle name="쉼표 [0] 2 111" xfId="3607"/>
    <cellStyle name="쉼표 [0] 2 112" xfId="3570"/>
    <cellStyle name="쉼표 [0] 2 113" xfId="3614"/>
    <cellStyle name="쉼표 [0] 2 114" xfId="3600"/>
    <cellStyle name="쉼표 [0] 2 115" xfId="3703"/>
    <cellStyle name="쉼표 [0] 2 116" xfId="3537"/>
    <cellStyle name="쉼표 [0] 2 117" xfId="3661"/>
    <cellStyle name="쉼표 [0] 2 118" xfId="3411"/>
    <cellStyle name="쉼표 [0] 2 119" xfId="3500"/>
    <cellStyle name="쉼표 [0] 2 12" xfId="1490"/>
    <cellStyle name="쉼표 [0] 2 120" xfId="3654"/>
    <cellStyle name="쉼표 [0] 2 121" xfId="3418"/>
    <cellStyle name="쉼표 [0] 2 122" xfId="3493"/>
    <cellStyle name="쉼표 [0] 2 123" xfId="3547"/>
    <cellStyle name="쉼표 [0] 2 124" xfId="3455"/>
    <cellStyle name="쉼표 [0] 2 125" xfId="3622"/>
    <cellStyle name="쉼표 [0] 2 126" xfId="3611"/>
    <cellStyle name="쉼표 [0] 2 127" xfId="3741"/>
    <cellStyle name="쉼표 [0] 2 128" xfId="3805"/>
    <cellStyle name="쉼표 [0] 2 129" xfId="3813"/>
    <cellStyle name="쉼표 [0] 2 13" xfId="1477"/>
    <cellStyle name="쉼표 [0] 2 130" xfId="3829"/>
    <cellStyle name="쉼표 [0] 2 131" xfId="3726"/>
    <cellStyle name="쉼표 [0] 2 132" xfId="3817"/>
    <cellStyle name="쉼표 [0] 2 133" xfId="3818"/>
    <cellStyle name="쉼표 [0] 2 134" xfId="3866"/>
    <cellStyle name="쉼표 [0] 2 135" xfId="3896"/>
    <cellStyle name="쉼표 [0] 2 136" xfId="3898"/>
    <cellStyle name="쉼표 [0] 2 137" xfId="3940"/>
    <cellStyle name="쉼표 [0] 2 138" xfId="4001"/>
    <cellStyle name="쉼표 [0] 2 139" xfId="4011"/>
    <cellStyle name="쉼표 [0] 2 14" xfId="1492"/>
    <cellStyle name="쉼표 [0] 2 140" xfId="4019"/>
    <cellStyle name="쉼표 [0] 2 141" xfId="4006"/>
    <cellStyle name="쉼표 [0] 2 142" xfId="4046"/>
    <cellStyle name="쉼표 [0] 2 143" xfId="4069"/>
    <cellStyle name="쉼표 [0] 2 144" xfId="4103"/>
    <cellStyle name="쉼표 [0] 2 145" xfId="4095"/>
    <cellStyle name="쉼표 [0] 2 146" xfId="4117"/>
    <cellStyle name="쉼표 [0] 2 147" xfId="4139"/>
    <cellStyle name="쉼표 [0] 2 148" xfId="4642"/>
    <cellStyle name="쉼표 [0] 2 149" xfId="4769"/>
    <cellStyle name="쉼표 [0] 2 15" xfId="1668"/>
    <cellStyle name="쉼표 [0] 2 150" xfId="4787"/>
    <cellStyle name="쉼표 [0] 2 151" xfId="4880"/>
    <cellStyle name="쉼표 [0] 2 152" xfId="4614"/>
    <cellStyle name="쉼표 [0] 2 153" xfId="4684"/>
    <cellStyle name="쉼표 [0] 2 154" xfId="4864"/>
    <cellStyle name="쉼표 [0] 2 155" xfId="4797"/>
    <cellStyle name="쉼표 [0] 2 156" xfId="4783"/>
    <cellStyle name="쉼표 [0] 2 157" xfId="4872"/>
    <cellStyle name="쉼표 [0] 2 158" xfId="4851"/>
    <cellStyle name="쉼표 [0] 2 159" xfId="4840"/>
    <cellStyle name="쉼표 [0] 2 16" xfId="1671"/>
    <cellStyle name="쉼표 [0] 2 160" xfId="4791"/>
    <cellStyle name="쉼표 [0] 2 161" xfId="4740"/>
    <cellStyle name="쉼표 [0] 2 162" xfId="4682"/>
    <cellStyle name="쉼표 [0] 2 163" xfId="4903"/>
    <cellStyle name="쉼표 [0] 2 164" xfId="4926"/>
    <cellStyle name="쉼표 [0] 2 165" xfId="5002"/>
    <cellStyle name="쉼표 [0] 2 166" xfId="5009"/>
    <cellStyle name="쉼표 [0] 2 167" xfId="5016"/>
    <cellStyle name="쉼표 [0] 2 168" xfId="5003"/>
    <cellStyle name="쉼표 [0] 2 169" xfId="4959"/>
    <cellStyle name="쉼표 [0] 2 17" xfId="1633"/>
    <cellStyle name="쉼표 [0] 2 170" xfId="5028"/>
    <cellStyle name="쉼표 [0] 2 171" xfId="5059"/>
    <cellStyle name="쉼표 [0] 2 172" xfId="5008"/>
    <cellStyle name="쉼표 [0] 2 173" xfId="5130"/>
    <cellStyle name="쉼표 [0] 2 174" xfId="5284"/>
    <cellStyle name="쉼표 [0] 2 175" xfId="5273"/>
    <cellStyle name="쉼표 [0] 2 176" xfId="5412"/>
    <cellStyle name="쉼표 [0] 2 177" xfId="5264"/>
    <cellStyle name="쉼표 [0] 2 178" xfId="5423"/>
    <cellStyle name="쉼표 [0] 2 179" xfId="5099"/>
    <cellStyle name="쉼표 [0] 2 18" xfId="1620"/>
    <cellStyle name="쉼표 [0] 2 180" xfId="5172"/>
    <cellStyle name="쉼표 [0] 2 181" xfId="5259"/>
    <cellStyle name="쉼표 [0] 2 182" xfId="5443"/>
    <cellStyle name="쉼표 [0] 2 183" xfId="5349"/>
    <cellStyle name="쉼표 [0] 2 184" xfId="5117"/>
    <cellStyle name="쉼표 [0] 2 185" xfId="5156"/>
    <cellStyle name="쉼표 [0] 2 186" xfId="5469"/>
    <cellStyle name="쉼표 [0] 2 187" xfId="5345"/>
    <cellStyle name="쉼표 [0] 2 188" xfId="5232"/>
    <cellStyle name="쉼표 [0] 2 189" xfId="5373"/>
    <cellStyle name="쉼표 [0] 2 19" xfId="1617"/>
    <cellStyle name="쉼표 [0] 2 190" xfId="5402"/>
    <cellStyle name="쉼표 [0] 2 191" xfId="5387"/>
    <cellStyle name="쉼표 [0] 2 192" xfId="5475"/>
    <cellStyle name="쉼표 [0] 2 193" xfId="5478"/>
    <cellStyle name="쉼표 [0] 2 194" xfId="5481"/>
    <cellStyle name="쉼표 [0] 2 195" xfId="5729"/>
    <cellStyle name="쉼표 [0] 2 196" xfId="51420"/>
    <cellStyle name="쉼표 [0] 2 2" xfId="649"/>
    <cellStyle name="쉼표 [0] 2 2 10" xfId="1480"/>
    <cellStyle name="쉼표 [0] 2 2 100" xfId="3196"/>
    <cellStyle name="쉼표 [0] 2 2 101" xfId="3235"/>
    <cellStyle name="쉼표 [0] 2 2 102" xfId="3310"/>
    <cellStyle name="쉼표 [0] 2 2 103" xfId="3322"/>
    <cellStyle name="쉼표 [0] 2 2 104" xfId="3154"/>
    <cellStyle name="쉼표 [0] 2 2 105" xfId="3248"/>
    <cellStyle name="쉼표 [0] 2 2 106" xfId="3349"/>
    <cellStyle name="쉼표 [0] 2 2 107" xfId="3368"/>
    <cellStyle name="쉼표 [0] 2 2 108" xfId="3454"/>
    <cellStyle name="쉼표 [0] 2 2 109" xfId="3652"/>
    <cellStyle name="쉼표 [0] 2 2 11" xfId="1411"/>
    <cellStyle name="쉼표 [0] 2 2 110" xfId="3420"/>
    <cellStyle name="쉼표 [0] 2 2 111" xfId="3491"/>
    <cellStyle name="쉼표 [0] 2 2 112" xfId="3554"/>
    <cellStyle name="쉼표 [0] 2 2 113" xfId="3585"/>
    <cellStyle name="쉼표 [0] 2 2 114" xfId="3440"/>
    <cellStyle name="쉼표 [0] 2 2 115" xfId="3473"/>
    <cellStyle name="쉼표 [0] 2 2 116" xfId="3571"/>
    <cellStyle name="쉼표 [0] 2 2 117" xfId="3591"/>
    <cellStyle name="쉼표 [0] 2 2 118" xfId="3435"/>
    <cellStyle name="쉼표 [0] 2 2 119" xfId="3477"/>
    <cellStyle name="쉼표 [0] 2 2 12" xfId="1557"/>
    <cellStyle name="쉼표 [0] 2 2 120" xfId="3638"/>
    <cellStyle name="쉼표 [0] 2 2 121" xfId="3612"/>
    <cellStyle name="쉼표 [0] 2 2 122" xfId="3671"/>
    <cellStyle name="쉼표 [0] 2 2 123" xfId="3401"/>
    <cellStyle name="쉼표 [0] 2 2 124" xfId="3510"/>
    <cellStyle name="쉼표 [0] 2 2 125" xfId="3536"/>
    <cellStyle name="쉼표 [0] 2 2 126" xfId="3742"/>
    <cellStyle name="쉼표 [0] 2 2 127" xfId="3803"/>
    <cellStyle name="쉼표 [0] 2 2 128" xfId="3738"/>
    <cellStyle name="쉼표 [0] 2 2 129" xfId="3756"/>
    <cellStyle name="쉼표 [0] 2 2 13" xfId="1559"/>
    <cellStyle name="쉼표 [0] 2 2 130" xfId="3814"/>
    <cellStyle name="쉼표 [0] 2 2 131" xfId="3827"/>
    <cellStyle name="쉼표 [0] 2 2 132" xfId="3812"/>
    <cellStyle name="쉼표 [0] 2 2 133" xfId="3867"/>
    <cellStyle name="쉼표 [0] 2 2 134" xfId="3895"/>
    <cellStyle name="쉼표 [0] 2 2 135" xfId="3864"/>
    <cellStyle name="쉼표 [0] 2 2 136" xfId="3941"/>
    <cellStyle name="쉼표 [0] 2 2 137" xfId="3998"/>
    <cellStyle name="쉼표 [0] 2 2 138" xfId="3931"/>
    <cellStyle name="쉼표 [0] 2 2 139" xfId="4007"/>
    <cellStyle name="쉼표 [0] 2 2 14" xfId="1669"/>
    <cellStyle name="쉼표 [0] 2 2 140" xfId="3922"/>
    <cellStyle name="쉼표 [0] 2 2 141" xfId="4045"/>
    <cellStyle name="쉼표 [0] 2 2 142" xfId="4070"/>
    <cellStyle name="쉼표 [0] 2 2 143" xfId="4102"/>
    <cellStyle name="쉼표 [0] 2 2 144" xfId="4067"/>
    <cellStyle name="쉼표 [0] 2 2 145" xfId="4083"/>
    <cellStyle name="쉼표 [0] 2 2 146" xfId="4140"/>
    <cellStyle name="쉼표 [0] 2 2 147" xfId="4643"/>
    <cellStyle name="쉼표 [0] 2 2 148" xfId="4762"/>
    <cellStyle name="쉼표 [0] 2 2 149" xfId="4896"/>
    <cellStyle name="쉼표 [0] 2 2 15" xfId="1670"/>
    <cellStyle name="쉼표 [0] 2 2 150" xfId="4734"/>
    <cellStyle name="쉼표 [0] 2 2 151" xfId="4884"/>
    <cellStyle name="쉼표 [0] 2 2 152" xfId="4611"/>
    <cellStyle name="쉼표 [0] 2 2 153" xfId="4802"/>
    <cellStyle name="쉼표 [0] 2 2 154" xfId="4777"/>
    <cellStyle name="쉼표 [0] 2 2 155" xfId="4839"/>
    <cellStyle name="쉼표 [0] 2 2 156" xfId="4728"/>
    <cellStyle name="쉼표 [0] 2 2 157" xfId="4688"/>
    <cellStyle name="쉼표 [0] 2 2 158" xfId="4716"/>
    <cellStyle name="쉼표 [0] 2 2 159" xfId="4799"/>
    <cellStyle name="쉼표 [0] 2 2 16" xfId="1634"/>
    <cellStyle name="쉼표 [0] 2 2 160" xfId="4829"/>
    <cellStyle name="쉼표 [0] 2 2 161" xfId="4821"/>
    <cellStyle name="쉼표 [0] 2 2 162" xfId="4605"/>
    <cellStyle name="쉼표 [0] 2 2 163" xfId="4927"/>
    <cellStyle name="쉼표 [0] 2 2 164" xfId="4996"/>
    <cellStyle name="쉼표 [0] 2 2 165" xfId="5072"/>
    <cellStyle name="쉼표 [0] 2 2 166" xfId="4998"/>
    <cellStyle name="쉼표 [0] 2 2 167" xfId="4973"/>
    <cellStyle name="쉼표 [0] 2 2 168" xfId="5070"/>
    <cellStyle name="쉼표 [0] 2 2 169" xfId="4995"/>
    <cellStyle name="쉼표 [0] 2 2 17" xfId="1619"/>
    <cellStyle name="쉼표 [0] 2 2 170" xfId="4945"/>
    <cellStyle name="쉼표 [0] 2 2 171" xfId="5015"/>
    <cellStyle name="쉼표 [0] 2 2 172" xfId="5131"/>
    <cellStyle name="쉼표 [0] 2 2 173" xfId="5278"/>
    <cellStyle name="쉼표 [0] 2 2 174" xfId="5250"/>
    <cellStyle name="쉼표 [0] 2 2 175" xfId="5136"/>
    <cellStyle name="쉼표 [0] 2 2 176" xfId="5219"/>
    <cellStyle name="쉼표 [0] 2 2 177" xfId="5305"/>
    <cellStyle name="쉼표 [0] 2 2 178" xfId="5218"/>
    <cellStyle name="쉼표 [0] 2 2 179" xfId="5337"/>
    <cellStyle name="쉼표 [0] 2 2 18" xfId="1618"/>
    <cellStyle name="쉼표 [0] 2 2 180" xfId="5408"/>
    <cellStyle name="쉼표 [0] 2 2 181" xfId="5329"/>
    <cellStyle name="쉼표 [0] 2 2 182" xfId="5229"/>
    <cellStyle name="쉼표 [0] 2 2 183" xfId="5399"/>
    <cellStyle name="쉼표 [0] 2 2 184" xfId="5447"/>
    <cellStyle name="쉼표 [0] 2 2 185" xfId="5088"/>
    <cellStyle name="쉼표 [0] 2 2 186" xfId="5183"/>
    <cellStyle name="쉼표 [0] 2 2 187" xfId="5463"/>
    <cellStyle name="쉼표 [0] 2 2 188" xfId="5274"/>
    <cellStyle name="쉼표 [0] 2 2 189" xfId="5424"/>
    <cellStyle name="쉼표 [0] 2 2 19" xfId="1621"/>
    <cellStyle name="쉼표 [0] 2 2 190" xfId="5098"/>
    <cellStyle name="쉼표 [0] 2 2 191" xfId="5173"/>
    <cellStyle name="쉼표 [0] 2 2 192" xfId="5246"/>
    <cellStyle name="쉼표 [0] 2 2 193" xfId="5217"/>
    <cellStyle name="쉼표 [0] 2 2 194" xfId="51421"/>
    <cellStyle name="쉼표 [0] 2 2 2" xfId="1372"/>
    <cellStyle name="쉼표 [0] 2 2 20" xfId="1616"/>
    <cellStyle name="쉼표 [0] 2 2 21" xfId="1623"/>
    <cellStyle name="쉼표 [0] 2 2 22" xfId="1837"/>
    <cellStyle name="쉼표 [0] 2 2 23" xfId="1841"/>
    <cellStyle name="쉼표 [0] 2 2 24" xfId="1835"/>
    <cellStyle name="쉼표 [0] 2 2 25" xfId="1843"/>
    <cellStyle name="쉼표 [0] 2 2 26" xfId="1833"/>
    <cellStyle name="쉼표 [0] 2 2 27" xfId="1717"/>
    <cellStyle name="쉼표 [0] 2 2 28" xfId="1930"/>
    <cellStyle name="쉼표 [0] 2 2 29" xfId="1932"/>
    <cellStyle name="쉼표 [0] 2 2 3" xfId="1373"/>
    <cellStyle name="쉼표 [0] 2 2 30" xfId="1840"/>
    <cellStyle name="쉼표 [0] 2 2 31" xfId="1899"/>
    <cellStyle name="쉼표 [0] 2 2 32" xfId="1984"/>
    <cellStyle name="쉼표 [0] 2 2 33" xfId="1985"/>
    <cellStyle name="쉼표 [0] 2 2 34" xfId="1982"/>
    <cellStyle name="쉼표 [0] 2 2 35" xfId="1987"/>
    <cellStyle name="쉼표 [0] 2 2 36" xfId="1980"/>
    <cellStyle name="쉼표 [0] 2 2 37" xfId="2062"/>
    <cellStyle name="쉼표 [0] 2 2 38" xfId="2123"/>
    <cellStyle name="쉼표 [0] 2 2 39" xfId="2036"/>
    <cellStyle name="쉼표 [0] 2 2 4" xfId="1370"/>
    <cellStyle name="쉼표 [0] 2 2 40" xfId="2127"/>
    <cellStyle name="쉼표 [0] 2 2 41" xfId="2056"/>
    <cellStyle name="쉼표 [0] 2 2 42" xfId="2178"/>
    <cellStyle name="쉼표 [0] 2 2 43" xfId="2272"/>
    <cellStyle name="쉼표 [0] 2 2 44" xfId="2133"/>
    <cellStyle name="쉼표 [0] 2 2 45" xfId="2279"/>
    <cellStyle name="쉼표 [0] 2 2 46" xfId="2167"/>
    <cellStyle name="쉼표 [0] 2 2 47" xfId="2200"/>
    <cellStyle name="쉼표 [0] 2 2 48" xfId="2252"/>
    <cellStyle name="쉼표 [0] 2 2 49" xfId="2139"/>
    <cellStyle name="쉼표 [0] 2 2 5" xfId="1375"/>
    <cellStyle name="쉼표 [0] 2 2 50" xfId="2310"/>
    <cellStyle name="쉼표 [0] 2 2 51" xfId="2340"/>
    <cellStyle name="쉼표 [0] 2 2 52" xfId="2355"/>
    <cellStyle name="쉼표 [0] 2 2 53" xfId="2361"/>
    <cellStyle name="쉼표 [0] 2 2 54" xfId="2642"/>
    <cellStyle name="쉼표 [0] 2 2 55" xfId="2538"/>
    <cellStyle name="쉼표 [0] 2 2 56" xfId="2465"/>
    <cellStyle name="쉼표 [0] 2 2 57" xfId="2648"/>
    <cellStyle name="쉼표 [0] 2 2 58" xfId="2479"/>
    <cellStyle name="쉼표 [0] 2 2 59" xfId="2589"/>
    <cellStyle name="쉼표 [0] 2 2 6" xfId="1484"/>
    <cellStyle name="쉼표 [0] 2 2 60" xfId="2535"/>
    <cellStyle name="쉼표 [0] 2 2 61" xfId="2517"/>
    <cellStyle name="쉼표 [0] 2 2 62" xfId="2383"/>
    <cellStyle name="쉼표 [0] 2 2 63" xfId="2331"/>
    <cellStyle name="쉼표 [0] 2 2 64" xfId="2618"/>
    <cellStyle name="쉼표 [0] 2 2 65" xfId="2375"/>
    <cellStyle name="쉼표 [0] 2 2 66" xfId="2574"/>
    <cellStyle name="쉼표 [0] 2 2 67" xfId="2608"/>
    <cellStyle name="쉼표 [0] 2 2 68" xfId="2503"/>
    <cellStyle name="쉼표 [0] 2 2 69" xfId="2492"/>
    <cellStyle name="쉼표 [0] 2 2 7" xfId="1485"/>
    <cellStyle name="쉼표 [0] 2 2 70" xfId="2715"/>
    <cellStyle name="쉼표 [0] 2 2 71" xfId="2819"/>
    <cellStyle name="쉼표 [0] 2 2 72" xfId="2884"/>
    <cellStyle name="쉼표 [0] 2 2 73" xfId="2658"/>
    <cellStyle name="쉼표 [0] 2 2 74" xfId="2772"/>
    <cellStyle name="쉼표 [0] 2 2 75" xfId="2682"/>
    <cellStyle name="쉼표 [0] 2 2 76" xfId="2761"/>
    <cellStyle name="쉼표 [0] 2 2 77" xfId="2892"/>
    <cellStyle name="쉼표 [0] 2 2 78" xfId="2765"/>
    <cellStyle name="쉼표 [0] 2 2 79" xfId="2896"/>
    <cellStyle name="쉼표 [0] 2 2 8" xfId="1482"/>
    <cellStyle name="쉼표 [0] 2 2 80" xfId="2870"/>
    <cellStyle name="쉼표 [0] 2 2 81" xfId="2704"/>
    <cellStyle name="쉼표 [0] 2 2 82" xfId="2667"/>
    <cellStyle name="쉼표 [0] 2 2 83" xfId="2956"/>
    <cellStyle name="쉼표 [0] 2 2 84" xfId="3071"/>
    <cellStyle name="쉼표 [0] 2 2 85" xfId="3140"/>
    <cellStyle name="쉼표 [0] 2 2 86" xfId="2906"/>
    <cellStyle name="쉼표 [0] 2 2 87" xfId="3025"/>
    <cellStyle name="쉼표 [0] 2 2 88" xfId="3119"/>
    <cellStyle name="쉼표 [0] 2 2 89" xfId="3144"/>
    <cellStyle name="쉼표 [0] 2 2 9" xfId="1487"/>
    <cellStyle name="쉼표 [0] 2 2 90" xfId="3145"/>
    <cellStyle name="쉼표 [0] 2 2 91" xfId="3146"/>
    <cellStyle name="쉼표 [0] 2 2 92" xfId="3013"/>
    <cellStyle name="쉼표 [0] 2 2 93" xfId="3130"/>
    <cellStyle name="쉼표 [0] 2 2 94" xfId="2917"/>
    <cellStyle name="쉼표 [0] 2 2 95" xfId="3004"/>
    <cellStyle name="쉼표 [0] 2 2 96" xfId="3185"/>
    <cellStyle name="쉼표 [0] 2 2 97" xfId="3308"/>
    <cellStyle name="쉼표 [0] 2 2 98" xfId="3259"/>
    <cellStyle name="쉼표 [0] 2 2 99" xfId="3214"/>
    <cellStyle name="쉼표 [0] 2 20" xfId="1622"/>
    <cellStyle name="쉼표 [0] 2 21" xfId="1615"/>
    <cellStyle name="쉼표 [0] 2 22" xfId="1624"/>
    <cellStyle name="쉼표 [0] 2 23" xfId="1836"/>
    <cellStyle name="쉼표 [0] 2 24" xfId="1842"/>
    <cellStyle name="쉼표 [0] 2 25" xfId="1834"/>
    <cellStyle name="쉼표 [0] 2 26" xfId="1844"/>
    <cellStyle name="쉼표 [0] 2 27" xfId="1832"/>
    <cellStyle name="쉼표 [0] 2 28" xfId="1846"/>
    <cellStyle name="쉼표 [0] 2 29" xfId="1830"/>
    <cellStyle name="쉼표 [0] 2 3" xfId="1371"/>
    <cellStyle name="쉼표 [0] 2 3 2" xfId="51422"/>
    <cellStyle name="쉼표 [0] 2 30" xfId="1848"/>
    <cellStyle name="쉼표 [0] 2 31" xfId="1839"/>
    <cellStyle name="쉼표 [0] 2 32" xfId="1900"/>
    <cellStyle name="쉼표 [0] 2 33" xfId="1983"/>
    <cellStyle name="쉼표 [0] 2 34" xfId="1986"/>
    <cellStyle name="쉼표 [0] 2 35" xfId="1981"/>
    <cellStyle name="쉼표 [0] 2 36" xfId="1988"/>
    <cellStyle name="쉼표 [0] 2 37" xfId="1979"/>
    <cellStyle name="쉼표 [0] 2 38" xfId="2061"/>
    <cellStyle name="쉼표 [0] 2 39" xfId="2119"/>
    <cellStyle name="쉼표 [0] 2 4" xfId="1374"/>
    <cellStyle name="쉼표 [0] 2 40" xfId="2033"/>
    <cellStyle name="쉼표 [0] 2 41" xfId="2125"/>
    <cellStyle name="쉼표 [0] 2 42" xfId="2113"/>
    <cellStyle name="쉼표 [0] 2 43" xfId="2177"/>
    <cellStyle name="쉼표 [0] 2 44" xfId="2269"/>
    <cellStyle name="쉼표 [0] 2 45" xfId="2275"/>
    <cellStyle name="쉼표 [0] 2 46" xfId="2276"/>
    <cellStyle name="쉼표 [0] 2 47" xfId="2260"/>
    <cellStyle name="쉼표 [0] 2 48" xfId="2246"/>
    <cellStyle name="쉼표 [0] 2 49" xfId="2154"/>
    <cellStyle name="쉼표 [0] 2 5" xfId="1369"/>
    <cellStyle name="쉼표 [0] 2 50" xfId="2265"/>
    <cellStyle name="쉼표 [0] 2 51" xfId="2309"/>
    <cellStyle name="쉼표 [0] 2 52" xfId="2341"/>
    <cellStyle name="쉼표 [0] 2 53" xfId="2354"/>
    <cellStyle name="쉼표 [0] 2 54" xfId="2362"/>
    <cellStyle name="쉼표 [0] 2 55" xfId="2633"/>
    <cellStyle name="쉼표 [0] 2 56" xfId="2549"/>
    <cellStyle name="쉼표 [0] 2 57" xfId="2423"/>
    <cellStyle name="쉼표 [0] 2 58" xfId="2303"/>
    <cellStyle name="쉼표 [0] 2 59" xfId="2569"/>
    <cellStyle name="쉼표 [0] 2 6" xfId="1376"/>
    <cellStyle name="쉼표 [0] 2 60" xfId="2478"/>
    <cellStyle name="쉼표 [0] 2 61" xfId="2596"/>
    <cellStyle name="쉼표 [0] 2 62" xfId="2281"/>
    <cellStyle name="쉼표 [0] 2 63" xfId="2533"/>
    <cellStyle name="쉼표 [0] 2 64" xfId="2607"/>
    <cellStyle name="쉼표 [0] 2 65" xfId="2385"/>
    <cellStyle name="쉼표 [0] 2 66" xfId="2451"/>
    <cellStyle name="쉼표 [0] 2 67" xfId="2615"/>
    <cellStyle name="쉼표 [0] 2 68" xfId="2640"/>
    <cellStyle name="쉼표 [0] 2 69" xfId="2504"/>
    <cellStyle name="쉼표 [0] 2 7" xfId="1483"/>
    <cellStyle name="쉼표 [0] 2 70" xfId="2406"/>
    <cellStyle name="쉼표 [0] 2 71" xfId="2714"/>
    <cellStyle name="쉼표 [0] 2 72" xfId="2829"/>
    <cellStyle name="쉼표 [0] 2 73" xfId="2818"/>
    <cellStyle name="쉼표 [0] 2 74" xfId="2872"/>
    <cellStyle name="쉼표 [0] 2 75" xfId="2670"/>
    <cellStyle name="쉼표 [0] 2 76" xfId="2866"/>
    <cellStyle name="쉼표 [0] 2 77" xfId="2760"/>
    <cellStyle name="쉼표 [0] 2 78" xfId="2843"/>
    <cellStyle name="쉼표 [0] 2 79" xfId="2779"/>
    <cellStyle name="쉼표 [0] 2 8" xfId="1486"/>
    <cellStyle name="쉼표 [0] 2 80" xfId="2740"/>
    <cellStyle name="쉼표 [0] 2 81" xfId="2798"/>
    <cellStyle name="쉼표 [0] 2 82" xfId="2901"/>
    <cellStyle name="쉼표 [0] 2 83" xfId="2838"/>
    <cellStyle name="쉼표 [0] 2 84" xfId="2955"/>
    <cellStyle name="쉼표 [0] 2 85" xfId="3081"/>
    <cellStyle name="쉼표 [0] 2 86" xfId="3070"/>
    <cellStyle name="쉼표 [0] 2 87" xfId="3127"/>
    <cellStyle name="쉼표 [0] 2 88" xfId="2914"/>
    <cellStyle name="쉼표 [0] 2 89" xfId="3012"/>
    <cellStyle name="쉼표 [0] 2 9" xfId="1481"/>
    <cellStyle name="쉼표 [0] 2 90" xfId="3141"/>
    <cellStyle name="쉼표 [0] 2 91" xfId="2905"/>
    <cellStyle name="쉼표 [0] 2 92" xfId="3026"/>
    <cellStyle name="쉼표 [0] 2 93" xfId="3116"/>
    <cellStyle name="쉼표 [0] 2 94" xfId="3112"/>
    <cellStyle name="쉼표 [0] 2 95" xfId="3080"/>
    <cellStyle name="쉼표 [0] 2 96" xfId="2978"/>
    <cellStyle name="쉼표 [0] 2 97" xfId="3184"/>
    <cellStyle name="쉼표 [0] 2 98" xfId="3300"/>
    <cellStyle name="쉼표 [0] 2 99" xfId="3279"/>
    <cellStyle name="쉼표 [0] 22" xfId="51423"/>
    <cellStyle name="쉼표 [0] 22 2" xfId="51424"/>
    <cellStyle name="쉼표 [0] 3" xfId="650"/>
    <cellStyle name="쉼표 [0] 3 2" xfId="651"/>
    <cellStyle name="쉼표 [0] 3 3" xfId="51425"/>
    <cellStyle name="쉼표 [0] 3 4" xfId="51502"/>
    <cellStyle name="쉼표 [0] 4" xfId="652"/>
    <cellStyle name="쉼표 [0] 4 2" xfId="51426"/>
    <cellStyle name="쉼표 [0] 5" xfId="653"/>
    <cellStyle name="쉼표 [0] 5 2" xfId="51427"/>
    <cellStyle name="쉼표 [0] 6" xfId="647"/>
    <cellStyle name="쉼표 [0] 6 2" xfId="51429"/>
    <cellStyle name="쉼표 [0] 6 3" xfId="51430"/>
    <cellStyle name="쉼표 [0] 6 4" xfId="51428"/>
    <cellStyle name="쉼표 [0] 7" xfId="51431"/>
    <cellStyle name="쉼표 [0] 8" xfId="51432"/>
    <cellStyle name="쉼표 [0] 9" xfId="51433"/>
    <cellStyle name="쉼표 2" xfId="51434"/>
    <cellStyle name="스타일 1" xfId="654"/>
    <cellStyle name="스타일 1 2" xfId="51435"/>
    <cellStyle name="스타일 2" xfId="655"/>
    <cellStyle name="안건회계법인" xfId="656"/>
    <cellStyle name="안건회계법인 2" xfId="21104"/>
    <cellStyle name="연결된 셀 2" xfId="658"/>
    <cellStyle name="연결된 셀 3" xfId="1726"/>
    <cellStyle name="연결된 셀 3 2" xfId="4219"/>
    <cellStyle name="연결된 셀 3 2 2" xfId="4323"/>
    <cellStyle name="연결된 셀 3 3" xfId="4425"/>
    <cellStyle name="연결된 셀 3 4" xfId="4476"/>
    <cellStyle name="연결된 셀 3 5" xfId="4513"/>
    <cellStyle name="연결된 셀 3 6" xfId="4550"/>
    <cellStyle name="연결된 셀 4" xfId="3961"/>
    <cellStyle name="연결된 셀 4 2" xfId="4236"/>
    <cellStyle name="연결된 셀 4 2 2" xfId="4574"/>
    <cellStyle name="연결된 셀 5" xfId="4471"/>
    <cellStyle name="연결된 셀 6" xfId="4276"/>
    <cellStyle name="연결된 셀 7" xfId="4157"/>
    <cellStyle name="연결된 셀 8" xfId="657"/>
    <cellStyle name="연결된 셀 9" xfId="51436"/>
    <cellStyle name="요약 10" xfId="6020"/>
    <cellStyle name="요약 10 2" xfId="9398"/>
    <cellStyle name="요약 10 2 2" xfId="24624"/>
    <cellStyle name="요약 10 2 3" xfId="39645"/>
    <cellStyle name="요약 10 3" xfId="21377"/>
    <cellStyle name="요약 10 4" xfId="36422"/>
    <cellStyle name="요약 11" xfId="6453"/>
    <cellStyle name="요약 11 2" xfId="9548"/>
    <cellStyle name="요약 11 2 2" xfId="24774"/>
    <cellStyle name="요약 11 2 3" xfId="39795"/>
    <cellStyle name="요약 11 3" xfId="21807"/>
    <cellStyle name="요약 11 4" xfId="36855"/>
    <cellStyle name="요약 12" xfId="9252"/>
    <cellStyle name="요약 12 2" xfId="24478"/>
    <cellStyle name="요약 12 3" xfId="39500"/>
    <cellStyle name="요약 13" xfId="8552"/>
    <cellStyle name="요약 13 2" xfId="23778"/>
    <cellStyle name="요약 13 3" xfId="38802"/>
    <cellStyle name="요약 14" xfId="9865"/>
    <cellStyle name="요약 14 2" xfId="25091"/>
    <cellStyle name="요약 14 3" xfId="40112"/>
    <cellStyle name="요약 15" xfId="9871"/>
    <cellStyle name="요약 15 2" xfId="25097"/>
    <cellStyle name="요약 15 3" xfId="40118"/>
    <cellStyle name="요약 16" xfId="6019"/>
    <cellStyle name="요약 16 2" xfId="21376"/>
    <cellStyle name="요약 16 3" xfId="36421"/>
    <cellStyle name="요약 17" xfId="51437"/>
    <cellStyle name="요약 18" xfId="51503"/>
    <cellStyle name="요약 2" xfId="660"/>
    <cellStyle name="요약 2 10" xfId="12010"/>
    <cellStyle name="요약 2 10 2" xfId="27080"/>
    <cellStyle name="요약 2 10 3" xfId="42101"/>
    <cellStyle name="요약 2 11" xfId="6321"/>
    <cellStyle name="요약 2 11 2" xfId="21675"/>
    <cellStyle name="요약 2 11 3" xfId="36723"/>
    <cellStyle name="요약 2 12" xfId="21106"/>
    <cellStyle name="요약 2 13" xfId="36175"/>
    <cellStyle name="요약 2 2" xfId="5502"/>
    <cellStyle name="요약 2 2 10" xfId="9869"/>
    <cellStyle name="요약 2 2 10 2" xfId="25095"/>
    <cellStyle name="요약 2 2 10 3" xfId="40116"/>
    <cellStyle name="요약 2 2 11" xfId="12584"/>
    <cellStyle name="요약 2 2 11 2" xfId="27654"/>
    <cellStyle name="요약 2 2 11 3" xfId="42675"/>
    <cellStyle name="요약 2 2 12" xfId="6177"/>
    <cellStyle name="요약 2 2 12 2" xfId="21531"/>
    <cellStyle name="요약 2 2 12 3" xfId="36579"/>
    <cellStyle name="요약 2 2 13" xfId="21179"/>
    <cellStyle name="요약 2 2 14" xfId="36226"/>
    <cellStyle name="요약 2 2 2" xfId="5702"/>
    <cellStyle name="요약 2 2 2 10" xfId="9405"/>
    <cellStyle name="요약 2 2 2 10 2" xfId="24631"/>
    <cellStyle name="요약 2 2 2 10 3" xfId="39652"/>
    <cellStyle name="요약 2 2 2 11" xfId="6389"/>
    <cellStyle name="요약 2 2 2 11 2" xfId="21743"/>
    <cellStyle name="요약 2 2 2 11 3" xfId="36791"/>
    <cellStyle name="요약 2 2 2 12" xfId="21257"/>
    <cellStyle name="요약 2 2 2 13" xfId="36304"/>
    <cellStyle name="요약 2 2 2 2" xfId="5735"/>
    <cellStyle name="요약 2 2 2 2 10" xfId="18862"/>
    <cellStyle name="요약 2 2 2 2 10 2" xfId="33932"/>
    <cellStyle name="요약 2 2 2 2 10 3" xfId="48944"/>
    <cellStyle name="요약 2 2 2 2 11" xfId="13421"/>
    <cellStyle name="요약 2 2 2 2 11 2" xfId="28491"/>
    <cellStyle name="요약 2 2 2 2 11 3" xfId="43512"/>
    <cellStyle name="요약 2 2 2 2 12" xfId="6307"/>
    <cellStyle name="요약 2 2 2 2 12 2" xfId="21661"/>
    <cellStyle name="요약 2 2 2 2 12 3" xfId="36709"/>
    <cellStyle name="요약 2 2 2 2 13" xfId="21276"/>
    <cellStyle name="요약 2 2 2 2 14" xfId="36320"/>
    <cellStyle name="요약 2 2 2 2 2" xfId="5828"/>
    <cellStyle name="요약 2 2 2 2 2 10" xfId="9077"/>
    <cellStyle name="요약 2 2 2 2 2 10 2" xfId="24303"/>
    <cellStyle name="요약 2 2 2 2 2 10 3" xfId="39325"/>
    <cellStyle name="요약 2 2 2 2 2 11" xfId="7135"/>
    <cellStyle name="요약 2 2 2 2 2 11 2" xfId="22489"/>
    <cellStyle name="요약 2 2 2 2 2 11 3" xfId="37537"/>
    <cellStyle name="요약 2 2 2 2 2 12" xfId="21308"/>
    <cellStyle name="요약 2 2 2 2 2 13" xfId="36352"/>
    <cellStyle name="요약 2 2 2 2 2 2" xfId="5945"/>
    <cellStyle name="요약 2 2 2 2 2 2 10" xfId="18896"/>
    <cellStyle name="요약 2 2 2 2 2 2 10 2" xfId="33966"/>
    <cellStyle name="요약 2 2 2 2 2 2 10 3" xfId="48978"/>
    <cellStyle name="요약 2 2 2 2 2 2 11" xfId="15642"/>
    <cellStyle name="요약 2 2 2 2 2 2 11 2" xfId="30712"/>
    <cellStyle name="요약 2 2 2 2 2 2 11 3" xfId="45733"/>
    <cellStyle name="요약 2 2 2 2 2 2 12" xfId="7244"/>
    <cellStyle name="요약 2 2 2 2 2 2 12 2" xfId="22598"/>
    <cellStyle name="요약 2 2 2 2 2 2 12 3" xfId="37646"/>
    <cellStyle name="요약 2 2 2 2 2 2 13" xfId="21340"/>
    <cellStyle name="요약 2 2 2 2 2 2 14" xfId="36384"/>
    <cellStyle name="요약 2 2 2 2 2 2 2" xfId="6942"/>
    <cellStyle name="요약 2 2 2 2 2 2 2 10" xfId="20663"/>
    <cellStyle name="요약 2 2 2 2 2 2 2 10 2" xfId="35733"/>
    <cellStyle name="요약 2 2 2 2 2 2 2 10 3" xfId="50745"/>
    <cellStyle name="요약 2 2 2 2 2 2 2 11" xfId="8010"/>
    <cellStyle name="요약 2 2 2 2 2 2 2 11 2" xfId="23312"/>
    <cellStyle name="요약 2 2 2 2 2 2 2 11 3" xfId="38336"/>
    <cellStyle name="요약 2 2 2 2 2 2 2 12" xfId="22296"/>
    <cellStyle name="요약 2 2 2 2 2 2 2 13" xfId="37344"/>
    <cellStyle name="요약 2 2 2 2 2 2 2 2" xfId="10915"/>
    <cellStyle name="요약 2 2 2 2 2 2 2 2 2" xfId="26061"/>
    <cellStyle name="요약 2 2 2 2 2 2 2 2 3" xfId="41082"/>
    <cellStyle name="요약 2 2 2 2 2 2 2 3" xfId="12092"/>
    <cellStyle name="요약 2 2 2 2 2 2 2 3 2" xfId="27162"/>
    <cellStyle name="요약 2 2 2 2 2 2 2 3 3" xfId="42183"/>
    <cellStyle name="요약 2 2 2 2 2 2 2 4" xfId="13396"/>
    <cellStyle name="요약 2 2 2 2 2 2 2 4 2" xfId="28466"/>
    <cellStyle name="요약 2 2 2 2 2 2 2 4 3" xfId="43487"/>
    <cellStyle name="요약 2 2 2 2 2 2 2 5" xfId="14733"/>
    <cellStyle name="요약 2 2 2 2 2 2 2 5 2" xfId="29803"/>
    <cellStyle name="요약 2 2 2 2 2 2 2 5 3" xfId="44824"/>
    <cellStyle name="요약 2 2 2 2 2 2 2 6" xfId="15963"/>
    <cellStyle name="요약 2 2 2 2 2 2 2 6 2" xfId="31033"/>
    <cellStyle name="요약 2 2 2 2 2 2 2 6 3" xfId="46054"/>
    <cellStyle name="요약 2 2 2 2 2 2 2 7" xfId="17116"/>
    <cellStyle name="요약 2 2 2 2 2 2 2 7 2" xfId="32186"/>
    <cellStyle name="요약 2 2 2 2 2 2 2 7 3" xfId="47198"/>
    <cellStyle name="요약 2 2 2 2 2 2 2 8" xfId="18402"/>
    <cellStyle name="요약 2 2 2 2 2 2 2 8 2" xfId="33472"/>
    <cellStyle name="요약 2 2 2 2 2 2 2 8 3" xfId="48484"/>
    <cellStyle name="요약 2 2 2 2 2 2 2 9" xfId="19568"/>
    <cellStyle name="요약 2 2 2 2 2 2 2 9 2" xfId="34638"/>
    <cellStyle name="요약 2 2 2 2 2 2 2 9 3" xfId="49650"/>
    <cellStyle name="요약 2 2 2 2 2 2 3" xfId="7090"/>
    <cellStyle name="요약 2 2 2 2 2 2 3 10" xfId="20548"/>
    <cellStyle name="요약 2 2 2 2 2 2 3 10 2" xfId="35618"/>
    <cellStyle name="요약 2 2 2 2 2 2 3 10 3" xfId="50630"/>
    <cellStyle name="요약 2 2 2 2 2 2 3 11" xfId="7850"/>
    <cellStyle name="요약 2 2 2 2 2 2 3 11 2" xfId="23194"/>
    <cellStyle name="요약 2 2 2 2 2 2 3 11 3" xfId="38221"/>
    <cellStyle name="요약 2 2 2 2 2 2 3 12" xfId="22444"/>
    <cellStyle name="요약 2 2 2 2 2 2 3 13" xfId="37492"/>
    <cellStyle name="요약 2 2 2 2 2 2 3 2" xfId="10758"/>
    <cellStyle name="요약 2 2 2 2 2 2 3 2 2" xfId="25946"/>
    <cellStyle name="요약 2 2 2 2 2 2 3 2 3" xfId="40967"/>
    <cellStyle name="요약 2 2 2 2 2 2 3 3" xfId="11975"/>
    <cellStyle name="요약 2 2 2 2 2 2 3 3 2" xfId="27045"/>
    <cellStyle name="요약 2 2 2 2 2 2 3 3 3" xfId="42066"/>
    <cellStyle name="요약 2 2 2 2 2 2 3 4" xfId="13277"/>
    <cellStyle name="요약 2 2 2 2 2 2 3 4 2" xfId="28347"/>
    <cellStyle name="요약 2 2 2 2 2 2 3 4 3" xfId="43368"/>
    <cellStyle name="요약 2 2 2 2 2 2 3 5" xfId="14588"/>
    <cellStyle name="요약 2 2 2 2 2 2 3 5 2" xfId="29658"/>
    <cellStyle name="요약 2 2 2 2 2 2 3 5 3" xfId="44679"/>
    <cellStyle name="요약 2 2 2 2 2 2 3 6" xfId="15847"/>
    <cellStyle name="요약 2 2 2 2 2 2 3 6 2" xfId="30917"/>
    <cellStyle name="요약 2 2 2 2 2 2 3 6 3" xfId="45938"/>
    <cellStyle name="요약 2 2 2 2 2 2 3 7" xfId="16998"/>
    <cellStyle name="요약 2 2 2 2 2 2 3 7 2" xfId="32068"/>
    <cellStyle name="요약 2 2 2 2 2 2 3 7 3" xfId="47083"/>
    <cellStyle name="요약 2 2 2 2 2 2 3 8" xfId="18279"/>
    <cellStyle name="요약 2 2 2 2 2 2 3 8 2" xfId="33349"/>
    <cellStyle name="요약 2 2 2 2 2 2 3 8 3" xfId="48361"/>
    <cellStyle name="요약 2 2 2 2 2 2 3 9" xfId="19453"/>
    <cellStyle name="요약 2 2 2 2 2 2 3 9 2" xfId="34523"/>
    <cellStyle name="요약 2 2 2 2 2 2 3 9 3" xfId="49535"/>
    <cellStyle name="요약 2 2 2 2 2 2 4" xfId="8817"/>
    <cellStyle name="요약 2 2 2 2 2 2 4 2" xfId="24043"/>
    <cellStyle name="요약 2 2 2 2 2 2 4 3" xfId="39065"/>
    <cellStyle name="요약 2 2 2 2 2 2 5" xfId="12703"/>
    <cellStyle name="요약 2 2 2 2 2 2 5 2" xfId="27773"/>
    <cellStyle name="요약 2 2 2 2 2 2 5 3" xfId="42794"/>
    <cellStyle name="요약 2 2 2 2 2 2 6" xfId="13998"/>
    <cellStyle name="요약 2 2 2 2 2 2 6 2" xfId="29068"/>
    <cellStyle name="요약 2 2 2 2 2 2 6 3" xfId="44089"/>
    <cellStyle name="요약 2 2 2 2 2 2 7" xfId="15287"/>
    <cellStyle name="요약 2 2 2 2 2 2 7 2" xfId="30357"/>
    <cellStyle name="요약 2 2 2 2 2 2 7 3" xfId="45378"/>
    <cellStyle name="요약 2 2 2 2 2 2 8" xfId="16422"/>
    <cellStyle name="요약 2 2 2 2 2 2 8 2" xfId="31492"/>
    <cellStyle name="요약 2 2 2 2 2 2 8 3" xfId="46513"/>
    <cellStyle name="요약 2 2 2 2 2 2 9" xfId="17706"/>
    <cellStyle name="요약 2 2 2 2 2 2 9 2" xfId="32776"/>
    <cellStyle name="요약 2 2 2 2 2 2 9 3" xfId="47788"/>
    <cellStyle name="요약 2 2 2 2 2 3" xfId="6833"/>
    <cellStyle name="요약 2 2 2 2 2 3 10" xfId="20439"/>
    <cellStyle name="요약 2 2 2 2 2 3 10 2" xfId="35509"/>
    <cellStyle name="요약 2 2 2 2 2 3 10 3" xfId="50521"/>
    <cellStyle name="요약 2 2 2 2 2 3 11" xfId="7734"/>
    <cellStyle name="요약 2 2 2 2 2 3 11 2" xfId="23085"/>
    <cellStyle name="요약 2 2 2 2 2 3 11 3" xfId="38112"/>
    <cellStyle name="요약 2 2 2 2 2 3 12" xfId="22187"/>
    <cellStyle name="요약 2 2 2 2 2 3 13" xfId="37235"/>
    <cellStyle name="요약 2 2 2 2 2 3 2" xfId="10642"/>
    <cellStyle name="요약 2 2 2 2 2 3 2 2" xfId="25837"/>
    <cellStyle name="요약 2 2 2 2 2 3 2 3" xfId="40858"/>
    <cellStyle name="요약 2 2 2 2 2 3 3" xfId="11865"/>
    <cellStyle name="요약 2 2 2 2 2 3 3 2" xfId="26935"/>
    <cellStyle name="요약 2 2 2 2 2 3 3 3" xfId="41956"/>
    <cellStyle name="요약 2 2 2 2 2 3 4" xfId="13168"/>
    <cellStyle name="요약 2 2 2 2 2 3 4 2" xfId="28238"/>
    <cellStyle name="요약 2 2 2 2 2 3 4 3" xfId="43259"/>
    <cellStyle name="요약 2 2 2 2 2 3 5" xfId="14474"/>
    <cellStyle name="요약 2 2 2 2 2 3 5 2" xfId="29544"/>
    <cellStyle name="요약 2 2 2 2 2 3 5 3" xfId="44565"/>
    <cellStyle name="요약 2 2 2 2 2 3 6" xfId="15738"/>
    <cellStyle name="요약 2 2 2 2 2 3 6 2" xfId="30808"/>
    <cellStyle name="요약 2 2 2 2 2 3 6 3" xfId="45829"/>
    <cellStyle name="요약 2 2 2 2 2 3 7" xfId="16889"/>
    <cellStyle name="요약 2 2 2 2 2 3 7 2" xfId="31959"/>
    <cellStyle name="요약 2 2 2 2 2 3 7 3" xfId="46974"/>
    <cellStyle name="요약 2 2 2 2 2 3 8" xfId="18170"/>
    <cellStyle name="요약 2 2 2 2 2 3 8 2" xfId="33240"/>
    <cellStyle name="요약 2 2 2 2 2 3 8 3" xfId="48252"/>
    <cellStyle name="요약 2 2 2 2 2 3 9" xfId="19344"/>
    <cellStyle name="요약 2 2 2 2 2 3 9 2" xfId="34414"/>
    <cellStyle name="요약 2 2 2 2 2 3 9 3" xfId="49426"/>
    <cellStyle name="요약 2 2 2 2 2 4" xfId="7074"/>
    <cellStyle name="요약 2 2 2 2 2 4 2" xfId="8544"/>
    <cellStyle name="요약 2 2 2 2 2 4 2 2" xfId="23770"/>
    <cellStyle name="요약 2 2 2 2 2 4 2 3" xfId="38794"/>
    <cellStyle name="요약 2 2 2 2 2 4 3" xfId="22428"/>
    <cellStyle name="요약 2 2 2 2 2 4 4" xfId="37476"/>
    <cellStyle name="요약 2 2 2 2 2 5" xfId="12603"/>
    <cellStyle name="요약 2 2 2 2 2 5 2" xfId="27673"/>
    <cellStyle name="요약 2 2 2 2 2 5 3" xfId="42694"/>
    <cellStyle name="요약 2 2 2 2 2 6" xfId="13892"/>
    <cellStyle name="요약 2 2 2 2 2 6 2" xfId="28962"/>
    <cellStyle name="요약 2 2 2 2 2 6 3" xfId="43983"/>
    <cellStyle name="요약 2 2 2 2 2 7" xfId="15254"/>
    <cellStyle name="요약 2 2 2 2 2 7 2" xfId="30324"/>
    <cellStyle name="요약 2 2 2 2 2 7 3" xfId="45345"/>
    <cellStyle name="요약 2 2 2 2 2 8" xfId="9141"/>
    <cellStyle name="요약 2 2 2 2 2 8 2" xfId="24367"/>
    <cellStyle name="요약 2 2 2 2 2 8 3" xfId="39389"/>
    <cellStyle name="요약 2 2 2 2 2 9" xfId="17603"/>
    <cellStyle name="요약 2 2 2 2 2 9 2" xfId="32673"/>
    <cellStyle name="요약 2 2 2 2 2 9 3" xfId="47685"/>
    <cellStyle name="요약 2 2 2 2 3" xfId="6741"/>
    <cellStyle name="요약 2 2 2 2 3 10" xfId="20347"/>
    <cellStyle name="요약 2 2 2 2 3 10 2" xfId="35417"/>
    <cellStyle name="요약 2 2 2 2 3 10 3" xfId="50429"/>
    <cellStyle name="요약 2 2 2 2 3 11" xfId="7641"/>
    <cellStyle name="요약 2 2 2 2 3 11 2" xfId="22993"/>
    <cellStyle name="요약 2 2 2 2 3 11 3" xfId="38020"/>
    <cellStyle name="요약 2 2 2 2 3 12" xfId="22095"/>
    <cellStyle name="요약 2 2 2 2 3 13" xfId="37143"/>
    <cellStyle name="요약 2 2 2 2 3 2" xfId="10549"/>
    <cellStyle name="요약 2 2 2 2 3 2 2" xfId="25745"/>
    <cellStyle name="요약 2 2 2 2 3 2 3" xfId="40766"/>
    <cellStyle name="요약 2 2 2 2 3 3" xfId="11773"/>
    <cellStyle name="요약 2 2 2 2 3 3 2" xfId="26843"/>
    <cellStyle name="요약 2 2 2 2 3 3 3" xfId="41864"/>
    <cellStyle name="요약 2 2 2 2 3 4" xfId="13075"/>
    <cellStyle name="요약 2 2 2 2 3 4 2" xfId="28145"/>
    <cellStyle name="요약 2 2 2 2 3 4 3" xfId="43166"/>
    <cellStyle name="요약 2 2 2 2 3 5" xfId="14381"/>
    <cellStyle name="요약 2 2 2 2 3 5 2" xfId="29451"/>
    <cellStyle name="요약 2 2 2 2 3 5 3" xfId="44472"/>
    <cellStyle name="요약 2 2 2 2 3 6" xfId="15646"/>
    <cellStyle name="요약 2 2 2 2 3 6 2" xfId="30716"/>
    <cellStyle name="요약 2 2 2 2 3 6 3" xfId="45737"/>
    <cellStyle name="요약 2 2 2 2 3 7" xfId="16797"/>
    <cellStyle name="요약 2 2 2 2 3 7 2" xfId="31867"/>
    <cellStyle name="요약 2 2 2 2 3 7 3" xfId="46882"/>
    <cellStyle name="요약 2 2 2 2 3 8" xfId="18077"/>
    <cellStyle name="요약 2 2 2 2 3 8 2" xfId="33147"/>
    <cellStyle name="요약 2 2 2 2 3 8 3" xfId="48159"/>
    <cellStyle name="요약 2 2 2 2 3 9" xfId="19252"/>
    <cellStyle name="요약 2 2 2 2 3 9 2" xfId="34322"/>
    <cellStyle name="요약 2 2 2 2 3 9 3" xfId="49334"/>
    <cellStyle name="요약 2 2 2 2 4" xfId="7042"/>
    <cellStyle name="요약 2 2 2 2 4 2" xfId="8592"/>
    <cellStyle name="요약 2 2 2 2 4 2 2" xfId="23818"/>
    <cellStyle name="요약 2 2 2 2 4 2 3" xfId="38842"/>
    <cellStyle name="요약 2 2 2 2 4 3" xfId="22396"/>
    <cellStyle name="요약 2 2 2 2 4 4" xfId="37444"/>
    <cellStyle name="요약 2 2 2 2 5" xfId="12548"/>
    <cellStyle name="요약 2 2 2 2 5 2" xfId="27618"/>
    <cellStyle name="요약 2 2 2 2 5 3" xfId="42639"/>
    <cellStyle name="요약 2 2 2 2 6" xfId="10092"/>
    <cellStyle name="요약 2 2 2 2 6 2" xfId="25318"/>
    <cellStyle name="요약 2 2 2 2 6 3" xfId="40339"/>
    <cellStyle name="요약 2 2 2 2 7" xfId="9335"/>
    <cellStyle name="요약 2 2 2 2 7 2" xfId="24561"/>
    <cellStyle name="요약 2 2 2 2 7 3" xfId="39583"/>
    <cellStyle name="요약 2 2 2 2 8" xfId="8950"/>
    <cellStyle name="요약 2 2 2 2 8 2" xfId="24176"/>
    <cellStyle name="요약 2 2 2 2 8 3" xfId="39198"/>
    <cellStyle name="요약 2 2 2 2 9" xfId="17558"/>
    <cellStyle name="요약 2 2 2 2 9 2" xfId="32628"/>
    <cellStyle name="요약 2 2 2 2 9 3" xfId="47640"/>
    <cellStyle name="요약 2 2 2 3" xfId="6714"/>
    <cellStyle name="요약 2 2 2 3 10" xfId="20320"/>
    <cellStyle name="요약 2 2 2 3 10 2" xfId="35390"/>
    <cellStyle name="요약 2 2 2 3 10 3" xfId="50402"/>
    <cellStyle name="요약 2 2 2 3 11" xfId="7592"/>
    <cellStyle name="요약 2 2 2 3 11 2" xfId="22945"/>
    <cellStyle name="요약 2 2 2 3 11 3" xfId="37993"/>
    <cellStyle name="요약 2 2 2 3 12" xfId="22068"/>
    <cellStyle name="요약 2 2 2 3 13" xfId="37116"/>
    <cellStyle name="요약 2 2 2 3 2" xfId="10512"/>
    <cellStyle name="요약 2 2 2 3 2 2" xfId="25709"/>
    <cellStyle name="요약 2 2 2 3 2 3" xfId="40730"/>
    <cellStyle name="요약 2 2 2 3 3" xfId="11744"/>
    <cellStyle name="요약 2 2 2 3 3 2" xfId="26814"/>
    <cellStyle name="요약 2 2 2 3 3 3" xfId="41835"/>
    <cellStyle name="요약 2 2 2 3 4" xfId="13045"/>
    <cellStyle name="요약 2 2 2 3 4 2" xfId="28115"/>
    <cellStyle name="요약 2 2 2 3 4 3" xfId="43136"/>
    <cellStyle name="요약 2 2 2 3 5" xfId="14352"/>
    <cellStyle name="요약 2 2 2 3 5 2" xfId="29422"/>
    <cellStyle name="요약 2 2 2 3 5 3" xfId="44443"/>
    <cellStyle name="요약 2 2 2 3 6" xfId="15616"/>
    <cellStyle name="요약 2 2 2 3 6 2" xfId="30686"/>
    <cellStyle name="요약 2 2 2 3 6 3" xfId="45707"/>
    <cellStyle name="요약 2 2 2 3 7" xfId="16763"/>
    <cellStyle name="요약 2 2 2 3 7 2" xfId="31833"/>
    <cellStyle name="요약 2 2 2 3 7 3" xfId="46854"/>
    <cellStyle name="요약 2 2 2 3 8" xfId="18050"/>
    <cellStyle name="요약 2 2 2 3 8 2" xfId="33120"/>
    <cellStyle name="요약 2 2 2 3 8 3" xfId="48132"/>
    <cellStyle name="요약 2 2 2 3 9" xfId="19225"/>
    <cellStyle name="요약 2 2 2 3 9 2" xfId="34295"/>
    <cellStyle name="요약 2 2 2 3 9 3" xfId="49307"/>
    <cellStyle name="요약 2 2 2 4" xfId="7026"/>
    <cellStyle name="요약 2 2 2 4 2" xfId="8673"/>
    <cellStyle name="요약 2 2 2 4 2 2" xfId="23899"/>
    <cellStyle name="요약 2 2 2 4 2 3" xfId="38921"/>
    <cellStyle name="요약 2 2 2 4 3" xfId="22380"/>
    <cellStyle name="요약 2 2 2 4 4" xfId="37428"/>
    <cellStyle name="요약 2 2 2 5" xfId="9878"/>
    <cellStyle name="요약 2 2 2 5 2" xfId="25104"/>
    <cellStyle name="요약 2 2 2 5 3" xfId="40125"/>
    <cellStyle name="요약 2 2 2 6" xfId="9098"/>
    <cellStyle name="요약 2 2 2 6 2" xfId="24324"/>
    <cellStyle name="요약 2 2 2 6 3" xfId="39346"/>
    <cellStyle name="요약 2 2 2 7" xfId="8983"/>
    <cellStyle name="요약 2 2 2 7 2" xfId="24209"/>
    <cellStyle name="요약 2 2 2 7 3" xfId="39231"/>
    <cellStyle name="요약 2 2 2 8" xfId="12151"/>
    <cellStyle name="요약 2 2 2 8 2" xfId="27221"/>
    <cellStyle name="요약 2 2 2 8 3" xfId="42242"/>
    <cellStyle name="요약 2 2 2 9" xfId="9059"/>
    <cellStyle name="요약 2 2 2 9 2" xfId="24285"/>
    <cellStyle name="요약 2 2 2 9 3" xfId="39307"/>
    <cellStyle name="요약 2 2 3" xfId="6516"/>
    <cellStyle name="요약 2 2 3 10" xfId="20122"/>
    <cellStyle name="요약 2 2 3 10 2" xfId="35192"/>
    <cellStyle name="요약 2 2 3 10 3" xfId="50204"/>
    <cellStyle name="요약 2 2 3 11" xfId="7394"/>
    <cellStyle name="요약 2 2 3 11 2" xfId="22747"/>
    <cellStyle name="요약 2 2 3 11 3" xfId="37795"/>
    <cellStyle name="요약 2 2 3 12" xfId="21870"/>
    <cellStyle name="요약 2 2 3 13" xfId="36918"/>
    <cellStyle name="요약 2 2 3 2" xfId="10314"/>
    <cellStyle name="요약 2 2 3 2 2" xfId="25511"/>
    <cellStyle name="요약 2 2 3 2 3" xfId="40532"/>
    <cellStyle name="요약 2 2 3 3" xfId="11546"/>
    <cellStyle name="요약 2 2 3 3 2" xfId="26616"/>
    <cellStyle name="요약 2 2 3 3 3" xfId="41637"/>
    <cellStyle name="요약 2 2 3 4" xfId="12847"/>
    <cellStyle name="요약 2 2 3 4 2" xfId="27917"/>
    <cellStyle name="요약 2 2 3 4 3" xfId="42938"/>
    <cellStyle name="요약 2 2 3 5" xfId="14154"/>
    <cellStyle name="요약 2 2 3 5 2" xfId="29224"/>
    <cellStyle name="요약 2 2 3 5 3" xfId="44245"/>
    <cellStyle name="요약 2 2 3 6" xfId="15418"/>
    <cellStyle name="요약 2 2 3 6 2" xfId="30488"/>
    <cellStyle name="요약 2 2 3 6 3" xfId="45509"/>
    <cellStyle name="요약 2 2 3 7" xfId="16565"/>
    <cellStyle name="요약 2 2 3 7 2" xfId="31635"/>
    <cellStyle name="요약 2 2 3 7 3" xfId="46656"/>
    <cellStyle name="요약 2 2 3 8" xfId="17852"/>
    <cellStyle name="요약 2 2 3 8 2" xfId="32922"/>
    <cellStyle name="요약 2 2 3 8 3" xfId="47934"/>
    <cellStyle name="요약 2 2 3 9" xfId="19027"/>
    <cellStyle name="요약 2 2 3 9 2" xfId="34097"/>
    <cellStyle name="요약 2 2 3 9 3" xfId="49109"/>
    <cellStyle name="요약 2 2 4" xfId="6976"/>
    <cellStyle name="요약 2 2 4 2" xfId="9722"/>
    <cellStyle name="요약 2 2 4 2 2" xfId="24948"/>
    <cellStyle name="요약 2 2 4 2 3" xfId="39969"/>
    <cellStyle name="요약 2 2 4 3" xfId="22330"/>
    <cellStyle name="요약 2 2 4 4" xfId="37378"/>
    <cellStyle name="요약 2 2 5" xfId="9997"/>
    <cellStyle name="요약 2 2 5 2" xfId="25223"/>
    <cellStyle name="요약 2 2 5 3" xfId="40244"/>
    <cellStyle name="요약 2 2 6" xfId="9327"/>
    <cellStyle name="요약 2 2 6 2" xfId="24553"/>
    <cellStyle name="요약 2 2 6 3" xfId="39575"/>
    <cellStyle name="요약 2 2 7" xfId="9875"/>
    <cellStyle name="요약 2 2 7 2" xfId="25101"/>
    <cellStyle name="요약 2 2 7 3" xfId="40122"/>
    <cellStyle name="요약 2 2 8" xfId="14023"/>
    <cellStyle name="요약 2 2 8 2" xfId="29093"/>
    <cellStyle name="요약 2 2 8 3" xfId="44114"/>
    <cellStyle name="요약 2 2 9" xfId="9911"/>
    <cellStyle name="요약 2 2 9 2" xfId="25137"/>
    <cellStyle name="요약 2 2 9 3" xfId="40158"/>
    <cellStyle name="요약 2 3" xfId="6021"/>
    <cellStyle name="요약 2 3 10" xfId="20051"/>
    <cellStyle name="요약 2 3 10 2" xfId="35121"/>
    <cellStyle name="요약 2 3 10 3" xfId="50133"/>
    <cellStyle name="요약 2 3 11" xfId="7323"/>
    <cellStyle name="요약 2 3 11 2" xfId="22676"/>
    <cellStyle name="요약 2 3 11 3" xfId="37724"/>
    <cellStyle name="요약 2 3 12" xfId="21378"/>
    <cellStyle name="요약 2 3 13" xfId="36423"/>
    <cellStyle name="요약 2 3 2" xfId="10243"/>
    <cellStyle name="요약 2 3 2 2" xfId="25440"/>
    <cellStyle name="요약 2 3 2 3" xfId="40461"/>
    <cellStyle name="요약 2 3 3" xfId="11475"/>
    <cellStyle name="요약 2 3 3 2" xfId="26545"/>
    <cellStyle name="요약 2 3 3 3" xfId="41566"/>
    <cellStyle name="요약 2 3 4" xfId="12776"/>
    <cellStyle name="요약 2 3 4 2" xfId="27846"/>
    <cellStyle name="요약 2 3 4 3" xfId="42867"/>
    <cellStyle name="요약 2 3 5" xfId="14083"/>
    <cellStyle name="요약 2 3 5 2" xfId="29153"/>
    <cellStyle name="요약 2 3 5 3" xfId="44174"/>
    <cellStyle name="요약 2 3 6" xfId="15347"/>
    <cellStyle name="요약 2 3 6 2" xfId="30417"/>
    <cellStyle name="요약 2 3 6 3" xfId="45438"/>
    <cellStyle name="요약 2 3 7" xfId="16494"/>
    <cellStyle name="요약 2 3 7 2" xfId="31564"/>
    <cellStyle name="요약 2 3 7 3" xfId="46585"/>
    <cellStyle name="요약 2 3 8" xfId="17781"/>
    <cellStyle name="요약 2 3 8 2" xfId="32851"/>
    <cellStyle name="요약 2 3 8 3" xfId="47863"/>
    <cellStyle name="요약 2 3 9" xfId="18956"/>
    <cellStyle name="요약 2 3 9 2" xfId="34026"/>
    <cellStyle name="요약 2 3 9 3" xfId="49038"/>
    <cellStyle name="요약 2 4" xfId="6104"/>
    <cellStyle name="요약 2 4 2" xfId="9504"/>
    <cellStyle name="요약 2 4 2 2" xfId="24730"/>
    <cellStyle name="요약 2 4 2 3" xfId="39751"/>
    <cellStyle name="요약 2 4 3" xfId="21459"/>
    <cellStyle name="요약 2 4 4" xfId="36506"/>
    <cellStyle name="요약 2 5" xfId="9407"/>
    <cellStyle name="요약 2 5 2" xfId="24633"/>
    <cellStyle name="요약 2 5 3" xfId="39654"/>
    <cellStyle name="요약 2 6" xfId="9665"/>
    <cellStyle name="요약 2 6 2" xfId="24891"/>
    <cellStyle name="요약 2 6 3" xfId="39912"/>
    <cellStyle name="요약 2 7" xfId="8977"/>
    <cellStyle name="요약 2 7 2" xfId="24203"/>
    <cellStyle name="요약 2 7 3" xfId="39225"/>
    <cellStyle name="요약 2 8" xfId="9620"/>
    <cellStyle name="요약 2 8 2" xfId="24846"/>
    <cellStyle name="요약 2 8 3" xfId="39867"/>
    <cellStyle name="요약 2 9" xfId="9942"/>
    <cellStyle name="요약 2 9 2" xfId="25168"/>
    <cellStyle name="요약 2 9 3" xfId="40189"/>
    <cellStyle name="요약 3" xfId="1722"/>
    <cellStyle name="요약 3 10" xfId="9415"/>
    <cellStyle name="요약 3 10 2" xfId="24641"/>
    <cellStyle name="요약 3 10 3" xfId="39662"/>
    <cellStyle name="요약 3 11" xfId="9045"/>
    <cellStyle name="요약 3 11 2" xfId="24271"/>
    <cellStyle name="요약 3 11 3" xfId="39293"/>
    <cellStyle name="요약 3 12" xfId="9370"/>
    <cellStyle name="요약 3 12 2" xfId="24596"/>
    <cellStyle name="요약 3 12 3" xfId="39617"/>
    <cellStyle name="요약 3 13" xfId="9282"/>
    <cellStyle name="요약 3 13 2" xfId="24508"/>
    <cellStyle name="요약 3 13 3" xfId="39530"/>
    <cellStyle name="요약 3 14" xfId="9888"/>
    <cellStyle name="요약 3 14 2" xfId="25114"/>
    <cellStyle name="요약 3 14 3" xfId="40135"/>
    <cellStyle name="요약 3 15" xfId="9931"/>
    <cellStyle name="요약 3 15 2" xfId="25157"/>
    <cellStyle name="요약 3 15 3" xfId="40178"/>
    <cellStyle name="요약 3 16" xfId="6474"/>
    <cellStyle name="요약 3 16 2" xfId="21828"/>
    <cellStyle name="요약 3 16 3" xfId="36876"/>
    <cellStyle name="요약 3 17" xfId="21121"/>
    <cellStyle name="요약 3 18" xfId="36184"/>
    <cellStyle name="요약 3 2" xfId="4220"/>
    <cellStyle name="요약 3 2 10" xfId="10105"/>
    <cellStyle name="요약 3 2 10 2" xfId="25331"/>
    <cellStyle name="요약 3 2 10 3" xfId="40352"/>
    <cellStyle name="요약 3 2 11" xfId="12590"/>
    <cellStyle name="요약 3 2 11 2" xfId="27660"/>
    <cellStyle name="요약 3 2 11 3" xfId="42681"/>
    <cellStyle name="요약 3 2 12" xfId="6416"/>
    <cellStyle name="요약 3 2 12 2" xfId="21770"/>
    <cellStyle name="요약 3 2 12 3" xfId="36818"/>
    <cellStyle name="요약 3 2 13" xfId="21131"/>
    <cellStyle name="요약 3 2 14" xfId="36192"/>
    <cellStyle name="요약 3 2 2" xfId="4319"/>
    <cellStyle name="요약 3 2 2 10" xfId="9128"/>
    <cellStyle name="요약 3 2 2 10 2" xfId="24354"/>
    <cellStyle name="요약 3 2 2 10 3" xfId="39376"/>
    <cellStyle name="요약 3 2 2 11" xfId="6325"/>
    <cellStyle name="요약 3 2 2 11 2" xfId="21679"/>
    <cellStyle name="요약 3 2 2 11 3" xfId="36727"/>
    <cellStyle name="요약 3 2 2 12" xfId="21140"/>
    <cellStyle name="요약 3 2 2 13" xfId="36198"/>
    <cellStyle name="요약 3 2 2 2" xfId="5535"/>
    <cellStyle name="요약 3 2 2 2 10" xfId="9703"/>
    <cellStyle name="요약 3 2 2 2 10 2" xfId="24929"/>
    <cellStyle name="요약 3 2 2 2 10 3" xfId="39950"/>
    <cellStyle name="요약 3 2 2 2 11" xfId="18399"/>
    <cellStyle name="요약 3 2 2 2 11 2" xfId="33469"/>
    <cellStyle name="요약 3 2 2 2 11 3" xfId="48481"/>
    <cellStyle name="요약 3 2 2 2 12" xfId="6291"/>
    <cellStyle name="요약 3 2 2 2 12 2" xfId="21645"/>
    <cellStyle name="요약 3 2 2 2 12 3" xfId="36693"/>
    <cellStyle name="요약 3 2 2 2 13" xfId="21199"/>
    <cellStyle name="요약 3 2 2 2 14" xfId="36246"/>
    <cellStyle name="요약 3 2 2 2 2" xfId="5709"/>
    <cellStyle name="요약 3 2 2 2 2 10" xfId="10125"/>
    <cellStyle name="요약 3 2 2 2 2 10 2" xfId="25351"/>
    <cellStyle name="요약 3 2 2 2 2 10 3" xfId="40372"/>
    <cellStyle name="요약 3 2 2 2 2 11" xfId="6371"/>
    <cellStyle name="요약 3 2 2 2 2 11 2" xfId="21725"/>
    <cellStyle name="요약 3 2 2 2 2 11 3" xfId="36773"/>
    <cellStyle name="요약 3 2 2 2 2 12" xfId="21264"/>
    <cellStyle name="요약 3 2 2 2 2 13" xfId="36311"/>
    <cellStyle name="요약 3 2 2 2 2 2" xfId="5742"/>
    <cellStyle name="요약 3 2 2 2 2 2 10" xfId="18869"/>
    <cellStyle name="요약 3 2 2 2 2 2 10 2" xfId="33939"/>
    <cellStyle name="요약 3 2 2 2 2 2 10 3" xfId="48951"/>
    <cellStyle name="요약 3 2 2 2 2 2 11" xfId="8965"/>
    <cellStyle name="요약 3 2 2 2 2 2 11 2" xfId="24191"/>
    <cellStyle name="요약 3 2 2 2 2 2 11 3" xfId="39213"/>
    <cellStyle name="요약 3 2 2 2 2 2 12" xfId="6116"/>
    <cellStyle name="요약 3 2 2 2 2 2 12 2" xfId="21471"/>
    <cellStyle name="요약 3 2 2 2 2 2 12 3" xfId="36518"/>
    <cellStyle name="요약 3 2 2 2 2 2 13" xfId="21283"/>
    <cellStyle name="요약 3 2 2 2 2 2 14" xfId="36327"/>
    <cellStyle name="요약 3 2 2 2 2 2 2" xfId="5835"/>
    <cellStyle name="요약 3 2 2 2 2 2 2 10" xfId="9617"/>
    <cellStyle name="요약 3 2 2 2 2 2 2 10 2" xfId="24843"/>
    <cellStyle name="요약 3 2 2 2 2 2 2 10 3" xfId="39864"/>
    <cellStyle name="요약 3 2 2 2 2 2 2 11" xfId="7142"/>
    <cellStyle name="요약 3 2 2 2 2 2 2 11 2" xfId="22496"/>
    <cellStyle name="요약 3 2 2 2 2 2 2 11 3" xfId="37544"/>
    <cellStyle name="요약 3 2 2 2 2 2 2 12" xfId="21315"/>
    <cellStyle name="요약 3 2 2 2 2 2 2 13" xfId="36359"/>
    <cellStyle name="요약 3 2 2 2 2 2 2 2" xfId="5952"/>
    <cellStyle name="요약 3 2 2 2 2 2 2 2 10" xfId="18903"/>
    <cellStyle name="요약 3 2 2 2 2 2 2 2 10 2" xfId="33973"/>
    <cellStyle name="요약 3 2 2 2 2 2 2 2 10 3" xfId="48985"/>
    <cellStyle name="요약 3 2 2 2 2 2 2 2 11" xfId="15269"/>
    <cellStyle name="요약 3 2 2 2 2 2 2 2 11 2" xfId="30339"/>
    <cellStyle name="요약 3 2 2 2 2 2 2 2 11 3" xfId="45360"/>
    <cellStyle name="요약 3 2 2 2 2 2 2 2 12" xfId="7251"/>
    <cellStyle name="요약 3 2 2 2 2 2 2 2 12 2" xfId="22605"/>
    <cellStyle name="요약 3 2 2 2 2 2 2 2 12 3" xfId="37653"/>
    <cellStyle name="요약 3 2 2 2 2 2 2 2 13" xfId="21347"/>
    <cellStyle name="요약 3 2 2 2 2 2 2 2 14" xfId="36391"/>
    <cellStyle name="요약 3 2 2 2 2 2 2 2 2" xfId="6949"/>
    <cellStyle name="요약 3 2 2 2 2 2 2 2 2 10" xfId="20670"/>
    <cellStyle name="요약 3 2 2 2 2 2 2 2 2 10 2" xfId="35740"/>
    <cellStyle name="요약 3 2 2 2 2 2 2 2 2 10 3" xfId="50752"/>
    <cellStyle name="요약 3 2 2 2 2 2 2 2 2 11" xfId="8017"/>
    <cellStyle name="요약 3 2 2 2 2 2 2 2 2 11 2" xfId="23319"/>
    <cellStyle name="요약 3 2 2 2 2 2 2 2 2 11 3" xfId="38343"/>
    <cellStyle name="요약 3 2 2 2 2 2 2 2 2 12" xfId="22303"/>
    <cellStyle name="요약 3 2 2 2 2 2 2 2 2 13" xfId="37351"/>
    <cellStyle name="요약 3 2 2 2 2 2 2 2 2 2" xfId="10922"/>
    <cellStyle name="요약 3 2 2 2 2 2 2 2 2 2 2" xfId="26068"/>
    <cellStyle name="요약 3 2 2 2 2 2 2 2 2 2 3" xfId="41089"/>
    <cellStyle name="요약 3 2 2 2 2 2 2 2 2 3" xfId="12099"/>
    <cellStyle name="요약 3 2 2 2 2 2 2 2 2 3 2" xfId="27169"/>
    <cellStyle name="요약 3 2 2 2 2 2 2 2 2 3 3" xfId="42190"/>
    <cellStyle name="요약 3 2 2 2 2 2 2 2 2 4" xfId="13403"/>
    <cellStyle name="요약 3 2 2 2 2 2 2 2 2 4 2" xfId="28473"/>
    <cellStyle name="요약 3 2 2 2 2 2 2 2 2 4 3" xfId="43494"/>
    <cellStyle name="요약 3 2 2 2 2 2 2 2 2 5" xfId="14740"/>
    <cellStyle name="요약 3 2 2 2 2 2 2 2 2 5 2" xfId="29810"/>
    <cellStyle name="요약 3 2 2 2 2 2 2 2 2 5 3" xfId="44831"/>
    <cellStyle name="요약 3 2 2 2 2 2 2 2 2 6" xfId="15970"/>
    <cellStyle name="요약 3 2 2 2 2 2 2 2 2 6 2" xfId="31040"/>
    <cellStyle name="요약 3 2 2 2 2 2 2 2 2 6 3" xfId="46061"/>
    <cellStyle name="요약 3 2 2 2 2 2 2 2 2 7" xfId="17123"/>
    <cellStyle name="요약 3 2 2 2 2 2 2 2 2 7 2" xfId="32193"/>
    <cellStyle name="요약 3 2 2 2 2 2 2 2 2 7 3" xfId="47205"/>
    <cellStyle name="요약 3 2 2 2 2 2 2 2 2 8" xfId="18409"/>
    <cellStyle name="요약 3 2 2 2 2 2 2 2 2 8 2" xfId="33479"/>
    <cellStyle name="요약 3 2 2 2 2 2 2 2 2 8 3" xfId="48491"/>
    <cellStyle name="요약 3 2 2 2 2 2 2 2 2 9" xfId="19575"/>
    <cellStyle name="요약 3 2 2 2 2 2 2 2 2 9 2" xfId="34645"/>
    <cellStyle name="요약 3 2 2 2 2 2 2 2 2 9 3" xfId="49657"/>
    <cellStyle name="요약 3 2 2 2 2 2 2 2 3" xfId="7097"/>
    <cellStyle name="요약 3 2 2 2 2 2 2 2 3 10" xfId="20555"/>
    <cellStyle name="요약 3 2 2 2 2 2 2 2 3 10 2" xfId="35625"/>
    <cellStyle name="요약 3 2 2 2 2 2 2 2 3 10 3" xfId="50637"/>
    <cellStyle name="요약 3 2 2 2 2 2 2 2 3 11" xfId="7857"/>
    <cellStyle name="요약 3 2 2 2 2 2 2 2 3 11 2" xfId="23201"/>
    <cellStyle name="요약 3 2 2 2 2 2 2 2 3 11 3" xfId="38228"/>
    <cellStyle name="요약 3 2 2 2 2 2 2 2 3 12" xfId="22451"/>
    <cellStyle name="요약 3 2 2 2 2 2 2 2 3 13" xfId="37499"/>
    <cellStyle name="요약 3 2 2 2 2 2 2 2 3 2" xfId="10765"/>
    <cellStyle name="요약 3 2 2 2 2 2 2 2 3 2 2" xfId="25953"/>
    <cellStyle name="요약 3 2 2 2 2 2 2 2 3 2 3" xfId="40974"/>
    <cellStyle name="요약 3 2 2 2 2 2 2 2 3 3" xfId="11982"/>
    <cellStyle name="요약 3 2 2 2 2 2 2 2 3 3 2" xfId="27052"/>
    <cellStyle name="요약 3 2 2 2 2 2 2 2 3 3 3" xfId="42073"/>
    <cellStyle name="요약 3 2 2 2 2 2 2 2 3 4" xfId="13284"/>
    <cellStyle name="요약 3 2 2 2 2 2 2 2 3 4 2" xfId="28354"/>
    <cellStyle name="요약 3 2 2 2 2 2 2 2 3 4 3" xfId="43375"/>
    <cellStyle name="요약 3 2 2 2 2 2 2 2 3 5" xfId="14595"/>
    <cellStyle name="요약 3 2 2 2 2 2 2 2 3 5 2" xfId="29665"/>
    <cellStyle name="요약 3 2 2 2 2 2 2 2 3 5 3" xfId="44686"/>
    <cellStyle name="요약 3 2 2 2 2 2 2 2 3 6" xfId="15854"/>
    <cellStyle name="요약 3 2 2 2 2 2 2 2 3 6 2" xfId="30924"/>
    <cellStyle name="요약 3 2 2 2 2 2 2 2 3 6 3" xfId="45945"/>
    <cellStyle name="요약 3 2 2 2 2 2 2 2 3 7" xfId="17005"/>
    <cellStyle name="요약 3 2 2 2 2 2 2 2 3 7 2" xfId="32075"/>
    <cellStyle name="요약 3 2 2 2 2 2 2 2 3 7 3" xfId="47090"/>
    <cellStyle name="요약 3 2 2 2 2 2 2 2 3 8" xfId="18286"/>
    <cellStyle name="요약 3 2 2 2 2 2 2 2 3 8 2" xfId="33356"/>
    <cellStyle name="요약 3 2 2 2 2 2 2 2 3 8 3" xfId="48368"/>
    <cellStyle name="요약 3 2 2 2 2 2 2 2 3 9" xfId="19460"/>
    <cellStyle name="요약 3 2 2 2 2 2 2 2 3 9 2" xfId="34530"/>
    <cellStyle name="요약 3 2 2 2 2 2 2 2 3 9 3" xfId="49542"/>
    <cellStyle name="요약 3 2 2 2 2 2 2 2 4" xfId="8810"/>
    <cellStyle name="요약 3 2 2 2 2 2 2 2 4 2" xfId="24036"/>
    <cellStyle name="요약 3 2 2 2 2 2 2 2 4 3" xfId="39058"/>
    <cellStyle name="요약 3 2 2 2 2 2 2 2 5" xfId="12710"/>
    <cellStyle name="요약 3 2 2 2 2 2 2 2 5 2" xfId="27780"/>
    <cellStyle name="요약 3 2 2 2 2 2 2 2 5 3" xfId="42801"/>
    <cellStyle name="요약 3 2 2 2 2 2 2 2 6" xfId="14005"/>
    <cellStyle name="요약 3 2 2 2 2 2 2 2 6 2" xfId="29075"/>
    <cellStyle name="요약 3 2 2 2 2 2 2 2 6 3" xfId="44096"/>
    <cellStyle name="요약 3 2 2 2 2 2 2 2 7" xfId="15294"/>
    <cellStyle name="요약 3 2 2 2 2 2 2 2 7 2" xfId="30364"/>
    <cellStyle name="요약 3 2 2 2 2 2 2 2 7 3" xfId="45385"/>
    <cellStyle name="요약 3 2 2 2 2 2 2 2 8" xfId="16429"/>
    <cellStyle name="요약 3 2 2 2 2 2 2 2 8 2" xfId="31499"/>
    <cellStyle name="요약 3 2 2 2 2 2 2 2 8 3" xfId="46520"/>
    <cellStyle name="요약 3 2 2 2 2 2 2 2 9" xfId="17713"/>
    <cellStyle name="요약 3 2 2 2 2 2 2 2 9 2" xfId="32783"/>
    <cellStyle name="요약 3 2 2 2 2 2 2 2 9 3" xfId="47795"/>
    <cellStyle name="요약 3 2 2 2 2 2 2 3" xfId="6840"/>
    <cellStyle name="요약 3 2 2 2 2 2 2 3 10" xfId="20446"/>
    <cellStyle name="요약 3 2 2 2 2 2 2 3 10 2" xfId="35516"/>
    <cellStyle name="요약 3 2 2 2 2 2 2 3 10 3" xfId="50528"/>
    <cellStyle name="요약 3 2 2 2 2 2 2 3 11" xfId="7741"/>
    <cellStyle name="요약 3 2 2 2 2 2 2 3 11 2" xfId="23092"/>
    <cellStyle name="요약 3 2 2 2 2 2 2 3 11 3" xfId="38119"/>
    <cellStyle name="요약 3 2 2 2 2 2 2 3 12" xfId="22194"/>
    <cellStyle name="요약 3 2 2 2 2 2 2 3 13" xfId="37242"/>
    <cellStyle name="요약 3 2 2 2 2 2 2 3 2" xfId="10649"/>
    <cellStyle name="요약 3 2 2 2 2 2 2 3 2 2" xfId="25844"/>
    <cellStyle name="요약 3 2 2 2 2 2 2 3 2 3" xfId="40865"/>
    <cellStyle name="요약 3 2 2 2 2 2 2 3 3" xfId="11872"/>
    <cellStyle name="요약 3 2 2 2 2 2 2 3 3 2" xfId="26942"/>
    <cellStyle name="요약 3 2 2 2 2 2 2 3 3 3" xfId="41963"/>
    <cellStyle name="요약 3 2 2 2 2 2 2 3 4" xfId="13175"/>
    <cellStyle name="요약 3 2 2 2 2 2 2 3 4 2" xfId="28245"/>
    <cellStyle name="요약 3 2 2 2 2 2 2 3 4 3" xfId="43266"/>
    <cellStyle name="요약 3 2 2 2 2 2 2 3 5" xfId="14481"/>
    <cellStyle name="요약 3 2 2 2 2 2 2 3 5 2" xfId="29551"/>
    <cellStyle name="요약 3 2 2 2 2 2 2 3 5 3" xfId="44572"/>
    <cellStyle name="요약 3 2 2 2 2 2 2 3 6" xfId="15745"/>
    <cellStyle name="요약 3 2 2 2 2 2 2 3 6 2" xfId="30815"/>
    <cellStyle name="요약 3 2 2 2 2 2 2 3 6 3" xfId="45836"/>
    <cellStyle name="요약 3 2 2 2 2 2 2 3 7" xfId="16896"/>
    <cellStyle name="요약 3 2 2 2 2 2 2 3 7 2" xfId="31966"/>
    <cellStyle name="요약 3 2 2 2 2 2 2 3 7 3" xfId="46981"/>
    <cellStyle name="요약 3 2 2 2 2 2 2 3 8" xfId="18177"/>
    <cellStyle name="요약 3 2 2 2 2 2 2 3 8 2" xfId="33247"/>
    <cellStyle name="요약 3 2 2 2 2 2 2 3 8 3" xfId="48259"/>
    <cellStyle name="요약 3 2 2 2 2 2 2 3 9" xfId="19351"/>
    <cellStyle name="요약 3 2 2 2 2 2 2 3 9 2" xfId="34421"/>
    <cellStyle name="요약 3 2 2 2 2 2 2 3 9 3" xfId="49433"/>
    <cellStyle name="요약 3 2 2 2 2 2 2 4" xfId="7081"/>
    <cellStyle name="요약 3 2 2 2 2 2 2 4 2" xfId="8537"/>
    <cellStyle name="요약 3 2 2 2 2 2 2 4 2 2" xfId="23763"/>
    <cellStyle name="요약 3 2 2 2 2 2 2 4 2 3" xfId="38787"/>
    <cellStyle name="요약 3 2 2 2 2 2 2 4 3" xfId="22435"/>
    <cellStyle name="요약 3 2 2 2 2 2 2 4 4" xfId="37483"/>
    <cellStyle name="요약 3 2 2 2 2 2 2 5" xfId="12610"/>
    <cellStyle name="요약 3 2 2 2 2 2 2 5 2" xfId="27680"/>
    <cellStyle name="요약 3 2 2 2 2 2 2 5 3" xfId="42701"/>
    <cellStyle name="요약 3 2 2 2 2 2 2 6" xfId="13899"/>
    <cellStyle name="요약 3 2 2 2 2 2 2 6 2" xfId="28969"/>
    <cellStyle name="요약 3 2 2 2 2 2 2 6 3" xfId="43990"/>
    <cellStyle name="요약 3 2 2 2 2 2 2 7" xfId="15261"/>
    <cellStyle name="요약 3 2 2 2 2 2 2 7 2" xfId="30331"/>
    <cellStyle name="요약 3 2 2 2 2 2 2 7 3" xfId="45352"/>
    <cellStyle name="요약 3 2 2 2 2 2 2 8" xfId="9210"/>
    <cellStyle name="요약 3 2 2 2 2 2 2 8 2" xfId="24436"/>
    <cellStyle name="요약 3 2 2 2 2 2 2 8 3" xfId="39458"/>
    <cellStyle name="요약 3 2 2 2 2 2 2 9" xfId="17610"/>
    <cellStyle name="요약 3 2 2 2 2 2 2 9 2" xfId="32680"/>
    <cellStyle name="요약 3 2 2 2 2 2 2 9 3" xfId="47692"/>
    <cellStyle name="요약 3 2 2 2 2 2 3" xfId="6748"/>
    <cellStyle name="요약 3 2 2 2 2 2 3 10" xfId="20354"/>
    <cellStyle name="요약 3 2 2 2 2 2 3 10 2" xfId="35424"/>
    <cellStyle name="요약 3 2 2 2 2 2 3 10 3" xfId="50436"/>
    <cellStyle name="요약 3 2 2 2 2 2 3 11" xfId="7648"/>
    <cellStyle name="요약 3 2 2 2 2 2 3 11 2" xfId="23000"/>
    <cellStyle name="요약 3 2 2 2 2 2 3 11 3" xfId="38027"/>
    <cellStyle name="요약 3 2 2 2 2 2 3 12" xfId="22102"/>
    <cellStyle name="요약 3 2 2 2 2 2 3 13" xfId="37150"/>
    <cellStyle name="요약 3 2 2 2 2 2 3 2" xfId="10556"/>
    <cellStyle name="요약 3 2 2 2 2 2 3 2 2" xfId="25752"/>
    <cellStyle name="요약 3 2 2 2 2 2 3 2 3" xfId="40773"/>
    <cellStyle name="요약 3 2 2 2 2 2 3 3" xfId="11780"/>
    <cellStyle name="요약 3 2 2 2 2 2 3 3 2" xfId="26850"/>
    <cellStyle name="요약 3 2 2 2 2 2 3 3 3" xfId="41871"/>
    <cellStyle name="요약 3 2 2 2 2 2 3 4" xfId="13082"/>
    <cellStyle name="요약 3 2 2 2 2 2 3 4 2" xfId="28152"/>
    <cellStyle name="요약 3 2 2 2 2 2 3 4 3" xfId="43173"/>
    <cellStyle name="요약 3 2 2 2 2 2 3 5" xfId="14388"/>
    <cellStyle name="요약 3 2 2 2 2 2 3 5 2" xfId="29458"/>
    <cellStyle name="요약 3 2 2 2 2 2 3 5 3" xfId="44479"/>
    <cellStyle name="요약 3 2 2 2 2 2 3 6" xfId="15653"/>
    <cellStyle name="요약 3 2 2 2 2 2 3 6 2" xfId="30723"/>
    <cellStyle name="요약 3 2 2 2 2 2 3 6 3" xfId="45744"/>
    <cellStyle name="요약 3 2 2 2 2 2 3 7" xfId="16804"/>
    <cellStyle name="요약 3 2 2 2 2 2 3 7 2" xfId="31874"/>
    <cellStyle name="요약 3 2 2 2 2 2 3 7 3" xfId="46889"/>
    <cellStyle name="요약 3 2 2 2 2 2 3 8" xfId="18084"/>
    <cellStyle name="요약 3 2 2 2 2 2 3 8 2" xfId="33154"/>
    <cellStyle name="요약 3 2 2 2 2 2 3 8 3" xfId="48166"/>
    <cellStyle name="요약 3 2 2 2 2 2 3 9" xfId="19259"/>
    <cellStyle name="요약 3 2 2 2 2 2 3 9 2" xfId="34329"/>
    <cellStyle name="요약 3 2 2 2 2 2 3 9 3" xfId="49341"/>
    <cellStyle name="요약 3 2 2 2 2 2 4" xfId="7049"/>
    <cellStyle name="요약 3 2 2 2 2 2 4 2" xfId="8585"/>
    <cellStyle name="요약 3 2 2 2 2 2 4 2 2" xfId="23811"/>
    <cellStyle name="요약 3 2 2 2 2 2 4 2 3" xfId="38835"/>
    <cellStyle name="요약 3 2 2 2 2 2 4 3" xfId="22403"/>
    <cellStyle name="요약 3 2 2 2 2 2 4 4" xfId="37451"/>
    <cellStyle name="요약 3 2 2 2 2 2 5" xfId="12555"/>
    <cellStyle name="요약 3 2 2 2 2 2 5 2" xfId="27625"/>
    <cellStyle name="요약 3 2 2 2 2 2 5 3" xfId="42646"/>
    <cellStyle name="요약 3 2 2 2 2 2 6" xfId="13852"/>
    <cellStyle name="요약 3 2 2 2 2 2 6 2" xfId="28922"/>
    <cellStyle name="요약 3 2 2 2 2 2 6 3" xfId="43943"/>
    <cellStyle name="요약 3 2 2 2 2 2 7" xfId="15227"/>
    <cellStyle name="요약 3 2 2 2 2 2 7 2" xfId="30297"/>
    <cellStyle name="요약 3 2 2 2 2 2 7 3" xfId="45318"/>
    <cellStyle name="요약 3 2 2 2 2 2 8" xfId="8957"/>
    <cellStyle name="요약 3 2 2 2 2 2 8 2" xfId="24183"/>
    <cellStyle name="요약 3 2 2 2 2 2 8 3" xfId="39205"/>
    <cellStyle name="요약 3 2 2 2 2 2 9" xfId="17565"/>
    <cellStyle name="요약 3 2 2 2 2 2 9 2" xfId="32635"/>
    <cellStyle name="요약 3 2 2 2 2 2 9 3" xfId="47647"/>
    <cellStyle name="요약 3 2 2 2 2 3" xfId="6721"/>
    <cellStyle name="요약 3 2 2 2 2 3 10" xfId="20327"/>
    <cellStyle name="요약 3 2 2 2 2 3 10 2" xfId="35397"/>
    <cellStyle name="요약 3 2 2 2 2 3 10 3" xfId="50409"/>
    <cellStyle name="요약 3 2 2 2 2 3 11" xfId="7599"/>
    <cellStyle name="요약 3 2 2 2 2 3 11 2" xfId="22952"/>
    <cellStyle name="요약 3 2 2 2 2 3 11 3" xfId="38000"/>
    <cellStyle name="요약 3 2 2 2 2 3 12" xfId="22075"/>
    <cellStyle name="요약 3 2 2 2 2 3 13" xfId="37123"/>
    <cellStyle name="요약 3 2 2 2 2 3 2" xfId="10519"/>
    <cellStyle name="요약 3 2 2 2 2 3 2 2" xfId="25716"/>
    <cellStyle name="요약 3 2 2 2 2 3 2 3" xfId="40737"/>
    <cellStyle name="요약 3 2 2 2 2 3 3" xfId="11751"/>
    <cellStyle name="요약 3 2 2 2 2 3 3 2" xfId="26821"/>
    <cellStyle name="요약 3 2 2 2 2 3 3 3" xfId="41842"/>
    <cellStyle name="요약 3 2 2 2 2 3 4" xfId="13052"/>
    <cellStyle name="요약 3 2 2 2 2 3 4 2" xfId="28122"/>
    <cellStyle name="요약 3 2 2 2 2 3 4 3" xfId="43143"/>
    <cellStyle name="요약 3 2 2 2 2 3 5" xfId="14359"/>
    <cellStyle name="요약 3 2 2 2 2 3 5 2" xfId="29429"/>
    <cellStyle name="요약 3 2 2 2 2 3 5 3" xfId="44450"/>
    <cellStyle name="요약 3 2 2 2 2 3 6" xfId="15623"/>
    <cellStyle name="요약 3 2 2 2 2 3 6 2" xfId="30693"/>
    <cellStyle name="요약 3 2 2 2 2 3 6 3" xfId="45714"/>
    <cellStyle name="요약 3 2 2 2 2 3 7" xfId="16770"/>
    <cellStyle name="요약 3 2 2 2 2 3 7 2" xfId="31840"/>
    <cellStyle name="요약 3 2 2 2 2 3 7 3" xfId="46861"/>
    <cellStyle name="요약 3 2 2 2 2 3 8" xfId="18057"/>
    <cellStyle name="요약 3 2 2 2 2 3 8 2" xfId="33127"/>
    <cellStyle name="요약 3 2 2 2 2 3 8 3" xfId="48139"/>
    <cellStyle name="요약 3 2 2 2 2 3 9" xfId="19232"/>
    <cellStyle name="요약 3 2 2 2 2 3 9 2" xfId="34302"/>
    <cellStyle name="요약 3 2 2 2 2 3 9 3" xfId="49314"/>
    <cellStyle name="요약 3 2 2 2 2 4" xfId="7033"/>
    <cellStyle name="요약 3 2 2 2 2 4 2" xfId="8666"/>
    <cellStyle name="요약 3 2 2 2 2 4 2 2" xfId="23892"/>
    <cellStyle name="요약 3 2 2 2 2 4 2 3" xfId="38914"/>
    <cellStyle name="요약 3 2 2 2 2 4 3" xfId="22387"/>
    <cellStyle name="요약 3 2 2 2 2 4 4" xfId="37435"/>
    <cellStyle name="요약 3 2 2 2 2 5" xfId="9469"/>
    <cellStyle name="요약 3 2 2 2 2 5 2" xfId="24695"/>
    <cellStyle name="요약 3 2 2 2 2 5 3" xfId="39716"/>
    <cellStyle name="요약 3 2 2 2 2 6" xfId="9570"/>
    <cellStyle name="요약 3 2 2 2 2 6 2" xfId="24796"/>
    <cellStyle name="요약 3 2 2 2 2 6 3" xfId="39817"/>
    <cellStyle name="요약 3 2 2 2 2 7" xfId="9455"/>
    <cellStyle name="요약 3 2 2 2 2 7 2" xfId="24681"/>
    <cellStyle name="요약 3 2 2 2 2 7 3" xfId="39702"/>
    <cellStyle name="요약 3 2 2 2 2 8" xfId="8897"/>
    <cellStyle name="요약 3 2 2 2 2 8 2" xfId="24123"/>
    <cellStyle name="요약 3 2 2 2 2 8 3" xfId="39145"/>
    <cellStyle name="요약 3 2 2 2 2 9" xfId="8986"/>
    <cellStyle name="요약 3 2 2 2 2 9 2" xfId="24212"/>
    <cellStyle name="요약 3 2 2 2 2 9 3" xfId="39234"/>
    <cellStyle name="요약 3 2 2 2 3" xfId="6549"/>
    <cellStyle name="요약 3 2 2 2 3 10" xfId="20155"/>
    <cellStyle name="요약 3 2 2 2 3 10 2" xfId="35225"/>
    <cellStyle name="요약 3 2 2 2 3 10 3" xfId="50237"/>
    <cellStyle name="요약 3 2 2 2 3 11" xfId="7427"/>
    <cellStyle name="요약 3 2 2 2 3 11 2" xfId="22780"/>
    <cellStyle name="요약 3 2 2 2 3 11 3" xfId="37828"/>
    <cellStyle name="요약 3 2 2 2 3 12" xfId="21903"/>
    <cellStyle name="요약 3 2 2 2 3 13" xfId="36951"/>
    <cellStyle name="요약 3 2 2 2 3 2" xfId="10347"/>
    <cellStyle name="요약 3 2 2 2 3 2 2" xfId="25544"/>
    <cellStyle name="요약 3 2 2 2 3 2 3" xfId="40565"/>
    <cellStyle name="요약 3 2 2 2 3 3" xfId="11579"/>
    <cellStyle name="요약 3 2 2 2 3 3 2" xfId="26649"/>
    <cellStyle name="요약 3 2 2 2 3 3 3" xfId="41670"/>
    <cellStyle name="요약 3 2 2 2 3 4" xfId="12880"/>
    <cellStyle name="요약 3 2 2 2 3 4 2" xfId="27950"/>
    <cellStyle name="요약 3 2 2 2 3 4 3" xfId="42971"/>
    <cellStyle name="요약 3 2 2 2 3 5" xfId="14187"/>
    <cellStyle name="요약 3 2 2 2 3 5 2" xfId="29257"/>
    <cellStyle name="요약 3 2 2 2 3 5 3" xfId="44278"/>
    <cellStyle name="요약 3 2 2 2 3 6" xfId="15451"/>
    <cellStyle name="요약 3 2 2 2 3 6 2" xfId="30521"/>
    <cellStyle name="요약 3 2 2 2 3 6 3" xfId="45542"/>
    <cellStyle name="요약 3 2 2 2 3 7" xfId="16598"/>
    <cellStyle name="요약 3 2 2 2 3 7 2" xfId="31668"/>
    <cellStyle name="요약 3 2 2 2 3 7 3" xfId="46689"/>
    <cellStyle name="요약 3 2 2 2 3 8" xfId="17885"/>
    <cellStyle name="요약 3 2 2 2 3 8 2" xfId="32955"/>
    <cellStyle name="요약 3 2 2 2 3 8 3" xfId="47967"/>
    <cellStyle name="요약 3 2 2 2 3 9" xfId="19060"/>
    <cellStyle name="요약 3 2 2 2 3 9 2" xfId="34130"/>
    <cellStyle name="요약 3 2 2 2 3 9 3" xfId="49142"/>
    <cellStyle name="요약 3 2 2 2 4" xfId="6991"/>
    <cellStyle name="요약 3 2 2 2 4 2" xfId="8754"/>
    <cellStyle name="요약 3 2 2 2 4 2 2" xfId="23980"/>
    <cellStyle name="요약 3 2 2 2 4 2 3" xfId="39002"/>
    <cellStyle name="요약 3 2 2 2 4 3" xfId="22345"/>
    <cellStyle name="요약 3 2 2 2 4 4" xfId="37393"/>
    <cellStyle name="요약 3 2 2 2 5" xfId="9188"/>
    <cellStyle name="요약 3 2 2 2 5 2" xfId="24414"/>
    <cellStyle name="요약 3 2 2 2 5 3" xfId="39436"/>
    <cellStyle name="요약 3 2 2 2 6" xfId="9089"/>
    <cellStyle name="요약 3 2 2 2 6 2" xfId="24315"/>
    <cellStyle name="요약 3 2 2 2 6 3" xfId="39337"/>
    <cellStyle name="요약 3 2 2 2 7" xfId="9661"/>
    <cellStyle name="요약 3 2 2 2 7 2" xfId="24887"/>
    <cellStyle name="요약 3 2 2 2 7 3" xfId="39908"/>
    <cellStyle name="요약 3 2 2 2 8" xfId="14778"/>
    <cellStyle name="요약 3 2 2 2 8 2" xfId="29848"/>
    <cellStyle name="요약 3 2 2 2 8 3" xfId="44869"/>
    <cellStyle name="요약 3 2 2 2 9" xfId="9399"/>
    <cellStyle name="요약 3 2 2 2 9 2" xfId="24625"/>
    <cellStyle name="요약 3 2 2 2 9 3" xfId="39646"/>
    <cellStyle name="요약 3 2 2 3" xfId="6353"/>
    <cellStyle name="요약 3 2 2 3 10" xfId="20054"/>
    <cellStyle name="요약 3 2 2 3 10 2" xfId="35124"/>
    <cellStyle name="요약 3 2 2 3 10 3" xfId="50136"/>
    <cellStyle name="요약 3 2 2 3 11" xfId="7326"/>
    <cellStyle name="요약 3 2 2 3 11 2" xfId="22679"/>
    <cellStyle name="요약 3 2 2 3 11 3" xfId="37727"/>
    <cellStyle name="요약 3 2 2 3 12" xfId="21707"/>
    <cellStyle name="요약 3 2 2 3 13" xfId="36755"/>
    <cellStyle name="요약 3 2 2 3 2" xfId="10246"/>
    <cellStyle name="요약 3 2 2 3 2 2" xfId="25443"/>
    <cellStyle name="요약 3 2 2 3 2 3" xfId="40464"/>
    <cellStyle name="요약 3 2 2 3 3" xfId="11478"/>
    <cellStyle name="요약 3 2 2 3 3 2" xfId="26548"/>
    <cellStyle name="요약 3 2 2 3 3 3" xfId="41569"/>
    <cellStyle name="요약 3 2 2 3 4" xfId="12779"/>
    <cellStyle name="요약 3 2 2 3 4 2" xfId="27849"/>
    <cellStyle name="요약 3 2 2 3 4 3" xfId="42870"/>
    <cellStyle name="요약 3 2 2 3 5" xfId="14086"/>
    <cellStyle name="요약 3 2 2 3 5 2" xfId="29156"/>
    <cellStyle name="요약 3 2 2 3 5 3" xfId="44177"/>
    <cellStyle name="요약 3 2 2 3 6" xfId="15350"/>
    <cellStyle name="요약 3 2 2 3 6 2" xfId="30420"/>
    <cellStyle name="요약 3 2 2 3 6 3" xfId="45441"/>
    <cellStyle name="요약 3 2 2 3 7" xfId="16497"/>
    <cellStyle name="요약 3 2 2 3 7 2" xfId="31567"/>
    <cellStyle name="요약 3 2 2 3 7 3" xfId="46588"/>
    <cellStyle name="요약 3 2 2 3 8" xfId="17784"/>
    <cellStyle name="요약 3 2 2 3 8 2" xfId="32854"/>
    <cellStyle name="요약 3 2 2 3 8 3" xfId="47866"/>
    <cellStyle name="요약 3 2 2 3 9" xfId="18959"/>
    <cellStyle name="요약 3 2 2 3 9 2" xfId="34029"/>
    <cellStyle name="요약 3 2 2 3 9 3" xfId="49041"/>
    <cellStyle name="요약 3 2 2 4" xfId="6095"/>
    <cellStyle name="요약 3 2 2 4 2" xfId="8794"/>
    <cellStyle name="요약 3 2 2 4 2 2" xfId="24020"/>
    <cellStyle name="요약 3 2 2 4 2 3" xfId="39042"/>
    <cellStyle name="요약 3 2 2 4 3" xfId="21451"/>
    <cellStyle name="요약 3 2 2 4 4" xfId="36497"/>
    <cellStyle name="요약 3 2 2 5" xfId="9129"/>
    <cellStyle name="요약 3 2 2 5 2" xfId="24355"/>
    <cellStyle name="요약 3 2 2 5 3" xfId="39377"/>
    <cellStyle name="요약 3 2 2 6" xfId="9516"/>
    <cellStyle name="요약 3 2 2 6 2" xfId="24742"/>
    <cellStyle name="요약 3 2 2 6 3" xfId="39763"/>
    <cellStyle name="요약 3 2 2 7" xfId="9524"/>
    <cellStyle name="요약 3 2 2 7 2" xfId="24750"/>
    <cellStyle name="요약 3 2 2 7 3" xfId="39771"/>
    <cellStyle name="요약 3 2 2 8" xfId="9385"/>
    <cellStyle name="요약 3 2 2 8 2" xfId="24611"/>
    <cellStyle name="요약 3 2 2 8 3" xfId="39632"/>
    <cellStyle name="요약 3 2 2 9" xfId="9433"/>
    <cellStyle name="요약 3 2 2 9 2" xfId="24659"/>
    <cellStyle name="요약 3 2 2 9 3" xfId="39680"/>
    <cellStyle name="요약 3 2 3" xfId="5525"/>
    <cellStyle name="요약 3 2 3 10" xfId="9240"/>
    <cellStyle name="요약 3 2 3 10 2" xfId="24466"/>
    <cellStyle name="요약 3 2 3 10 3" xfId="39488"/>
    <cellStyle name="요약 3 2 3 11" xfId="18443"/>
    <cellStyle name="요약 3 2 3 11 2" xfId="33513"/>
    <cellStyle name="요약 3 2 3 11 3" xfId="48525"/>
    <cellStyle name="요약 3 2 3 12" xfId="6220"/>
    <cellStyle name="요약 3 2 3 12 2" xfId="21574"/>
    <cellStyle name="요약 3 2 3 12 3" xfId="36622"/>
    <cellStyle name="요약 3 2 3 13" xfId="21193"/>
    <cellStyle name="요약 3 2 3 14" xfId="36240"/>
    <cellStyle name="요약 3 2 3 2" xfId="5706"/>
    <cellStyle name="요약 3 2 3 2 10" xfId="10120"/>
    <cellStyle name="요약 3 2 3 2 10 2" xfId="25346"/>
    <cellStyle name="요약 3 2 3 2 10 3" xfId="40367"/>
    <cellStyle name="요약 3 2 3 2 11" xfId="6306"/>
    <cellStyle name="요약 3 2 3 2 11 2" xfId="21660"/>
    <cellStyle name="요약 3 2 3 2 11 3" xfId="36708"/>
    <cellStyle name="요약 3 2 3 2 12" xfId="21261"/>
    <cellStyle name="요약 3 2 3 2 13" xfId="36308"/>
    <cellStyle name="요약 3 2 3 2 2" xfId="5739"/>
    <cellStyle name="요약 3 2 3 2 2 10" xfId="18866"/>
    <cellStyle name="요약 3 2 3 2 2 10 2" xfId="33936"/>
    <cellStyle name="요약 3 2 3 2 2 10 3" xfId="48948"/>
    <cellStyle name="요약 3 2 3 2 2 11" xfId="9115"/>
    <cellStyle name="요약 3 2 3 2 2 11 2" xfId="24341"/>
    <cellStyle name="요약 3 2 3 2 2 11 3" xfId="39363"/>
    <cellStyle name="요약 3 2 3 2 2 12" xfId="6366"/>
    <cellStyle name="요약 3 2 3 2 2 12 2" xfId="21720"/>
    <cellStyle name="요약 3 2 3 2 2 12 3" xfId="36768"/>
    <cellStyle name="요약 3 2 3 2 2 13" xfId="21280"/>
    <cellStyle name="요약 3 2 3 2 2 14" xfId="36324"/>
    <cellStyle name="요약 3 2 3 2 2 2" xfId="5832"/>
    <cellStyle name="요약 3 2 3 2 2 2 10" xfId="8961"/>
    <cellStyle name="요약 3 2 3 2 2 2 10 2" xfId="24187"/>
    <cellStyle name="요약 3 2 3 2 2 2 10 3" xfId="39209"/>
    <cellStyle name="요약 3 2 3 2 2 2 11" xfId="7139"/>
    <cellStyle name="요약 3 2 3 2 2 2 11 2" xfId="22493"/>
    <cellStyle name="요약 3 2 3 2 2 2 11 3" xfId="37541"/>
    <cellStyle name="요약 3 2 3 2 2 2 12" xfId="21312"/>
    <cellStyle name="요약 3 2 3 2 2 2 13" xfId="36356"/>
    <cellStyle name="요약 3 2 3 2 2 2 2" xfId="5949"/>
    <cellStyle name="요약 3 2 3 2 2 2 2 10" xfId="18900"/>
    <cellStyle name="요약 3 2 3 2 2 2 2 10 2" xfId="33970"/>
    <cellStyle name="요약 3 2 3 2 2 2 2 10 3" xfId="48982"/>
    <cellStyle name="요약 3 2 3 2 2 2 2 11" xfId="9328"/>
    <cellStyle name="요약 3 2 3 2 2 2 2 11 2" xfId="24554"/>
    <cellStyle name="요약 3 2 3 2 2 2 2 11 3" xfId="39576"/>
    <cellStyle name="요약 3 2 3 2 2 2 2 12" xfId="7248"/>
    <cellStyle name="요약 3 2 3 2 2 2 2 12 2" xfId="22602"/>
    <cellStyle name="요약 3 2 3 2 2 2 2 12 3" xfId="37650"/>
    <cellStyle name="요약 3 2 3 2 2 2 2 13" xfId="21344"/>
    <cellStyle name="요약 3 2 3 2 2 2 2 14" xfId="36388"/>
    <cellStyle name="요약 3 2 3 2 2 2 2 2" xfId="6946"/>
    <cellStyle name="요약 3 2 3 2 2 2 2 2 10" xfId="20667"/>
    <cellStyle name="요약 3 2 3 2 2 2 2 2 10 2" xfId="35737"/>
    <cellStyle name="요약 3 2 3 2 2 2 2 2 10 3" xfId="50749"/>
    <cellStyle name="요약 3 2 3 2 2 2 2 2 11" xfId="8014"/>
    <cellStyle name="요약 3 2 3 2 2 2 2 2 11 2" xfId="23316"/>
    <cellStyle name="요약 3 2 3 2 2 2 2 2 11 3" xfId="38340"/>
    <cellStyle name="요약 3 2 3 2 2 2 2 2 12" xfId="22300"/>
    <cellStyle name="요약 3 2 3 2 2 2 2 2 13" xfId="37348"/>
    <cellStyle name="요약 3 2 3 2 2 2 2 2 2" xfId="10919"/>
    <cellStyle name="요약 3 2 3 2 2 2 2 2 2 2" xfId="26065"/>
    <cellStyle name="요약 3 2 3 2 2 2 2 2 2 3" xfId="41086"/>
    <cellStyle name="요약 3 2 3 2 2 2 2 2 3" xfId="12096"/>
    <cellStyle name="요약 3 2 3 2 2 2 2 2 3 2" xfId="27166"/>
    <cellStyle name="요약 3 2 3 2 2 2 2 2 3 3" xfId="42187"/>
    <cellStyle name="요약 3 2 3 2 2 2 2 2 4" xfId="13400"/>
    <cellStyle name="요약 3 2 3 2 2 2 2 2 4 2" xfId="28470"/>
    <cellStyle name="요약 3 2 3 2 2 2 2 2 4 3" xfId="43491"/>
    <cellStyle name="요약 3 2 3 2 2 2 2 2 5" xfId="14737"/>
    <cellStyle name="요약 3 2 3 2 2 2 2 2 5 2" xfId="29807"/>
    <cellStyle name="요약 3 2 3 2 2 2 2 2 5 3" xfId="44828"/>
    <cellStyle name="요약 3 2 3 2 2 2 2 2 6" xfId="15967"/>
    <cellStyle name="요약 3 2 3 2 2 2 2 2 6 2" xfId="31037"/>
    <cellStyle name="요약 3 2 3 2 2 2 2 2 6 3" xfId="46058"/>
    <cellStyle name="요약 3 2 3 2 2 2 2 2 7" xfId="17120"/>
    <cellStyle name="요약 3 2 3 2 2 2 2 2 7 2" xfId="32190"/>
    <cellStyle name="요약 3 2 3 2 2 2 2 2 7 3" xfId="47202"/>
    <cellStyle name="요약 3 2 3 2 2 2 2 2 8" xfId="18406"/>
    <cellStyle name="요약 3 2 3 2 2 2 2 2 8 2" xfId="33476"/>
    <cellStyle name="요약 3 2 3 2 2 2 2 2 8 3" xfId="48488"/>
    <cellStyle name="요약 3 2 3 2 2 2 2 2 9" xfId="19572"/>
    <cellStyle name="요약 3 2 3 2 2 2 2 2 9 2" xfId="34642"/>
    <cellStyle name="요약 3 2 3 2 2 2 2 2 9 3" xfId="49654"/>
    <cellStyle name="요약 3 2 3 2 2 2 2 3" xfId="7094"/>
    <cellStyle name="요약 3 2 3 2 2 2 2 3 10" xfId="20552"/>
    <cellStyle name="요약 3 2 3 2 2 2 2 3 10 2" xfId="35622"/>
    <cellStyle name="요약 3 2 3 2 2 2 2 3 10 3" xfId="50634"/>
    <cellStyle name="요약 3 2 3 2 2 2 2 3 11" xfId="7854"/>
    <cellStyle name="요약 3 2 3 2 2 2 2 3 11 2" xfId="23198"/>
    <cellStyle name="요약 3 2 3 2 2 2 2 3 11 3" xfId="38225"/>
    <cellStyle name="요약 3 2 3 2 2 2 2 3 12" xfId="22448"/>
    <cellStyle name="요약 3 2 3 2 2 2 2 3 13" xfId="37496"/>
    <cellStyle name="요약 3 2 3 2 2 2 2 3 2" xfId="10762"/>
    <cellStyle name="요약 3 2 3 2 2 2 2 3 2 2" xfId="25950"/>
    <cellStyle name="요약 3 2 3 2 2 2 2 3 2 3" xfId="40971"/>
    <cellStyle name="요약 3 2 3 2 2 2 2 3 3" xfId="11979"/>
    <cellStyle name="요약 3 2 3 2 2 2 2 3 3 2" xfId="27049"/>
    <cellStyle name="요약 3 2 3 2 2 2 2 3 3 3" xfId="42070"/>
    <cellStyle name="요약 3 2 3 2 2 2 2 3 4" xfId="13281"/>
    <cellStyle name="요약 3 2 3 2 2 2 2 3 4 2" xfId="28351"/>
    <cellStyle name="요약 3 2 3 2 2 2 2 3 4 3" xfId="43372"/>
    <cellStyle name="요약 3 2 3 2 2 2 2 3 5" xfId="14592"/>
    <cellStyle name="요약 3 2 3 2 2 2 2 3 5 2" xfId="29662"/>
    <cellStyle name="요약 3 2 3 2 2 2 2 3 5 3" xfId="44683"/>
    <cellStyle name="요약 3 2 3 2 2 2 2 3 6" xfId="15851"/>
    <cellStyle name="요약 3 2 3 2 2 2 2 3 6 2" xfId="30921"/>
    <cellStyle name="요약 3 2 3 2 2 2 2 3 6 3" xfId="45942"/>
    <cellStyle name="요약 3 2 3 2 2 2 2 3 7" xfId="17002"/>
    <cellStyle name="요약 3 2 3 2 2 2 2 3 7 2" xfId="32072"/>
    <cellStyle name="요약 3 2 3 2 2 2 2 3 7 3" xfId="47087"/>
    <cellStyle name="요약 3 2 3 2 2 2 2 3 8" xfId="18283"/>
    <cellStyle name="요약 3 2 3 2 2 2 2 3 8 2" xfId="33353"/>
    <cellStyle name="요약 3 2 3 2 2 2 2 3 8 3" xfId="48365"/>
    <cellStyle name="요약 3 2 3 2 2 2 2 3 9" xfId="19457"/>
    <cellStyle name="요약 3 2 3 2 2 2 2 3 9 2" xfId="34527"/>
    <cellStyle name="요약 3 2 3 2 2 2 2 3 9 3" xfId="49539"/>
    <cellStyle name="요약 3 2 3 2 2 2 2 4" xfId="8813"/>
    <cellStyle name="요약 3 2 3 2 2 2 2 4 2" xfId="24039"/>
    <cellStyle name="요약 3 2 3 2 2 2 2 4 3" xfId="39061"/>
    <cellStyle name="요약 3 2 3 2 2 2 2 5" xfId="12707"/>
    <cellStyle name="요약 3 2 3 2 2 2 2 5 2" xfId="27777"/>
    <cellStyle name="요약 3 2 3 2 2 2 2 5 3" xfId="42798"/>
    <cellStyle name="요약 3 2 3 2 2 2 2 6" xfId="14002"/>
    <cellStyle name="요약 3 2 3 2 2 2 2 6 2" xfId="29072"/>
    <cellStyle name="요약 3 2 3 2 2 2 2 6 3" xfId="44093"/>
    <cellStyle name="요약 3 2 3 2 2 2 2 7" xfId="15291"/>
    <cellStyle name="요약 3 2 3 2 2 2 2 7 2" xfId="30361"/>
    <cellStyle name="요약 3 2 3 2 2 2 2 7 3" xfId="45382"/>
    <cellStyle name="요약 3 2 3 2 2 2 2 8" xfId="16426"/>
    <cellStyle name="요약 3 2 3 2 2 2 2 8 2" xfId="31496"/>
    <cellStyle name="요약 3 2 3 2 2 2 2 8 3" xfId="46517"/>
    <cellStyle name="요약 3 2 3 2 2 2 2 9" xfId="17710"/>
    <cellStyle name="요약 3 2 3 2 2 2 2 9 2" xfId="32780"/>
    <cellStyle name="요약 3 2 3 2 2 2 2 9 3" xfId="47792"/>
    <cellStyle name="요약 3 2 3 2 2 2 3" xfId="6837"/>
    <cellStyle name="요약 3 2 3 2 2 2 3 10" xfId="20443"/>
    <cellStyle name="요약 3 2 3 2 2 2 3 10 2" xfId="35513"/>
    <cellStyle name="요약 3 2 3 2 2 2 3 10 3" xfId="50525"/>
    <cellStyle name="요약 3 2 3 2 2 2 3 11" xfId="7738"/>
    <cellStyle name="요약 3 2 3 2 2 2 3 11 2" xfId="23089"/>
    <cellStyle name="요약 3 2 3 2 2 2 3 11 3" xfId="38116"/>
    <cellStyle name="요약 3 2 3 2 2 2 3 12" xfId="22191"/>
    <cellStyle name="요약 3 2 3 2 2 2 3 13" xfId="37239"/>
    <cellStyle name="요약 3 2 3 2 2 2 3 2" xfId="10646"/>
    <cellStyle name="요약 3 2 3 2 2 2 3 2 2" xfId="25841"/>
    <cellStyle name="요약 3 2 3 2 2 2 3 2 3" xfId="40862"/>
    <cellStyle name="요약 3 2 3 2 2 2 3 3" xfId="11869"/>
    <cellStyle name="요약 3 2 3 2 2 2 3 3 2" xfId="26939"/>
    <cellStyle name="요약 3 2 3 2 2 2 3 3 3" xfId="41960"/>
    <cellStyle name="요약 3 2 3 2 2 2 3 4" xfId="13172"/>
    <cellStyle name="요약 3 2 3 2 2 2 3 4 2" xfId="28242"/>
    <cellStyle name="요약 3 2 3 2 2 2 3 4 3" xfId="43263"/>
    <cellStyle name="요약 3 2 3 2 2 2 3 5" xfId="14478"/>
    <cellStyle name="요약 3 2 3 2 2 2 3 5 2" xfId="29548"/>
    <cellStyle name="요약 3 2 3 2 2 2 3 5 3" xfId="44569"/>
    <cellStyle name="요약 3 2 3 2 2 2 3 6" xfId="15742"/>
    <cellStyle name="요약 3 2 3 2 2 2 3 6 2" xfId="30812"/>
    <cellStyle name="요약 3 2 3 2 2 2 3 6 3" xfId="45833"/>
    <cellStyle name="요약 3 2 3 2 2 2 3 7" xfId="16893"/>
    <cellStyle name="요약 3 2 3 2 2 2 3 7 2" xfId="31963"/>
    <cellStyle name="요약 3 2 3 2 2 2 3 7 3" xfId="46978"/>
    <cellStyle name="요약 3 2 3 2 2 2 3 8" xfId="18174"/>
    <cellStyle name="요약 3 2 3 2 2 2 3 8 2" xfId="33244"/>
    <cellStyle name="요약 3 2 3 2 2 2 3 8 3" xfId="48256"/>
    <cellStyle name="요약 3 2 3 2 2 2 3 9" xfId="19348"/>
    <cellStyle name="요약 3 2 3 2 2 2 3 9 2" xfId="34418"/>
    <cellStyle name="요약 3 2 3 2 2 2 3 9 3" xfId="49430"/>
    <cellStyle name="요약 3 2 3 2 2 2 4" xfId="7078"/>
    <cellStyle name="요약 3 2 3 2 2 2 4 2" xfId="8540"/>
    <cellStyle name="요약 3 2 3 2 2 2 4 2 2" xfId="23766"/>
    <cellStyle name="요약 3 2 3 2 2 2 4 2 3" xfId="38790"/>
    <cellStyle name="요약 3 2 3 2 2 2 4 3" xfId="22432"/>
    <cellStyle name="요약 3 2 3 2 2 2 4 4" xfId="37480"/>
    <cellStyle name="요약 3 2 3 2 2 2 5" xfId="12607"/>
    <cellStyle name="요약 3 2 3 2 2 2 5 2" xfId="27677"/>
    <cellStyle name="요약 3 2 3 2 2 2 5 3" xfId="42698"/>
    <cellStyle name="요약 3 2 3 2 2 2 6" xfId="13896"/>
    <cellStyle name="요약 3 2 3 2 2 2 6 2" xfId="28966"/>
    <cellStyle name="요약 3 2 3 2 2 2 6 3" xfId="43987"/>
    <cellStyle name="요약 3 2 3 2 2 2 7" xfId="15258"/>
    <cellStyle name="요약 3 2 3 2 2 2 7 2" xfId="30328"/>
    <cellStyle name="요약 3 2 3 2 2 2 7 3" xfId="45349"/>
    <cellStyle name="요약 3 2 3 2 2 2 8" xfId="10127"/>
    <cellStyle name="요약 3 2 3 2 2 2 8 2" xfId="25352"/>
    <cellStyle name="요약 3 2 3 2 2 2 8 3" xfId="40373"/>
    <cellStyle name="요약 3 2 3 2 2 2 9" xfId="17607"/>
    <cellStyle name="요약 3 2 3 2 2 2 9 2" xfId="32677"/>
    <cellStyle name="요약 3 2 3 2 2 2 9 3" xfId="47689"/>
    <cellStyle name="요약 3 2 3 2 2 3" xfId="6745"/>
    <cellStyle name="요약 3 2 3 2 2 3 10" xfId="20351"/>
    <cellStyle name="요약 3 2 3 2 2 3 10 2" xfId="35421"/>
    <cellStyle name="요약 3 2 3 2 2 3 10 3" xfId="50433"/>
    <cellStyle name="요약 3 2 3 2 2 3 11" xfId="7645"/>
    <cellStyle name="요약 3 2 3 2 2 3 11 2" xfId="22997"/>
    <cellStyle name="요약 3 2 3 2 2 3 11 3" xfId="38024"/>
    <cellStyle name="요약 3 2 3 2 2 3 12" xfId="22099"/>
    <cellStyle name="요약 3 2 3 2 2 3 13" xfId="37147"/>
    <cellStyle name="요약 3 2 3 2 2 3 2" xfId="10553"/>
    <cellStyle name="요약 3 2 3 2 2 3 2 2" xfId="25749"/>
    <cellStyle name="요약 3 2 3 2 2 3 2 3" xfId="40770"/>
    <cellStyle name="요약 3 2 3 2 2 3 3" xfId="11777"/>
    <cellStyle name="요약 3 2 3 2 2 3 3 2" xfId="26847"/>
    <cellStyle name="요약 3 2 3 2 2 3 3 3" xfId="41868"/>
    <cellStyle name="요약 3 2 3 2 2 3 4" xfId="13079"/>
    <cellStyle name="요약 3 2 3 2 2 3 4 2" xfId="28149"/>
    <cellStyle name="요약 3 2 3 2 2 3 4 3" xfId="43170"/>
    <cellStyle name="요약 3 2 3 2 2 3 5" xfId="14385"/>
    <cellStyle name="요약 3 2 3 2 2 3 5 2" xfId="29455"/>
    <cellStyle name="요약 3 2 3 2 2 3 5 3" xfId="44476"/>
    <cellStyle name="요약 3 2 3 2 2 3 6" xfId="15650"/>
    <cellStyle name="요약 3 2 3 2 2 3 6 2" xfId="30720"/>
    <cellStyle name="요약 3 2 3 2 2 3 6 3" xfId="45741"/>
    <cellStyle name="요약 3 2 3 2 2 3 7" xfId="16801"/>
    <cellStyle name="요약 3 2 3 2 2 3 7 2" xfId="31871"/>
    <cellStyle name="요약 3 2 3 2 2 3 7 3" xfId="46886"/>
    <cellStyle name="요약 3 2 3 2 2 3 8" xfId="18081"/>
    <cellStyle name="요약 3 2 3 2 2 3 8 2" xfId="33151"/>
    <cellStyle name="요약 3 2 3 2 2 3 8 3" xfId="48163"/>
    <cellStyle name="요약 3 2 3 2 2 3 9" xfId="19256"/>
    <cellStyle name="요약 3 2 3 2 2 3 9 2" xfId="34326"/>
    <cellStyle name="요약 3 2 3 2 2 3 9 3" xfId="49338"/>
    <cellStyle name="요약 3 2 3 2 2 4" xfId="7046"/>
    <cellStyle name="요약 3 2 3 2 2 4 2" xfId="8588"/>
    <cellStyle name="요약 3 2 3 2 2 4 2 2" xfId="23814"/>
    <cellStyle name="요약 3 2 3 2 2 4 2 3" xfId="38838"/>
    <cellStyle name="요약 3 2 3 2 2 4 3" xfId="22400"/>
    <cellStyle name="요약 3 2 3 2 2 4 4" xfId="37448"/>
    <cellStyle name="요약 3 2 3 2 2 5" xfId="12552"/>
    <cellStyle name="요약 3 2 3 2 2 5 2" xfId="27622"/>
    <cellStyle name="요약 3 2 3 2 2 5 3" xfId="42643"/>
    <cellStyle name="요약 3 2 3 2 2 6" xfId="10164"/>
    <cellStyle name="요약 3 2 3 2 2 6 2" xfId="25382"/>
    <cellStyle name="요약 3 2 3 2 2 6 3" xfId="40403"/>
    <cellStyle name="요약 3 2 3 2 2 7" xfId="8645"/>
    <cellStyle name="요약 3 2 3 2 2 7 2" xfId="23871"/>
    <cellStyle name="요약 3 2 3 2 2 7 3" xfId="38894"/>
    <cellStyle name="요약 3 2 3 2 2 8" xfId="9510"/>
    <cellStyle name="요약 3 2 3 2 2 8 2" xfId="24736"/>
    <cellStyle name="요약 3 2 3 2 2 8 3" xfId="39757"/>
    <cellStyle name="요약 3 2 3 2 2 9" xfId="17562"/>
    <cellStyle name="요약 3 2 3 2 2 9 2" xfId="32632"/>
    <cellStyle name="요약 3 2 3 2 2 9 3" xfId="47644"/>
    <cellStyle name="요약 3 2 3 2 3" xfId="6718"/>
    <cellStyle name="요약 3 2 3 2 3 10" xfId="20324"/>
    <cellStyle name="요약 3 2 3 2 3 10 2" xfId="35394"/>
    <cellStyle name="요약 3 2 3 2 3 10 3" xfId="50406"/>
    <cellStyle name="요약 3 2 3 2 3 11" xfId="7596"/>
    <cellStyle name="요약 3 2 3 2 3 11 2" xfId="22949"/>
    <cellStyle name="요약 3 2 3 2 3 11 3" xfId="37997"/>
    <cellStyle name="요약 3 2 3 2 3 12" xfId="22072"/>
    <cellStyle name="요약 3 2 3 2 3 13" xfId="37120"/>
    <cellStyle name="요약 3 2 3 2 3 2" xfId="10516"/>
    <cellStyle name="요약 3 2 3 2 3 2 2" xfId="25713"/>
    <cellStyle name="요약 3 2 3 2 3 2 3" xfId="40734"/>
    <cellStyle name="요약 3 2 3 2 3 3" xfId="11748"/>
    <cellStyle name="요약 3 2 3 2 3 3 2" xfId="26818"/>
    <cellStyle name="요약 3 2 3 2 3 3 3" xfId="41839"/>
    <cellStyle name="요약 3 2 3 2 3 4" xfId="13049"/>
    <cellStyle name="요약 3 2 3 2 3 4 2" xfId="28119"/>
    <cellStyle name="요약 3 2 3 2 3 4 3" xfId="43140"/>
    <cellStyle name="요약 3 2 3 2 3 5" xfId="14356"/>
    <cellStyle name="요약 3 2 3 2 3 5 2" xfId="29426"/>
    <cellStyle name="요약 3 2 3 2 3 5 3" xfId="44447"/>
    <cellStyle name="요약 3 2 3 2 3 6" xfId="15620"/>
    <cellStyle name="요약 3 2 3 2 3 6 2" xfId="30690"/>
    <cellStyle name="요약 3 2 3 2 3 6 3" xfId="45711"/>
    <cellStyle name="요약 3 2 3 2 3 7" xfId="16767"/>
    <cellStyle name="요약 3 2 3 2 3 7 2" xfId="31837"/>
    <cellStyle name="요약 3 2 3 2 3 7 3" xfId="46858"/>
    <cellStyle name="요약 3 2 3 2 3 8" xfId="18054"/>
    <cellStyle name="요약 3 2 3 2 3 8 2" xfId="33124"/>
    <cellStyle name="요약 3 2 3 2 3 8 3" xfId="48136"/>
    <cellStyle name="요약 3 2 3 2 3 9" xfId="19229"/>
    <cellStyle name="요약 3 2 3 2 3 9 2" xfId="34299"/>
    <cellStyle name="요약 3 2 3 2 3 9 3" xfId="49311"/>
    <cellStyle name="요약 3 2 3 2 4" xfId="7030"/>
    <cellStyle name="요약 3 2 3 2 4 2" xfId="8669"/>
    <cellStyle name="요약 3 2 3 2 4 2 2" xfId="23895"/>
    <cellStyle name="요약 3 2 3 2 4 2 3" xfId="38917"/>
    <cellStyle name="요약 3 2 3 2 4 3" xfId="22384"/>
    <cellStyle name="요약 3 2 3 2 4 4" xfId="37432"/>
    <cellStyle name="요약 3 2 3 2 5" xfId="9591"/>
    <cellStyle name="요약 3 2 3 2 5 2" xfId="24817"/>
    <cellStyle name="요약 3 2 3 2 5 3" xfId="39838"/>
    <cellStyle name="요약 3 2 3 2 6" xfId="9910"/>
    <cellStyle name="요약 3 2 3 2 6 2" xfId="25136"/>
    <cellStyle name="요약 3 2 3 2 6 3" xfId="40157"/>
    <cellStyle name="요약 3 2 3 2 7" xfId="10056"/>
    <cellStyle name="요약 3 2 3 2 7 2" xfId="25282"/>
    <cellStyle name="요약 3 2 3 2 7 3" xfId="40303"/>
    <cellStyle name="요약 3 2 3 2 8" xfId="10051"/>
    <cellStyle name="요약 3 2 3 2 8 2" xfId="25277"/>
    <cellStyle name="요약 3 2 3 2 8 3" xfId="40298"/>
    <cellStyle name="요약 3 2 3 2 9" xfId="9633"/>
    <cellStyle name="요약 3 2 3 2 9 2" xfId="24859"/>
    <cellStyle name="요약 3 2 3 2 9 3" xfId="39880"/>
    <cellStyle name="요약 3 2 3 3" xfId="6539"/>
    <cellStyle name="요약 3 2 3 3 10" xfId="20145"/>
    <cellStyle name="요약 3 2 3 3 10 2" xfId="35215"/>
    <cellStyle name="요약 3 2 3 3 10 3" xfId="50227"/>
    <cellStyle name="요약 3 2 3 3 11" xfId="7417"/>
    <cellStyle name="요약 3 2 3 3 11 2" xfId="22770"/>
    <cellStyle name="요약 3 2 3 3 11 3" xfId="37818"/>
    <cellStyle name="요약 3 2 3 3 12" xfId="21893"/>
    <cellStyle name="요약 3 2 3 3 13" xfId="36941"/>
    <cellStyle name="요약 3 2 3 3 2" xfId="10337"/>
    <cellStyle name="요약 3 2 3 3 2 2" xfId="25534"/>
    <cellStyle name="요약 3 2 3 3 2 3" xfId="40555"/>
    <cellStyle name="요약 3 2 3 3 3" xfId="11569"/>
    <cellStyle name="요약 3 2 3 3 3 2" xfId="26639"/>
    <cellStyle name="요약 3 2 3 3 3 3" xfId="41660"/>
    <cellStyle name="요약 3 2 3 3 4" xfId="12870"/>
    <cellStyle name="요약 3 2 3 3 4 2" xfId="27940"/>
    <cellStyle name="요약 3 2 3 3 4 3" xfId="42961"/>
    <cellStyle name="요약 3 2 3 3 5" xfId="14177"/>
    <cellStyle name="요약 3 2 3 3 5 2" xfId="29247"/>
    <cellStyle name="요약 3 2 3 3 5 3" xfId="44268"/>
    <cellStyle name="요약 3 2 3 3 6" xfId="15441"/>
    <cellStyle name="요약 3 2 3 3 6 2" xfId="30511"/>
    <cellStyle name="요약 3 2 3 3 6 3" xfId="45532"/>
    <cellStyle name="요약 3 2 3 3 7" xfId="16588"/>
    <cellStyle name="요약 3 2 3 3 7 2" xfId="31658"/>
    <cellStyle name="요약 3 2 3 3 7 3" xfId="46679"/>
    <cellStyle name="요약 3 2 3 3 8" xfId="17875"/>
    <cellStyle name="요약 3 2 3 3 8 2" xfId="32945"/>
    <cellStyle name="요약 3 2 3 3 8 3" xfId="47957"/>
    <cellStyle name="요약 3 2 3 3 9" xfId="19050"/>
    <cellStyle name="요약 3 2 3 3 9 2" xfId="34120"/>
    <cellStyle name="요약 3 2 3 3 9 3" xfId="49132"/>
    <cellStyle name="요약 3 2 3 4" xfId="6986"/>
    <cellStyle name="요약 3 2 3 4 2" xfId="8764"/>
    <cellStyle name="요약 3 2 3 4 2 2" xfId="23990"/>
    <cellStyle name="요약 3 2 3 4 2 3" xfId="39012"/>
    <cellStyle name="요약 3 2 3 4 3" xfId="22340"/>
    <cellStyle name="요약 3 2 3 4 4" xfId="37388"/>
    <cellStyle name="요약 3 2 3 5" xfId="10009"/>
    <cellStyle name="요약 3 2 3 5 2" xfId="25235"/>
    <cellStyle name="요약 3 2 3 5 3" xfId="40256"/>
    <cellStyle name="요약 3 2 3 6" xfId="9264"/>
    <cellStyle name="요약 3 2 3 6 2" xfId="24490"/>
    <cellStyle name="요약 3 2 3 6 3" xfId="39512"/>
    <cellStyle name="요약 3 2 3 7" xfId="10036"/>
    <cellStyle name="요약 3 2 3 7 2" xfId="25262"/>
    <cellStyle name="요약 3 2 3 7 3" xfId="40283"/>
    <cellStyle name="요약 3 2 3 8" xfId="13915"/>
    <cellStyle name="요약 3 2 3 8 2" xfId="28985"/>
    <cellStyle name="요약 3 2 3 8 3" xfId="44006"/>
    <cellStyle name="요약 3 2 3 9" xfId="9768"/>
    <cellStyle name="요약 3 2 3 9 2" xfId="24994"/>
    <cellStyle name="요약 3 2 3 9 3" xfId="40015"/>
    <cellStyle name="요약 3 2 4" xfId="6332"/>
    <cellStyle name="요약 3 2 4 10" xfId="20053"/>
    <cellStyle name="요약 3 2 4 10 2" xfId="35123"/>
    <cellStyle name="요약 3 2 4 10 3" xfId="50135"/>
    <cellStyle name="요약 3 2 4 11" xfId="7325"/>
    <cellStyle name="요약 3 2 4 11 2" xfId="22678"/>
    <cellStyle name="요약 3 2 4 11 3" xfId="37726"/>
    <cellStyle name="요약 3 2 4 12" xfId="21686"/>
    <cellStyle name="요약 3 2 4 13" xfId="36734"/>
    <cellStyle name="요약 3 2 4 2" xfId="10245"/>
    <cellStyle name="요약 3 2 4 2 2" xfId="25442"/>
    <cellStyle name="요약 3 2 4 2 3" xfId="40463"/>
    <cellStyle name="요약 3 2 4 3" xfId="11477"/>
    <cellStyle name="요약 3 2 4 3 2" xfId="26547"/>
    <cellStyle name="요약 3 2 4 3 3" xfId="41568"/>
    <cellStyle name="요약 3 2 4 4" xfId="12778"/>
    <cellStyle name="요약 3 2 4 4 2" xfId="27848"/>
    <cellStyle name="요약 3 2 4 4 3" xfId="42869"/>
    <cellStyle name="요약 3 2 4 5" xfId="14085"/>
    <cellStyle name="요약 3 2 4 5 2" xfId="29155"/>
    <cellStyle name="요약 3 2 4 5 3" xfId="44176"/>
    <cellStyle name="요약 3 2 4 6" xfId="15349"/>
    <cellStyle name="요약 3 2 4 6 2" xfId="30419"/>
    <cellStyle name="요약 3 2 4 6 3" xfId="45440"/>
    <cellStyle name="요약 3 2 4 7" xfId="16496"/>
    <cellStyle name="요약 3 2 4 7 2" xfId="31566"/>
    <cellStyle name="요약 3 2 4 7 3" xfId="46587"/>
    <cellStyle name="요약 3 2 4 8" xfId="17783"/>
    <cellStyle name="요약 3 2 4 8 2" xfId="32853"/>
    <cellStyle name="요약 3 2 4 8 3" xfId="47865"/>
    <cellStyle name="요약 3 2 4 9" xfId="18958"/>
    <cellStyle name="요약 3 2 4 9 2" xfId="34028"/>
    <cellStyle name="요약 3 2 4 9 3" xfId="49040"/>
    <cellStyle name="요약 3 2 5" xfId="6192"/>
    <cellStyle name="요약 3 2 5 2" xfId="10023"/>
    <cellStyle name="요약 3 2 5 2 2" xfId="25249"/>
    <cellStyle name="요약 3 2 5 2 3" xfId="40270"/>
    <cellStyle name="요약 3 2 5 3" xfId="21546"/>
    <cellStyle name="요약 3 2 5 4" xfId="36594"/>
    <cellStyle name="요약 3 2 6" xfId="9707"/>
    <cellStyle name="요약 3 2 6 2" xfId="24933"/>
    <cellStyle name="요약 3 2 6 3" xfId="39954"/>
    <cellStyle name="요약 3 2 7" xfId="9057"/>
    <cellStyle name="요약 3 2 7 2" xfId="24283"/>
    <cellStyle name="요약 3 2 7 3" xfId="39305"/>
    <cellStyle name="요약 3 2 8" xfId="9322"/>
    <cellStyle name="요약 3 2 8 2" xfId="24548"/>
    <cellStyle name="요약 3 2 8 3" xfId="39570"/>
    <cellStyle name="요약 3 2 9" xfId="9732"/>
    <cellStyle name="요약 3 2 9 2" xfId="24958"/>
    <cellStyle name="요약 3 2 9 3" xfId="39979"/>
    <cellStyle name="요약 3 3" xfId="4421"/>
    <cellStyle name="요약 3 3 10" xfId="9540"/>
    <cellStyle name="요약 3 3 10 2" xfId="24766"/>
    <cellStyle name="요약 3 3 10 3" xfId="39787"/>
    <cellStyle name="요약 3 3 11" xfId="6011"/>
    <cellStyle name="요약 3 3 11 2" xfId="21369"/>
    <cellStyle name="요약 3 3 11 3" xfId="36413"/>
    <cellStyle name="요약 3 3 12" xfId="21150"/>
    <cellStyle name="요약 3 3 13" xfId="36205"/>
    <cellStyle name="요약 3 3 2" xfId="5546"/>
    <cellStyle name="요약 3 3 2 10" xfId="9544"/>
    <cellStyle name="요약 3 3 2 10 2" xfId="24770"/>
    <cellStyle name="요약 3 3 2 10 3" xfId="39791"/>
    <cellStyle name="요약 3 3 2 11" xfId="18317"/>
    <cellStyle name="요약 3 3 2 11 2" xfId="33387"/>
    <cellStyle name="요약 3 3 2 11 3" xfId="48399"/>
    <cellStyle name="요약 3 3 2 12" xfId="6316"/>
    <cellStyle name="요약 3 3 2 12 2" xfId="21670"/>
    <cellStyle name="요약 3 3 2 12 3" xfId="36718"/>
    <cellStyle name="요약 3 3 2 13" xfId="21206"/>
    <cellStyle name="요약 3 3 2 14" xfId="36253"/>
    <cellStyle name="요약 3 3 2 2" xfId="5711"/>
    <cellStyle name="요약 3 3 2 2 10" xfId="9348"/>
    <cellStyle name="요약 3 3 2 2 10 2" xfId="24574"/>
    <cellStyle name="요약 3 3 2 2 10 3" xfId="39596"/>
    <cellStyle name="요약 3 3 2 2 11" xfId="6351"/>
    <cellStyle name="요약 3 3 2 2 11 2" xfId="21705"/>
    <cellStyle name="요약 3 3 2 2 11 3" xfId="36753"/>
    <cellStyle name="요약 3 3 2 2 12" xfId="21266"/>
    <cellStyle name="요약 3 3 2 2 13" xfId="36313"/>
    <cellStyle name="요약 3 3 2 2 2" xfId="5744"/>
    <cellStyle name="요약 3 3 2 2 2 10" xfId="18871"/>
    <cellStyle name="요약 3 3 2 2 2 10 2" xfId="33941"/>
    <cellStyle name="요약 3 3 2 2 2 10 3" xfId="48953"/>
    <cellStyle name="요약 3 3 2 2 2 11" xfId="15252"/>
    <cellStyle name="요약 3 3 2 2 2 11 2" xfId="30322"/>
    <cellStyle name="요약 3 3 2 2 2 11 3" xfId="45343"/>
    <cellStyle name="요약 3 3 2 2 2 12" xfId="6361"/>
    <cellStyle name="요약 3 3 2 2 2 12 2" xfId="21715"/>
    <cellStyle name="요약 3 3 2 2 2 12 3" xfId="36763"/>
    <cellStyle name="요약 3 3 2 2 2 13" xfId="21285"/>
    <cellStyle name="요약 3 3 2 2 2 14" xfId="36329"/>
    <cellStyle name="요약 3 3 2 2 2 2" xfId="5837"/>
    <cellStyle name="요약 3 3 2 2 2 2 10" xfId="9974"/>
    <cellStyle name="요약 3 3 2 2 2 2 10 2" xfId="25200"/>
    <cellStyle name="요약 3 3 2 2 2 2 10 3" xfId="40221"/>
    <cellStyle name="요약 3 3 2 2 2 2 11" xfId="7144"/>
    <cellStyle name="요약 3 3 2 2 2 2 11 2" xfId="22498"/>
    <cellStyle name="요약 3 3 2 2 2 2 11 3" xfId="37546"/>
    <cellStyle name="요약 3 3 2 2 2 2 12" xfId="21317"/>
    <cellStyle name="요약 3 3 2 2 2 2 13" xfId="36361"/>
    <cellStyle name="요약 3 3 2 2 2 2 2" xfId="5954"/>
    <cellStyle name="요약 3 3 2 2 2 2 2 10" xfId="18905"/>
    <cellStyle name="요약 3 3 2 2 2 2 2 10 2" xfId="33975"/>
    <cellStyle name="요약 3 3 2 2 2 2 2 10 3" xfId="48987"/>
    <cellStyle name="요약 3 3 2 2 2 2 2 11" xfId="9384"/>
    <cellStyle name="요약 3 3 2 2 2 2 2 11 2" xfId="24610"/>
    <cellStyle name="요약 3 3 2 2 2 2 2 11 3" xfId="39631"/>
    <cellStyle name="요약 3 3 2 2 2 2 2 12" xfId="7253"/>
    <cellStyle name="요약 3 3 2 2 2 2 2 12 2" xfId="22607"/>
    <cellStyle name="요약 3 3 2 2 2 2 2 12 3" xfId="37655"/>
    <cellStyle name="요약 3 3 2 2 2 2 2 13" xfId="21349"/>
    <cellStyle name="요약 3 3 2 2 2 2 2 14" xfId="36393"/>
    <cellStyle name="요약 3 3 2 2 2 2 2 2" xfId="6951"/>
    <cellStyle name="요약 3 3 2 2 2 2 2 2 10" xfId="20672"/>
    <cellStyle name="요약 3 3 2 2 2 2 2 2 10 2" xfId="35742"/>
    <cellStyle name="요약 3 3 2 2 2 2 2 2 10 3" xfId="50754"/>
    <cellStyle name="요약 3 3 2 2 2 2 2 2 11" xfId="8019"/>
    <cellStyle name="요약 3 3 2 2 2 2 2 2 11 2" xfId="23321"/>
    <cellStyle name="요약 3 3 2 2 2 2 2 2 11 3" xfId="38345"/>
    <cellStyle name="요약 3 3 2 2 2 2 2 2 12" xfId="22305"/>
    <cellStyle name="요약 3 3 2 2 2 2 2 2 13" xfId="37353"/>
    <cellStyle name="요약 3 3 2 2 2 2 2 2 2" xfId="10924"/>
    <cellStyle name="요약 3 3 2 2 2 2 2 2 2 2" xfId="26070"/>
    <cellStyle name="요약 3 3 2 2 2 2 2 2 2 3" xfId="41091"/>
    <cellStyle name="요약 3 3 2 2 2 2 2 2 3" xfId="12101"/>
    <cellStyle name="요약 3 3 2 2 2 2 2 2 3 2" xfId="27171"/>
    <cellStyle name="요약 3 3 2 2 2 2 2 2 3 3" xfId="42192"/>
    <cellStyle name="요약 3 3 2 2 2 2 2 2 4" xfId="13405"/>
    <cellStyle name="요약 3 3 2 2 2 2 2 2 4 2" xfId="28475"/>
    <cellStyle name="요약 3 3 2 2 2 2 2 2 4 3" xfId="43496"/>
    <cellStyle name="요약 3 3 2 2 2 2 2 2 5" xfId="14742"/>
    <cellStyle name="요약 3 3 2 2 2 2 2 2 5 2" xfId="29812"/>
    <cellStyle name="요약 3 3 2 2 2 2 2 2 5 3" xfId="44833"/>
    <cellStyle name="요약 3 3 2 2 2 2 2 2 6" xfId="15972"/>
    <cellStyle name="요약 3 3 2 2 2 2 2 2 6 2" xfId="31042"/>
    <cellStyle name="요약 3 3 2 2 2 2 2 2 6 3" xfId="46063"/>
    <cellStyle name="요약 3 3 2 2 2 2 2 2 7" xfId="17125"/>
    <cellStyle name="요약 3 3 2 2 2 2 2 2 7 2" xfId="32195"/>
    <cellStyle name="요약 3 3 2 2 2 2 2 2 7 3" xfId="47207"/>
    <cellStyle name="요약 3 3 2 2 2 2 2 2 8" xfId="18411"/>
    <cellStyle name="요약 3 3 2 2 2 2 2 2 8 2" xfId="33481"/>
    <cellStyle name="요약 3 3 2 2 2 2 2 2 8 3" xfId="48493"/>
    <cellStyle name="요약 3 3 2 2 2 2 2 2 9" xfId="19577"/>
    <cellStyle name="요약 3 3 2 2 2 2 2 2 9 2" xfId="34647"/>
    <cellStyle name="요약 3 3 2 2 2 2 2 2 9 3" xfId="49659"/>
    <cellStyle name="요약 3 3 2 2 2 2 2 3" xfId="7099"/>
    <cellStyle name="요약 3 3 2 2 2 2 2 3 10" xfId="20557"/>
    <cellStyle name="요약 3 3 2 2 2 2 2 3 10 2" xfId="35627"/>
    <cellStyle name="요약 3 3 2 2 2 2 2 3 10 3" xfId="50639"/>
    <cellStyle name="요약 3 3 2 2 2 2 2 3 11" xfId="7859"/>
    <cellStyle name="요약 3 3 2 2 2 2 2 3 11 2" xfId="23203"/>
    <cellStyle name="요약 3 3 2 2 2 2 2 3 11 3" xfId="38230"/>
    <cellStyle name="요약 3 3 2 2 2 2 2 3 12" xfId="22453"/>
    <cellStyle name="요약 3 3 2 2 2 2 2 3 13" xfId="37501"/>
    <cellStyle name="요약 3 3 2 2 2 2 2 3 2" xfId="10767"/>
    <cellStyle name="요약 3 3 2 2 2 2 2 3 2 2" xfId="25955"/>
    <cellStyle name="요약 3 3 2 2 2 2 2 3 2 3" xfId="40976"/>
    <cellStyle name="요약 3 3 2 2 2 2 2 3 3" xfId="11984"/>
    <cellStyle name="요약 3 3 2 2 2 2 2 3 3 2" xfId="27054"/>
    <cellStyle name="요약 3 3 2 2 2 2 2 3 3 3" xfId="42075"/>
    <cellStyle name="요약 3 3 2 2 2 2 2 3 4" xfId="13286"/>
    <cellStyle name="요약 3 3 2 2 2 2 2 3 4 2" xfId="28356"/>
    <cellStyle name="요약 3 3 2 2 2 2 2 3 4 3" xfId="43377"/>
    <cellStyle name="요약 3 3 2 2 2 2 2 3 5" xfId="14597"/>
    <cellStyle name="요약 3 3 2 2 2 2 2 3 5 2" xfId="29667"/>
    <cellStyle name="요약 3 3 2 2 2 2 2 3 5 3" xfId="44688"/>
    <cellStyle name="요약 3 3 2 2 2 2 2 3 6" xfId="15856"/>
    <cellStyle name="요약 3 3 2 2 2 2 2 3 6 2" xfId="30926"/>
    <cellStyle name="요약 3 3 2 2 2 2 2 3 6 3" xfId="45947"/>
    <cellStyle name="요약 3 3 2 2 2 2 2 3 7" xfId="17007"/>
    <cellStyle name="요약 3 3 2 2 2 2 2 3 7 2" xfId="32077"/>
    <cellStyle name="요약 3 3 2 2 2 2 2 3 7 3" xfId="47092"/>
    <cellStyle name="요약 3 3 2 2 2 2 2 3 8" xfId="18288"/>
    <cellStyle name="요약 3 3 2 2 2 2 2 3 8 2" xfId="33358"/>
    <cellStyle name="요약 3 3 2 2 2 2 2 3 8 3" xfId="48370"/>
    <cellStyle name="요약 3 3 2 2 2 2 2 3 9" xfId="19462"/>
    <cellStyle name="요약 3 3 2 2 2 2 2 3 9 2" xfId="34532"/>
    <cellStyle name="요약 3 3 2 2 2 2 2 3 9 3" xfId="49544"/>
    <cellStyle name="요약 3 3 2 2 2 2 2 4" xfId="8808"/>
    <cellStyle name="요약 3 3 2 2 2 2 2 4 2" xfId="24034"/>
    <cellStyle name="요약 3 3 2 2 2 2 2 4 3" xfId="39056"/>
    <cellStyle name="요약 3 3 2 2 2 2 2 5" xfId="12712"/>
    <cellStyle name="요약 3 3 2 2 2 2 2 5 2" xfId="27782"/>
    <cellStyle name="요약 3 3 2 2 2 2 2 5 3" xfId="42803"/>
    <cellStyle name="요약 3 3 2 2 2 2 2 6" xfId="14007"/>
    <cellStyle name="요약 3 3 2 2 2 2 2 6 2" xfId="29077"/>
    <cellStyle name="요약 3 3 2 2 2 2 2 6 3" xfId="44098"/>
    <cellStyle name="요약 3 3 2 2 2 2 2 7" xfId="15296"/>
    <cellStyle name="요약 3 3 2 2 2 2 2 7 2" xfId="30366"/>
    <cellStyle name="요약 3 3 2 2 2 2 2 7 3" xfId="45387"/>
    <cellStyle name="요약 3 3 2 2 2 2 2 8" xfId="16431"/>
    <cellStyle name="요약 3 3 2 2 2 2 2 8 2" xfId="31501"/>
    <cellStyle name="요약 3 3 2 2 2 2 2 8 3" xfId="46522"/>
    <cellStyle name="요약 3 3 2 2 2 2 2 9" xfId="17715"/>
    <cellStyle name="요약 3 3 2 2 2 2 2 9 2" xfId="32785"/>
    <cellStyle name="요약 3 3 2 2 2 2 2 9 3" xfId="47797"/>
    <cellStyle name="요약 3 3 2 2 2 2 3" xfId="6842"/>
    <cellStyle name="요약 3 3 2 2 2 2 3 10" xfId="20448"/>
    <cellStyle name="요약 3 3 2 2 2 2 3 10 2" xfId="35518"/>
    <cellStyle name="요약 3 3 2 2 2 2 3 10 3" xfId="50530"/>
    <cellStyle name="요약 3 3 2 2 2 2 3 11" xfId="7743"/>
    <cellStyle name="요약 3 3 2 2 2 2 3 11 2" xfId="23094"/>
    <cellStyle name="요약 3 3 2 2 2 2 3 11 3" xfId="38121"/>
    <cellStyle name="요약 3 3 2 2 2 2 3 12" xfId="22196"/>
    <cellStyle name="요약 3 3 2 2 2 2 3 13" xfId="37244"/>
    <cellStyle name="요약 3 3 2 2 2 2 3 2" xfId="10651"/>
    <cellStyle name="요약 3 3 2 2 2 2 3 2 2" xfId="25846"/>
    <cellStyle name="요약 3 3 2 2 2 2 3 2 3" xfId="40867"/>
    <cellStyle name="요약 3 3 2 2 2 2 3 3" xfId="11874"/>
    <cellStyle name="요약 3 3 2 2 2 2 3 3 2" xfId="26944"/>
    <cellStyle name="요약 3 3 2 2 2 2 3 3 3" xfId="41965"/>
    <cellStyle name="요약 3 3 2 2 2 2 3 4" xfId="13177"/>
    <cellStyle name="요약 3 3 2 2 2 2 3 4 2" xfId="28247"/>
    <cellStyle name="요약 3 3 2 2 2 2 3 4 3" xfId="43268"/>
    <cellStyle name="요약 3 3 2 2 2 2 3 5" xfId="14483"/>
    <cellStyle name="요약 3 3 2 2 2 2 3 5 2" xfId="29553"/>
    <cellStyle name="요약 3 3 2 2 2 2 3 5 3" xfId="44574"/>
    <cellStyle name="요약 3 3 2 2 2 2 3 6" xfId="15747"/>
    <cellStyle name="요약 3 3 2 2 2 2 3 6 2" xfId="30817"/>
    <cellStyle name="요약 3 3 2 2 2 2 3 6 3" xfId="45838"/>
    <cellStyle name="요약 3 3 2 2 2 2 3 7" xfId="16898"/>
    <cellStyle name="요약 3 3 2 2 2 2 3 7 2" xfId="31968"/>
    <cellStyle name="요약 3 3 2 2 2 2 3 7 3" xfId="46983"/>
    <cellStyle name="요약 3 3 2 2 2 2 3 8" xfId="18179"/>
    <cellStyle name="요약 3 3 2 2 2 2 3 8 2" xfId="33249"/>
    <cellStyle name="요약 3 3 2 2 2 2 3 8 3" xfId="48261"/>
    <cellStyle name="요약 3 3 2 2 2 2 3 9" xfId="19353"/>
    <cellStyle name="요약 3 3 2 2 2 2 3 9 2" xfId="34423"/>
    <cellStyle name="요약 3 3 2 2 2 2 3 9 3" xfId="49435"/>
    <cellStyle name="요약 3 3 2 2 2 2 4" xfId="7083"/>
    <cellStyle name="요약 3 3 2 2 2 2 4 2" xfId="8535"/>
    <cellStyle name="요약 3 3 2 2 2 2 4 2 2" xfId="23761"/>
    <cellStyle name="요약 3 3 2 2 2 2 4 2 3" xfId="38785"/>
    <cellStyle name="요약 3 3 2 2 2 2 4 3" xfId="22437"/>
    <cellStyle name="요약 3 3 2 2 2 2 4 4" xfId="37485"/>
    <cellStyle name="요약 3 3 2 2 2 2 5" xfId="12612"/>
    <cellStyle name="요약 3 3 2 2 2 2 5 2" xfId="27682"/>
    <cellStyle name="요약 3 3 2 2 2 2 5 3" xfId="42703"/>
    <cellStyle name="요약 3 3 2 2 2 2 6" xfId="13901"/>
    <cellStyle name="요약 3 3 2 2 2 2 6 2" xfId="28971"/>
    <cellStyle name="요약 3 3 2 2 2 2 6 3" xfId="43992"/>
    <cellStyle name="요약 3 3 2 2 2 2 7" xfId="15263"/>
    <cellStyle name="요약 3 3 2 2 2 2 7 2" xfId="30333"/>
    <cellStyle name="요약 3 3 2 2 2 2 7 3" xfId="45354"/>
    <cellStyle name="요약 3 3 2 2 2 2 8" xfId="9924"/>
    <cellStyle name="요약 3 3 2 2 2 2 8 2" xfId="25150"/>
    <cellStyle name="요약 3 3 2 2 2 2 8 3" xfId="40171"/>
    <cellStyle name="요약 3 3 2 2 2 2 9" xfId="17612"/>
    <cellStyle name="요약 3 3 2 2 2 2 9 2" xfId="32682"/>
    <cellStyle name="요약 3 3 2 2 2 2 9 3" xfId="47694"/>
    <cellStyle name="요약 3 3 2 2 2 3" xfId="6750"/>
    <cellStyle name="요약 3 3 2 2 2 3 10" xfId="20356"/>
    <cellStyle name="요약 3 3 2 2 2 3 10 2" xfId="35426"/>
    <cellStyle name="요약 3 3 2 2 2 3 10 3" xfId="50438"/>
    <cellStyle name="요약 3 3 2 2 2 3 11" xfId="7650"/>
    <cellStyle name="요약 3 3 2 2 2 3 11 2" xfId="23002"/>
    <cellStyle name="요약 3 3 2 2 2 3 11 3" xfId="38029"/>
    <cellStyle name="요약 3 3 2 2 2 3 12" xfId="22104"/>
    <cellStyle name="요약 3 3 2 2 2 3 13" xfId="37152"/>
    <cellStyle name="요약 3 3 2 2 2 3 2" xfId="10558"/>
    <cellStyle name="요약 3 3 2 2 2 3 2 2" xfId="25754"/>
    <cellStyle name="요약 3 3 2 2 2 3 2 3" xfId="40775"/>
    <cellStyle name="요약 3 3 2 2 2 3 3" xfId="11782"/>
    <cellStyle name="요약 3 3 2 2 2 3 3 2" xfId="26852"/>
    <cellStyle name="요약 3 3 2 2 2 3 3 3" xfId="41873"/>
    <cellStyle name="요약 3 3 2 2 2 3 4" xfId="13084"/>
    <cellStyle name="요약 3 3 2 2 2 3 4 2" xfId="28154"/>
    <cellStyle name="요약 3 3 2 2 2 3 4 3" xfId="43175"/>
    <cellStyle name="요약 3 3 2 2 2 3 5" xfId="14390"/>
    <cellStyle name="요약 3 3 2 2 2 3 5 2" xfId="29460"/>
    <cellStyle name="요약 3 3 2 2 2 3 5 3" xfId="44481"/>
    <cellStyle name="요약 3 3 2 2 2 3 6" xfId="15655"/>
    <cellStyle name="요약 3 3 2 2 2 3 6 2" xfId="30725"/>
    <cellStyle name="요약 3 3 2 2 2 3 6 3" xfId="45746"/>
    <cellStyle name="요약 3 3 2 2 2 3 7" xfId="16806"/>
    <cellStyle name="요약 3 3 2 2 2 3 7 2" xfId="31876"/>
    <cellStyle name="요약 3 3 2 2 2 3 7 3" xfId="46891"/>
    <cellStyle name="요약 3 3 2 2 2 3 8" xfId="18086"/>
    <cellStyle name="요약 3 3 2 2 2 3 8 2" xfId="33156"/>
    <cellStyle name="요약 3 3 2 2 2 3 8 3" xfId="48168"/>
    <cellStyle name="요약 3 3 2 2 2 3 9" xfId="19261"/>
    <cellStyle name="요약 3 3 2 2 2 3 9 2" xfId="34331"/>
    <cellStyle name="요약 3 3 2 2 2 3 9 3" xfId="49343"/>
    <cellStyle name="요약 3 3 2 2 2 4" xfId="7051"/>
    <cellStyle name="요약 3 3 2 2 2 4 2" xfId="8583"/>
    <cellStyle name="요약 3 3 2 2 2 4 2 2" xfId="23809"/>
    <cellStyle name="요약 3 3 2 2 2 4 2 3" xfId="38833"/>
    <cellStyle name="요약 3 3 2 2 2 4 3" xfId="22405"/>
    <cellStyle name="요약 3 3 2 2 2 4 4" xfId="37453"/>
    <cellStyle name="요약 3 3 2 2 2 5" xfId="12557"/>
    <cellStyle name="요약 3 3 2 2 2 5 2" xfId="27627"/>
    <cellStyle name="요약 3 3 2 2 2 5 3" xfId="42648"/>
    <cellStyle name="요약 3 3 2 2 2 6" xfId="13854"/>
    <cellStyle name="요약 3 3 2 2 2 6 2" xfId="28924"/>
    <cellStyle name="요약 3 3 2 2 2 6 3" xfId="43945"/>
    <cellStyle name="요약 3 3 2 2 2 7" xfId="15229"/>
    <cellStyle name="요약 3 3 2 2 2 7 2" xfId="30299"/>
    <cellStyle name="요약 3 3 2 2 2 7 3" xfId="45320"/>
    <cellStyle name="요약 3 3 2 2 2 8" xfId="9939"/>
    <cellStyle name="요약 3 3 2 2 2 8 2" xfId="25165"/>
    <cellStyle name="요약 3 3 2 2 2 8 3" xfId="40186"/>
    <cellStyle name="요약 3 3 2 2 2 9" xfId="17567"/>
    <cellStyle name="요약 3 3 2 2 2 9 2" xfId="32637"/>
    <cellStyle name="요약 3 3 2 2 2 9 3" xfId="47649"/>
    <cellStyle name="요약 3 3 2 2 3" xfId="6723"/>
    <cellStyle name="요약 3 3 2 2 3 10" xfId="20329"/>
    <cellStyle name="요약 3 3 2 2 3 10 2" xfId="35399"/>
    <cellStyle name="요약 3 3 2 2 3 10 3" xfId="50411"/>
    <cellStyle name="요약 3 3 2 2 3 11" xfId="7601"/>
    <cellStyle name="요약 3 3 2 2 3 11 2" xfId="22954"/>
    <cellStyle name="요약 3 3 2 2 3 11 3" xfId="38002"/>
    <cellStyle name="요약 3 3 2 2 3 12" xfId="22077"/>
    <cellStyle name="요약 3 3 2 2 3 13" xfId="37125"/>
    <cellStyle name="요약 3 3 2 2 3 2" xfId="10521"/>
    <cellStyle name="요약 3 3 2 2 3 2 2" xfId="25718"/>
    <cellStyle name="요약 3 3 2 2 3 2 3" xfId="40739"/>
    <cellStyle name="요약 3 3 2 2 3 3" xfId="11753"/>
    <cellStyle name="요약 3 3 2 2 3 3 2" xfId="26823"/>
    <cellStyle name="요약 3 3 2 2 3 3 3" xfId="41844"/>
    <cellStyle name="요약 3 3 2 2 3 4" xfId="13054"/>
    <cellStyle name="요약 3 3 2 2 3 4 2" xfId="28124"/>
    <cellStyle name="요약 3 3 2 2 3 4 3" xfId="43145"/>
    <cellStyle name="요약 3 3 2 2 3 5" xfId="14361"/>
    <cellStyle name="요약 3 3 2 2 3 5 2" xfId="29431"/>
    <cellStyle name="요약 3 3 2 2 3 5 3" xfId="44452"/>
    <cellStyle name="요약 3 3 2 2 3 6" xfId="15625"/>
    <cellStyle name="요약 3 3 2 2 3 6 2" xfId="30695"/>
    <cellStyle name="요약 3 3 2 2 3 6 3" xfId="45716"/>
    <cellStyle name="요약 3 3 2 2 3 7" xfId="16772"/>
    <cellStyle name="요약 3 3 2 2 3 7 2" xfId="31842"/>
    <cellStyle name="요약 3 3 2 2 3 7 3" xfId="46863"/>
    <cellStyle name="요약 3 3 2 2 3 8" xfId="18059"/>
    <cellStyle name="요약 3 3 2 2 3 8 2" xfId="33129"/>
    <cellStyle name="요약 3 3 2 2 3 8 3" xfId="48141"/>
    <cellStyle name="요약 3 3 2 2 3 9" xfId="19234"/>
    <cellStyle name="요약 3 3 2 2 3 9 2" xfId="34304"/>
    <cellStyle name="요약 3 3 2 2 3 9 3" xfId="49316"/>
    <cellStyle name="요약 3 3 2 2 4" xfId="7035"/>
    <cellStyle name="요약 3 3 2 2 4 2" xfId="8664"/>
    <cellStyle name="요약 3 3 2 2 4 2 2" xfId="23890"/>
    <cellStyle name="요약 3 3 2 2 4 2 3" xfId="38912"/>
    <cellStyle name="요약 3 3 2 2 4 3" xfId="22389"/>
    <cellStyle name="요약 3 3 2 2 4 4" xfId="37437"/>
    <cellStyle name="요약 3 3 2 2 5" xfId="9482"/>
    <cellStyle name="요약 3 3 2 2 5 2" xfId="24708"/>
    <cellStyle name="요약 3 3 2 2 5 3" xfId="39729"/>
    <cellStyle name="요약 3 3 2 2 6" xfId="9642"/>
    <cellStyle name="요약 3 3 2 2 6 2" xfId="24868"/>
    <cellStyle name="요약 3 3 2 2 6 3" xfId="39889"/>
    <cellStyle name="요약 3 3 2 2 7" xfId="9082"/>
    <cellStyle name="요약 3 3 2 2 7 2" xfId="24308"/>
    <cellStyle name="요약 3 3 2 2 7 3" xfId="39330"/>
    <cellStyle name="요약 3 3 2 2 8" xfId="9884"/>
    <cellStyle name="요약 3 3 2 2 8 2" xfId="25110"/>
    <cellStyle name="요약 3 3 2 2 8 3" xfId="40131"/>
    <cellStyle name="요약 3 3 2 2 9" xfId="9951"/>
    <cellStyle name="요약 3 3 2 2 9 2" xfId="25177"/>
    <cellStyle name="요약 3 3 2 2 9 3" xfId="40198"/>
    <cellStyle name="요약 3 3 2 3" xfId="6560"/>
    <cellStyle name="요약 3 3 2 3 10" xfId="20166"/>
    <cellStyle name="요약 3 3 2 3 10 2" xfId="35236"/>
    <cellStyle name="요약 3 3 2 3 10 3" xfId="50248"/>
    <cellStyle name="요약 3 3 2 3 11" xfId="7438"/>
    <cellStyle name="요약 3 3 2 3 11 2" xfId="22791"/>
    <cellStyle name="요약 3 3 2 3 11 3" xfId="37839"/>
    <cellStyle name="요약 3 3 2 3 12" xfId="21914"/>
    <cellStyle name="요약 3 3 2 3 13" xfId="36962"/>
    <cellStyle name="요약 3 3 2 3 2" xfId="10358"/>
    <cellStyle name="요약 3 3 2 3 2 2" xfId="25555"/>
    <cellStyle name="요약 3 3 2 3 2 3" xfId="40576"/>
    <cellStyle name="요약 3 3 2 3 3" xfId="11590"/>
    <cellStyle name="요약 3 3 2 3 3 2" xfId="26660"/>
    <cellStyle name="요약 3 3 2 3 3 3" xfId="41681"/>
    <cellStyle name="요약 3 3 2 3 4" xfId="12891"/>
    <cellStyle name="요약 3 3 2 3 4 2" xfId="27961"/>
    <cellStyle name="요약 3 3 2 3 4 3" xfId="42982"/>
    <cellStyle name="요약 3 3 2 3 5" xfId="14198"/>
    <cellStyle name="요약 3 3 2 3 5 2" xfId="29268"/>
    <cellStyle name="요약 3 3 2 3 5 3" xfId="44289"/>
    <cellStyle name="요약 3 3 2 3 6" xfId="15462"/>
    <cellStyle name="요약 3 3 2 3 6 2" xfId="30532"/>
    <cellStyle name="요약 3 3 2 3 6 3" xfId="45553"/>
    <cellStyle name="요약 3 3 2 3 7" xfId="16609"/>
    <cellStyle name="요약 3 3 2 3 7 2" xfId="31679"/>
    <cellStyle name="요약 3 3 2 3 7 3" xfId="46700"/>
    <cellStyle name="요약 3 3 2 3 8" xfId="17896"/>
    <cellStyle name="요약 3 3 2 3 8 2" xfId="32966"/>
    <cellStyle name="요약 3 3 2 3 8 3" xfId="47978"/>
    <cellStyle name="요약 3 3 2 3 9" xfId="19071"/>
    <cellStyle name="요약 3 3 2 3 9 2" xfId="34141"/>
    <cellStyle name="요약 3 3 2 3 9 3" xfId="49153"/>
    <cellStyle name="요약 3 3 2 4" xfId="6996"/>
    <cellStyle name="요약 3 3 2 4 2" xfId="8743"/>
    <cellStyle name="요약 3 3 2 4 2 2" xfId="23969"/>
    <cellStyle name="요약 3 3 2 4 2 3" xfId="38991"/>
    <cellStyle name="요약 3 3 2 4 3" xfId="22350"/>
    <cellStyle name="요약 3 3 2 4 4" xfId="37398"/>
    <cellStyle name="요약 3 3 2 5" xfId="9253"/>
    <cellStyle name="요약 3 3 2 5 2" xfId="24479"/>
    <cellStyle name="요약 3 3 2 5 3" xfId="39501"/>
    <cellStyle name="요약 3 3 2 6" xfId="9120"/>
    <cellStyle name="요약 3 3 2 6 2" xfId="24346"/>
    <cellStyle name="요약 3 3 2 6 3" xfId="39368"/>
    <cellStyle name="요약 3 3 2 7" xfId="10061"/>
    <cellStyle name="요약 3 3 2 7 2" xfId="25287"/>
    <cellStyle name="요약 3 3 2 7 3" xfId="40308"/>
    <cellStyle name="요약 3 3 2 8" xfId="14505"/>
    <cellStyle name="요약 3 3 2 8 2" xfId="29575"/>
    <cellStyle name="요약 3 3 2 8 3" xfId="44596"/>
    <cellStyle name="요약 3 3 2 9" xfId="10028"/>
    <cellStyle name="요약 3 3 2 9 2" xfId="25254"/>
    <cellStyle name="요약 3 3 2 9 3" xfId="40275"/>
    <cellStyle name="요약 3 3 3" xfId="6383"/>
    <cellStyle name="요약 3 3 3 10" xfId="20055"/>
    <cellStyle name="요약 3 3 3 10 2" xfId="35125"/>
    <cellStyle name="요약 3 3 3 10 3" xfId="50137"/>
    <cellStyle name="요약 3 3 3 11" xfId="7327"/>
    <cellStyle name="요약 3 3 3 11 2" xfId="22680"/>
    <cellStyle name="요약 3 3 3 11 3" xfId="37728"/>
    <cellStyle name="요약 3 3 3 12" xfId="21737"/>
    <cellStyle name="요약 3 3 3 13" xfId="36785"/>
    <cellStyle name="요약 3 3 3 2" xfId="10247"/>
    <cellStyle name="요약 3 3 3 2 2" xfId="25444"/>
    <cellStyle name="요약 3 3 3 2 3" xfId="40465"/>
    <cellStyle name="요약 3 3 3 3" xfId="11479"/>
    <cellStyle name="요약 3 3 3 3 2" xfId="26549"/>
    <cellStyle name="요약 3 3 3 3 3" xfId="41570"/>
    <cellStyle name="요약 3 3 3 4" xfId="12780"/>
    <cellStyle name="요약 3 3 3 4 2" xfId="27850"/>
    <cellStyle name="요약 3 3 3 4 3" xfId="42871"/>
    <cellStyle name="요약 3 3 3 5" xfId="14087"/>
    <cellStyle name="요약 3 3 3 5 2" xfId="29157"/>
    <cellStyle name="요약 3 3 3 5 3" xfId="44178"/>
    <cellStyle name="요약 3 3 3 6" xfId="15351"/>
    <cellStyle name="요약 3 3 3 6 2" xfId="30421"/>
    <cellStyle name="요약 3 3 3 6 3" xfId="45442"/>
    <cellStyle name="요약 3 3 3 7" xfId="16498"/>
    <cellStyle name="요약 3 3 3 7 2" xfId="31568"/>
    <cellStyle name="요약 3 3 3 7 3" xfId="46589"/>
    <cellStyle name="요약 3 3 3 8" xfId="17785"/>
    <cellStyle name="요약 3 3 3 8 2" xfId="32855"/>
    <cellStyle name="요약 3 3 3 8 3" xfId="47867"/>
    <cellStyle name="요약 3 3 3 9" xfId="18960"/>
    <cellStyle name="요약 3 3 3 9 2" xfId="34030"/>
    <cellStyle name="요약 3 3 3 9 3" xfId="49042"/>
    <cellStyle name="요약 3 3 4" xfId="6171"/>
    <cellStyle name="요약 3 3 4 2" xfId="10013"/>
    <cellStyle name="요약 3 3 4 2 2" xfId="25239"/>
    <cellStyle name="요약 3 3 4 2 3" xfId="40260"/>
    <cellStyle name="요약 3 3 4 3" xfId="21525"/>
    <cellStyle name="요약 3 3 4 4" xfId="36573"/>
    <cellStyle name="요약 3 3 5" xfId="8976"/>
    <cellStyle name="요약 3 3 5 2" xfId="24202"/>
    <cellStyle name="요약 3 3 5 3" xfId="39224"/>
    <cellStyle name="요약 3 3 6" xfId="9230"/>
    <cellStyle name="요약 3 3 6 2" xfId="24456"/>
    <cellStyle name="요약 3 3 6 3" xfId="39478"/>
    <cellStyle name="요약 3 3 7" xfId="9848"/>
    <cellStyle name="요약 3 3 7 2" xfId="25074"/>
    <cellStyle name="요약 3 3 7 3" xfId="40095"/>
    <cellStyle name="요약 3 3 8" xfId="9577"/>
    <cellStyle name="요약 3 3 8 2" xfId="24803"/>
    <cellStyle name="요약 3 3 8 3" xfId="39824"/>
    <cellStyle name="요약 3 3 9" xfId="9017"/>
    <cellStyle name="요약 3 3 9 2" xfId="24243"/>
    <cellStyle name="요약 3 3 9 3" xfId="39265"/>
    <cellStyle name="요약 3 4" xfId="4427"/>
    <cellStyle name="요약 3 4 10" xfId="9083"/>
    <cellStyle name="요약 3 4 10 2" xfId="24309"/>
    <cellStyle name="요약 3 4 10 3" xfId="39331"/>
    <cellStyle name="요약 3 4 11" xfId="6003"/>
    <cellStyle name="요약 3 4 11 2" xfId="21361"/>
    <cellStyle name="요약 3 4 11 3" xfId="36405"/>
    <cellStyle name="요약 3 4 12" xfId="21153"/>
    <cellStyle name="요약 3 4 13" xfId="36208"/>
    <cellStyle name="요약 3 4 2" xfId="5550"/>
    <cellStyle name="요약 3 4 2 10" xfId="9709"/>
    <cellStyle name="요약 3 4 2 10 2" xfId="24935"/>
    <cellStyle name="요약 3 4 2 10 3" xfId="39956"/>
    <cellStyle name="요약 3 4 2 11" xfId="18447"/>
    <cellStyle name="요약 3 4 2 11 2" xfId="33517"/>
    <cellStyle name="요약 3 4 2 11 3" xfId="48529"/>
    <cellStyle name="요약 3 4 2 12" xfId="6462"/>
    <cellStyle name="요약 3 4 2 12 2" xfId="21816"/>
    <cellStyle name="요약 3 4 2 12 3" xfId="36864"/>
    <cellStyle name="요약 3 4 2 13" xfId="21209"/>
    <cellStyle name="요약 3 4 2 14" xfId="36256"/>
    <cellStyle name="요약 3 4 2 2" xfId="5712"/>
    <cellStyle name="요약 3 4 2 2 10" xfId="9426"/>
    <cellStyle name="요약 3 4 2 2 10 2" xfId="24652"/>
    <cellStyle name="요약 3 4 2 2 10 3" xfId="39673"/>
    <cellStyle name="요약 3 4 2 2 11" xfId="6034"/>
    <cellStyle name="요약 3 4 2 2 11 2" xfId="21391"/>
    <cellStyle name="요약 3 4 2 2 11 3" xfId="36436"/>
    <cellStyle name="요약 3 4 2 2 12" xfId="21267"/>
    <cellStyle name="요약 3 4 2 2 13" xfId="36314"/>
    <cellStyle name="요약 3 4 2 2 2" xfId="5745"/>
    <cellStyle name="요약 3 4 2 2 2 10" xfId="18872"/>
    <cellStyle name="요약 3 4 2 2 2 10 2" xfId="33942"/>
    <cellStyle name="요약 3 4 2 2 2 10 3" xfId="48954"/>
    <cellStyle name="요약 3 4 2 2 2 11" xfId="15643"/>
    <cellStyle name="요약 3 4 2 2 2 11 2" xfId="30713"/>
    <cellStyle name="요약 3 4 2 2 2 11 3" xfId="45734"/>
    <cellStyle name="요약 3 4 2 2 2 12" xfId="6393"/>
    <cellStyle name="요약 3 4 2 2 2 12 2" xfId="21747"/>
    <cellStyle name="요약 3 4 2 2 2 12 3" xfId="36795"/>
    <cellStyle name="요약 3 4 2 2 2 13" xfId="21286"/>
    <cellStyle name="요약 3 4 2 2 2 14" xfId="36330"/>
    <cellStyle name="요약 3 4 2 2 2 2" xfId="5838"/>
    <cellStyle name="요약 3 4 2 2 2 2 10" xfId="9759"/>
    <cellStyle name="요약 3 4 2 2 2 2 10 2" xfId="24985"/>
    <cellStyle name="요약 3 4 2 2 2 2 10 3" xfId="40006"/>
    <cellStyle name="요약 3 4 2 2 2 2 11" xfId="7145"/>
    <cellStyle name="요약 3 4 2 2 2 2 11 2" xfId="22499"/>
    <cellStyle name="요약 3 4 2 2 2 2 11 3" xfId="37547"/>
    <cellStyle name="요약 3 4 2 2 2 2 12" xfId="21318"/>
    <cellStyle name="요약 3 4 2 2 2 2 13" xfId="36362"/>
    <cellStyle name="요약 3 4 2 2 2 2 2" xfId="5955"/>
    <cellStyle name="요약 3 4 2 2 2 2 2 10" xfId="18906"/>
    <cellStyle name="요약 3 4 2 2 2 2 2 10 2" xfId="33976"/>
    <cellStyle name="요약 3 4 2 2 2 2 2 10 3" xfId="48988"/>
    <cellStyle name="요약 3 4 2 2 2 2 2 11" xfId="9806"/>
    <cellStyle name="요약 3 4 2 2 2 2 2 11 2" xfId="25032"/>
    <cellStyle name="요약 3 4 2 2 2 2 2 11 3" xfId="40053"/>
    <cellStyle name="요약 3 4 2 2 2 2 2 12" xfId="7254"/>
    <cellStyle name="요약 3 4 2 2 2 2 2 12 2" xfId="22608"/>
    <cellStyle name="요약 3 4 2 2 2 2 2 12 3" xfId="37656"/>
    <cellStyle name="요약 3 4 2 2 2 2 2 13" xfId="21350"/>
    <cellStyle name="요약 3 4 2 2 2 2 2 14" xfId="36394"/>
    <cellStyle name="요약 3 4 2 2 2 2 2 2" xfId="6952"/>
    <cellStyle name="요약 3 4 2 2 2 2 2 2 10" xfId="20673"/>
    <cellStyle name="요약 3 4 2 2 2 2 2 2 10 2" xfId="35743"/>
    <cellStyle name="요약 3 4 2 2 2 2 2 2 10 3" xfId="50755"/>
    <cellStyle name="요약 3 4 2 2 2 2 2 2 11" xfId="8020"/>
    <cellStyle name="요약 3 4 2 2 2 2 2 2 11 2" xfId="23322"/>
    <cellStyle name="요약 3 4 2 2 2 2 2 2 11 3" xfId="38346"/>
    <cellStyle name="요약 3 4 2 2 2 2 2 2 12" xfId="22306"/>
    <cellStyle name="요약 3 4 2 2 2 2 2 2 13" xfId="37354"/>
    <cellStyle name="요약 3 4 2 2 2 2 2 2 2" xfId="10925"/>
    <cellStyle name="요약 3 4 2 2 2 2 2 2 2 2" xfId="26071"/>
    <cellStyle name="요약 3 4 2 2 2 2 2 2 2 3" xfId="41092"/>
    <cellStyle name="요약 3 4 2 2 2 2 2 2 3" xfId="12102"/>
    <cellStyle name="요약 3 4 2 2 2 2 2 2 3 2" xfId="27172"/>
    <cellStyle name="요약 3 4 2 2 2 2 2 2 3 3" xfId="42193"/>
    <cellStyle name="요약 3 4 2 2 2 2 2 2 4" xfId="13406"/>
    <cellStyle name="요약 3 4 2 2 2 2 2 2 4 2" xfId="28476"/>
    <cellStyle name="요약 3 4 2 2 2 2 2 2 4 3" xfId="43497"/>
    <cellStyle name="요약 3 4 2 2 2 2 2 2 5" xfId="14743"/>
    <cellStyle name="요약 3 4 2 2 2 2 2 2 5 2" xfId="29813"/>
    <cellStyle name="요약 3 4 2 2 2 2 2 2 5 3" xfId="44834"/>
    <cellStyle name="요약 3 4 2 2 2 2 2 2 6" xfId="15973"/>
    <cellStyle name="요약 3 4 2 2 2 2 2 2 6 2" xfId="31043"/>
    <cellStyle name="요약 3 4 2 2 2 2 2 2 6 3" xfId="46064"/>
    <cellStyle name="요약 3 4 2 2 2 2 2 2 7" xfId="17126"/>
    <cellStyle name="요약 3 4 2 2 2 2 2 2 7 2" xfId="32196"/>
    <cellStyle name="요약 3 4 2 2 2 2 2 2 7 3" xfId="47208"/>
    <cellStyle name="요약 3 4 2 2 2 2 2 2 8" xfId="18412"/>
    <cellStyle name="요약 3 4 2 2 2 2 2 2 8 2" xfId="33482"/>
    <cellStyle name="요약 3 4 2 2 2 2 2 2 8 3" xfId="48494"/>
    <cellStyle name="요약 3 4 2 2 2 2 2 2 9" xfId="19578"/>
    <cellStyle name="요약 3 4 2 2 2 2 2 2 9 2" xfId="34648"/>
    <cellStyle name="요약 3 4 2 2 2 2 2 2 9 3" xfId="49660"/>
    <cellStyle name="요약 3 4 2 2 2 2 2 3" xfId="7100"/>
    <cellStyle name="요약 3 4 2 2 2 2 2 3 10" xfId="20558"/>
    <cellStyle name="요약 3 4 2 2 2 2 2 3 10 2" xfId="35628"/>
    <cellStyle name="요약 3 4 2 2 2 2 2 3 10 3" xfId="50640"/>
    <cellStyle name="요약 3 4 2 2 2 2 2 3 11" xfId="7860"/>
    <cellStyle name="요약 3 4 2 2 2 2 2 3 11 2" xfId="23204"/>
    <cellStyle name="요약 3 4 2 2 2 2 2 3 11 3" xfId="38231"/>
    <cellStyle name="요약 3 4 2 2 2 2 2 3 12" xfId="22454"/>
    <cellStyle name="요약 3 4 2 2 2 2 2 3 13" xfId="37502"/>
    <cellStyle name="요약 3 4 2 2 2 2 2 3 2" xfId="10768"/>
    <cellStyle name="요약 3 4 2 2 2 2 2 3 2 2" xfId="25956"/>
    <cellStyle name="요약 3 4 2 2 2 2 2 3 2 3" xfId="40977"/>
    <cellStyle name="요약 3 4 2 2 2 2 2 3 3" xfId="11985"/>
    <cellStyle name="요약 3 4 2 2 2 2 2 3 3 2" xfId="27055"/>
    <cellStyle name="요약 3 4 2 2 2 2 2 3 3 3" xfId="42076"/>
    <cellStyle name="요약 3 4 2 2 2 2 2 3 4" xfId="13287"/>
    <cellStyle name="요약 3 4 2 2 2 2 2 3 4 2" xfId="28357"/>
    <cellStyle name="요약 3 4 2 2 2 2 2 3 4 3" xfId="43378"/>
    <cellStyle name="요약 3 4 2 2 2 2 2 3 5" xfId="14598"/>
    <cellStyle name="요약 3 4 2 2 2 2 2 3 5 2" xfId="29668"/>
    <cellStyle name="요약 3 4 2 2 2 2 2 3 5 3" xfId="44689"/>
    <cellStyle name="요약 3 4 2 2 2 2 2 3 6" xfId="15857"/>
    <cellStyle name="요약 3 4 2 2 2 2 2 3 6 2" xfId="30927"/>
    <cellStyle name="요약 3 4 2 2 2 2 2 3 6 3" xfId="45948"/>
    <cellStyle name="요약 3 4 2 2 2 2 2 3 7" xfId="17008"/>
    <cellStyle name="요약 3 4 2 2 2 2 2 3 7 2" xfId="32078"/>
    <cellStyle name="요약 3 4 2 2 2 2 2 3 7 3" xfId="47093"/>
    <cellStyle name="요약 3 4 2 2 2 2 2 3 8" xfId="18289"/>
    <cellStyle name="요약 3 4 2 2 2 2 2 3 8 2" xfId="33359"/>
    <cellStyle name="요약 3 4 2 2 2 2 2 3 8 3" xfId="48371"/>
    <cellStyle name="요약 3 4 2 2 2 2 2 3 9" xfId="19463"/>
    <cellStyle name="요약 3 4 2 2 2 2 2 3 9 2" xfId="34533"/>
    <cellStyle name="요약 3 4 2 2 2 2 2 3 9 3" xfId="49545"/>
    <cellStyle name="요약 3 4 2 2 2 2 2 4" xfId="8807"/>
    <cellStyle name="요약 3 4 2 2 2 2 2 4 2" xfId="24033"/>
    <cellStyle name="요약 3 4 2 2 2 2 2 4 3" xfId="39055"/>
    <cellStyle name="요약 3 4 2 2 2 2 2 5" xfId="12713"/>
    <cellStyle name="요약 3 4 2 2 2 2 2 5 2" xfId="27783"/>
    <cellStyle name="요약 3 4 2 2 2 2 2 5 3" xfId="42804"/>
    <cellStyle name="요약 3 4 2 2 2 2 2 6" xfId="14008"/>
    <cellStyle name="요약 3 4 2 2 2 2 2 6 2" xfId="29078"/>
    <cellStyle name="요약 3 4 2 2 2 2 2 6 3" xfId="44099"/>
    <cellStyle name="요약 3 4 2 2 2 2 2 7" xfId="15297"/>
    <cellStyle name="요약 3 4 2 2 2 2 2 7 2" xfId="30367"/>
    <cellStyle name="요약 3 4 2 2 2 2 2 7 3" xfId="45388"/>
    <cellStyle name="요약 3 4 2 2 2 2 2 8" xfId="16432"/>
    <cellStyle name="요약 3 4 2 2 2 2 2 8 2" xfId="31502"/>
    <cellStyle name="요약 3 4 2 2 2 2 2 8 3" xfId="46523"/>
    <cellStyle name="요약 3 4 2 2 2 2 2 9" xfId="17716"/>
    <cellStyle name="요약 3 4 2 2 2 2 2 9 2" xfId="32786"/>
    <cellStyle name="요약 3 4 2 2 2 2 2 9 3" xfId="47798"/>
    <cellStyle name="요약 3 4 2 2 2 2 3" xfId="6843"/>
    <cellStyle name="요약 3 4 2 2 2 2 3 10" xfId="20449"/>
    <cellStyle name="요약 3 4 2 2 2 2 3 10 2" xfId="35519"/>
    <cellStyle name="요약 3 4 2 2 2 2 3 10 3" xfId="50531"/>
    <cellStyle name="요약 3 4 2 2 2 2 3 11" xfId="7744"/>
    <cellStyle name="요약 3 4 2 2 2 2 3 11 2" xfId="23095"/>
    <cellStyle name="요약 3 4 2 2 2 2 3 11 3" xfId="38122"/>
    <cellStyle name="요약 3 4 2 2 2 2 3 12" xfId="22197"/>
    <cellStyle name="요약 3 4 2 2 2 2 3 13" xfId="37245"/>
    <cellStyle name="요약 3 4 2 2 2 2 3 2" xfId="10652"/>
    <cellStyle name="요약 3 4 2 2 2 2 3 2 2" xfId="25847"/>
    <cellStyle name="요약 3 4 2 2 2 2 3 2 3" xfId="40868"/>
    <cellStyle name="요약 3 4 2 2 2 2 3 3" xfId="11875"/>
    <cellStyle name="요약 3 4 2 2 2 2 3 3 2" xfId="26945"/>
    <cellStyle name="요약 3 4 2 2 2 2 3 3 3" xfId="41966"/>
    <cellStyle name="요약 3 4 2 2 2 2 3 4" xfId="13178"/>
    <cellStyle name="요약 3 4 2 2 2 2 3 4 2" xfId="28248"/>
    <cellStyle name="요약 3 4 2 2 2 2 3 4 3" xfId="43269"/>
    <cellStyle name="요약 3 4 2 2 2 2 3 5" xfId="14484"/>
    <cellStyle name="요약 3 4 2 2 2 2 3 5 2" xfId="29554"/>
    <cellStyle name="요약 3 4 2 2 2 2 3 5 3" xfId="44575"/>
    <cellStyle name="요약 3 4 2 2 2 2 3 6" xfId="15748"/>
    <cellStyle name="요약 3 4 2 2 2 2 3 6 2" xfId="30818"/>
    <cellStyle name="요약 3 4 2 2 2 2 3 6 3" xfId="45839"/>
    <cellStyle name="요약 3 4 2 2 2 2 3 7" xfId="16899"/>
    <cellStyle name="요약 3 4 2 2 2 2 3 7 2" xfId="31969"/>
    <cellStyle name="요약 3 4 2 2 2 2 3 7 3" xfId="46984"/>
    <cellStyle name="요약 3 4 2 2 2 2 3 8" xfId="18180"/>
    <cellStyle name="요약 3 4 2 2 2 2 3 8 2" xfId="33250"/>
    <cellStyle name="요약 3 4 2 2 2 2 3 8 3" xfId="48262"/>
    <cellStyle name="요약 3 4 2 2 2 2 3 9" xfId="19354"/>
    <cellStyle name="요약 3 4 2 2 2 2 3 9 2" xfId="34424"/>
    <cellStyle name="요약 3 4 2 2 2 2 3 9 3" xfId="49436"/>
    <cellStyle name="요약 3 4 2 2 2 2 4" xfId="7084"/>
    <cellStyle name="요약 3 4 2 2 2 2 4 2" xfId="8534"/>
    <cellStyle name="요약 3 4 2 2 2 2 4 2 2" xfId="23760"/>
    <cellStyle name="요약 3 4 2 2 2 2 4 2 3" xfId="38784"/>
    <cellStyle name="요약 3 4 2 2 2 2 4 3" xfId="22438"/>
    <cellStyle name="요약 3 4 2 2 2 2 4 4" xfId="37486"/>
    <cellStyle name="요약 3 4 2 2 2 2 5" xfId="12613"/>
    <cellStyle name="요약 3 4 2 2 2 2 5 2" xfId="27683"/>
    <cellStyle name="요약 3 4 2 2 2 2 5 3" xfId="42704"/>
    <cellStyle name="요약 3 4 2 2 2 2 6" xfId="13902"/>
    <cellStyle name="요약 3 4 2 2 2 2 6 2" xfId="28972"/>
    <cellStyle name="요약 3 4 2 2 2 2 6 3" xfId="43993"/>
    <cellStyle name="요약 3 4 2 2 2 2 7" xfId="15264"/>
    <cellStyle name="요약 3 4 2 2 2 2 7 2" xfId="30334"/>
    <cellStyle name="요약 3 4 2 2 2 2 7 3" xfId="45355"/>
    <cellStyle name="요약 3 4 2 2 2 2 8" xfId="10139"/>
    <cellStyle name="요약 3 4 2 2 2 2 8 2" xfId="25364"/>
    <cellStyle name="요약 3 4 2 2 2 2 8 3" xfId="40385"/>
    <cellStyle name="요약 3 4 2 2 2 2 9" xfId="17613"/>
    <cellStyle name="요약 3 4 2 2 2 2 9 2" xfId="32683"/>
    <cellStyle name="요약 3 4 2 2 2 2 9 3" xfId="47695"/>
    <cellStyle name="요약 3 4 2 2 2 3" xfId="6751"/>
    <cellStyle name="요약 3 4 2 2 2 3 10" xfId="20357"/>
    <cellStyle name="요약 3 4 2 2 2 3 10 2" xfId="35427"/>
    <cellStyle name="요약 3 4 2 2 2 3 10 3" xfId="50439"/>
    <cellStyle name="요약 3 4 2 2 2 3 11" xfId="7651"/>
    <cellStyle name="요약 3 4 2 2 2 3 11 2" xfId="23003"/>
    <cellStyle name="요약 3 4 2 2 2 3 11 3" xfId="38030"/>
    <cellStyle name="요약 3 4 2 2 2 3 12" xfId="22105"/>
    <cellStyle name="요약 3 4 2 2 2 3 13" xfId="37153"/>
    <cellStyle name="요약 3 4 2 2 2 3 2" xfId="10559"/>
    <cellStyle name="요약 3 4 2 2 2 3 2 2" xfId="25755"/>
    <cellStyle name="요약 3 4 2 2 2 3 2 3" xfId="40776"/>
    <cellStyle name="요약 3 4 2 2 2 3 3" xfId="11783"/>
    <cellStyle name="요약 3 4 2 2 2 3 3 2" xfId="26853"/>
    <cellStyle name="요약 3 4 2 2 2 3 3 3" xfId="41874"/>
    <cellStyle name="요약 3 4 2 2 2 3 4" xfId="13085"/>
    <cellStyle name="요약 3 4 2 2 2 3 4 2" xfId="28155"/>
    <cellStyle name="요약 3 4 2 2 2 3 4 3" xfId="43176"/>
    <cellStyle name="요약 3 4 2 2 2 3 5" xfId="14391"/>
    <cellStyle name="요약 3 4 2 2 2 3 5 2" xfId="29461"/>
    <cellStyle name="요약 3 4 2 2 2 3 5 3" xfId="44482"/>
    <cellStyle name="요약 3 4 2 2 2 3 6" xfId="15656"/>
    <cellStyle name="요약 3 4 2 2 2 3 6 2" xfId="30726"/>
    <cellStyle name="요약 3 4 2 2 2 3 6 3" xfId="45747"/>
    <cellStyle name="요약 3 4 2 2 2 3 7" xfId="16807"/>
    <cellStyle name="요약 3 4 2 2 2 3 7 2" xfId="31877"/>
    <cellStyle name="요약 3 4 2 2 2 3 7 3" xfId="46892"/>
    <cellStyle name="요약 3 4 2 2 2 3 8" xfId="18087"/>
    <cellStyle name="요약 3 4 2 2 2 3 8 2" xfId="33157"/>
    <cellStyle name="요약 3 4 2 2 2 3 8 3" xfId="48169"/>
    <cellStyle name="요약 3 4 2 2 2 3 9" xfId="19262"/>
    <cellStyle name="요약 3 4 2 2 2 3 9 2" xfId="34332"/>
    <cellStyle name="요약 3 4 2 2 2 3 9 3" xfId="49344"/>
    <cellStyle name="요약 3 4 2 2 2 4" xfId="7052"/>
    <cellStyle name="요약 3 4 2 2 2 4 2" xfId="8582"/>
    <cellStyle name="요약 3 4 2 2 2 4 2 2" xfId="23808"/>
    <cellStyle name="요약 3 4 2 2 2 4 2 3" xfId="38832"/>
    <cellStyle name="요약 3 4 2 2 2 4 3" xfId="22406"/>
    <cellStyle name="요약 3 4 2 2 2 4 4" xfId="37454"/>
    <cellStyle name="요약 3 4 2 2 2 5" xfId="12558"/>
    <cellStyle name="요약 3 4 2 2 2 5 2" xfId="27628"/>
    <cellStyle name="요약 3 4 2 2 2 5 3" xfId="42649"/>
    <cellStyle name="요약 3 4 2 2 2 6" xfId="13855"/>
    <cellStyle name="요약 3 4 2 2 2 6 2" xfId="28925"/>
    <cellStyle name="요약 3 4 2 2 2 6 3" xfId="43946"/>
    <cellStyle name="요약 3 4 2 2 2 7" xfId="15230"/>
    <cellStyle name="요약 3 4 2 2 2 7 2" xfId="30300"/>
    <cellStyle name="요약 3 4 2 2 2 7 3" xfId="45321"/>
    <cellStyle name="요약 3 4 2 2 2 8" xfId="10168"/>
    <cellStyle name="요약 3 4 2 2 2 8 2" xfId="25386"/>
    <cellStyle name="요약 3 4 2 2 2 8 3" xfId="40407"/>
    <cellStyle name="요약 3 4 2 2 2 9" xfId="17568"/>
    <cellStyle name="요약 3 4 2 2 2 9 2" xfId="32638"/>
    <cellStyle name="요약 3 4 2 2 2 9 3" xfId="47650"/>
    <cellStyle name="요약 3 4 2 2 3" xfId="6724"/>
    <cellStyle name="요약 3 4 2 2 3 10" xfId="20330"/>
    <cellStyle name="요약 3 4 2 2 3 10 2" xfId="35400"/>
    <cellStyle name="요약 3 4 2 2 3 10 3" xfId="50412"/>
    <cellStyle name="요약 3 4 2 2 3 11" xfId="7602"/>
    <cellStyle name="요약 3 4 2 2 3 11 2" xfId="22955"/>
    <cellStyle name="요약 3 4 2 2 3 11 3" xfId="38003"/>
    <cellStyle name="요약 3 4 2 2 3 12" xfId="22078"/>
    <cellStyle name="요약 3 4 2 2 3 13" xfId="37126"/>
    <cellStyle name="요약 3 4 2 2 3 2" xfId="10522"/>
    <cellStyle name="요약 3 4 2 2 3 2 2" xfId="25719"/>
    <cellStyle name="요약 3 4 2 2 3 2 3" xfId="40740"/>
    <cellStyle name="요약 3 4 2 2 3 3" xfId="11754"/>
    <cellStyle name="요약 3 4 2 2 3 3 2" xfId="26824"/>
    <cellStyle name="요약 3 4 2 2 3 3 3" xfId="41845"/>
    <cellStyle name="요약 3 4 2 2 3 4" xfId="13055"/>
    <cellStyle name="요약 3 4 2 2 3 4 2" xfId="28125"/>
    <cellStyle name="요약 3 4 2 2 3 4 3" xfId="43146"/>
    <cellStyle name="요약 3 4 2 2 3 5" xfId="14362"/>
    <cellStyle name="요약 3 4 2 2 3 5 2" xfId="29432"/>
    <cellStyle name="요약 3 4 2 2 3 5 3" xfId="44453"/>
    <cellStyle name="요약 3 4 2 2 3 6" xfId="15626"/>
    <cellStyle name="요약 3 4 2 2 3 6 2" xfId="30696"/>
    <cellStyle name="요약 3 4 2 2 3 6 3" xfId="45717"/>
    <cellStyle name="요약 3 4 2 2 3 7" xfId="16773"/>
    <cellStyle name="요약 3 4 2 2 3 7 2" xfId="31843"/>
    <cellStyle name="요약 3 4 2 2 3 7 3" xfId="46864"/>
    <cellStyle name="요약 3 4 2 2 3 8" xfId="18060"/>
    <cellStyle name="요약 3 4 2 2 3 8 2" xfId="33130"/>
    <cellStyle name="요약 3 4 2 2 3 8 3" xfId="48142"/>
    <cellStyle name="요약 3 4 2 2 3 9" xfId="19235"/>
    <cellStyle name="요약 3 4 2 2 3 9 2" xfId="34305"/>
    <cellStyle name="요약 3 4 2 2 3 9 3" xfId="49317"/>
    <cellStyle name="요약 3 4 2 2 4" xfId="7036"/>
    <cellStyle name="요약 3 4 2 2 4 2" xfId="8663"/>
    <cellStyle name="요약 3 4 2 2 4 2 2" xfId="23889"/>
    <cellStyle name="요약 3 4 2 2 4 2 3" xfId="38911"/>
    <cellStyle name="요약 3 4 2 2 4 3" xfId="22390"/>
    <cellStyle name="요약 3 4 2 2 4 4" xfId="37438"/>
    <cellStyle name="요약 3 4 2 2 5" xfId="9461"/>
    <cellStyle name="요약 3 4 2 2 5 2" xfId="24687"/>
    <cellStyle name="요약 3 4 2 2 5 3" xfId="39708"/>
    <cellStyle name="요약 3 4 2 2 6" xfId="9678"/>
    <cellStyle name="요약 3 4 2 2 6 2" xfId="24904"/>
    <cellStyle name="요약 3 4 2 2 6 3" xfId="39925"/>
    <cellStyle name="요약 3 4 2 2 7" xfId="10123"/>
    <cellStyle name="요약 3 4 2 2 7 2" xfId="25349"/>
    <cellStyle name="요약 3 4 2 2 7 3" xfId="40370"/>
    <cellStyle name="요약 3 4 2 2 8" xfId="9886"/>
    <cellStyle name="요약 3 4 2 2 8 2" xfId="25112"/>
    <cellStyle name="요약 3 4 2 2 8 3" xfId="40133"/>
    <cellStyle name="요약 3 4 2 2 9" xfId="9801"/>
    <cellStyle name="요약 3 4 2 2 9 2" xfId="25027"/>
    <cellStyle name="요약 3 4 2 2 9 3" xfId="40048"/>
    <cellStyle name="요약 3 4 2 3" xfId="6564"/>
    <cellStyle name="요약 3 4 2 3 10" xfId="20170"/>
    <cellStyle name="요약 3 4 2 3 10 2" xfId="35240"/>
    <cellStyle name="요약 3 4 2 3 10 3" xfId="50252"/>
    <cellStyle name="요약 3 4 2 3 11" xfId="7442"/>
    <cellStyle name="요약 3 4 2 3 11 2" xfId="22795"/>
    <cellStyle name="요약 3 4 2 3 11 3" xfId="37843"/>
    <cellStyle name="요약 3 4 2 3 12" xfId="21918"/>
    <cellStyle name="요약 3 4 2 3 13" xfId="36966"/>
    <cellStyle name="요약 3 4 2 3 2" xfId="10362"/>
    <cellStyle name="요약 3 4 2 3 2 2" xfId="25559"/>
    <cellStyle name="요약 3 4 2 3 2 3" xfId="40580"/>
    <cellStyle name="요약 3 4 2 3 3" xfId="11594"/>
    <cellStyle name="요약 3 4 2 3 3 2" xfId="26664"/>
    <cellStyle name="요약 3 4 2 3 3 3" xfId="41685"/>
    <cellStyle name="요약 3 4 2 3 4" xfId="12895"/>
    <cellStyle name="요약 3 4 2 3 4 2" xfId="27965"/>
    <cellStyle name="요약 3 4 2 3 4 3" xfId="42986"/>
    <cellStyle name="요약 3 4 2 3 5" xfId="14202"/>
    <cellStyle name="요약 3 4 2 3 5 2" xfId="29272"/>
    <cellStyle name="요약 3 4 2 3 5 3" xfId="44293"/>
    <cellStyle name="요약 3 4 2 3 6" xfId="15466"/>
    <cellStyle name="요약 3 4 2 3 6 2" xfId="30536"/>
    <cellStyle name="요약 3 4 2 3 6 3" xfId="45557"/>
    <cellStyle name="요약 3 4 2 3 7" xfId="16613"/>
    <cellStyle name="요약 3 4 2 3 7 2" xfId="31683"/>
    <cellStyle name="요약 3 4 2 3 7 3" xfId="46704"/>
    <cellStyle name="요약 3 4 2 3 8" xfId="17900"/>
    <cellStyle name="요약 3 4 2 3 8 2" xfId="32970"/>
    <cellStyle name="요약 3 4 2 3 8 3" xfId="47982"/>
    <cellStyle name="요약 3 4 2 3 9" xfId="19075"/>
    <cellStyle name="요약 3 4 2 3 9 2" xfId="34145"/>
    <cellStyle name="요약 3 4 2 3 9 3" xfId="49157"/>
    <cellStyle name="요약 3 4 2 4" xfId="6998"/>
    <cellStyle name="요약 3 4 2 4 2" xfId="8739"/>
    <cellStyle name="요약 3 4 2 4 2 2" xfId="23965"/>
    <cellStyle name="요약 3 4 2 4 2 3" xfId="38987"/>
    <cellStyle name="요약 3 4 2 4 3" xfId="22352"/>
    <cellStyle name="요약 3 4 2 4 4" xfId="37400"/>
    <cellStyle name="요약 3 4 2 5" xfId="9241"/>
    <cellStyle name="요약 3 4 2 5 2" xfId="24467"/>
    <cellStyle name="요약 3 4 2 5 3" xfId="39489"/>
    <cellStyle name="요약 3 4 2 6" xfId="9719"/>
    <cellStyle name="요약 3 4 2 6 2" xfId="24945"/>
    <cellStyle name="요약 3 4 2 6 3" xfId="39966"/>
    <cellStyle name="요약 3 4 2 7" xfId="9058"/>
    <cellStyle name="요약 3 4 2 7 2" xfId="24284"/>
    <cellStyle name="요약 3 4 2 7 3" xfId="39306"/>
    <cellStyle name="요약 3 4 2 8" xfId="14818"/>
    <cellStyle name="요약 3 4 2 8 2" xfId="29888"/>
    <cellStyle name="요약 3 4 2 8 3" xfId="44909"/>
    <cellStyle name="요약 3 4 2 9" xfId="9171"/>
    <cellStyle name="요약 3 4 2 9 2" xfId="24397"/>
    <cellStyle name="요약 3 4 2 9 3" xfId="39419"/>
    <cellStyle name="요약 3 4 3" xfId="6387"/>
    <cellStyle name="요약 3 4 3 10" xfId="20056"/>
    <cellStyle name="요약 3 4 3 10 2" xfId="35126"/>
    <cellStyle name="요약 3 4 3 10 3" xfId="50138"/>
    <cellStyle name="요약 3 4 3 11" xfId="7328"/>
    <cellStyle name="요약 3 4 3 11 2" xfId="22681"/>
    <cellStyle name="요약 3 4 3 11 3" xfId="37729"/>
    <cellStyle name="요약 3 4 3 12" xfId="21741"/>
    <cellStyle name="요약 3 4 3 13" xfId="36789"/>
    <cellStyle name="요약 3 4 3 2" xfId="10248"/>
    <cellStyle name="요약 3 4 3 2 2" xfId="25445"/>
    <cellStyle name="요약 3 4 3 2 3" xfId="40466"/>
    <cellStyle name="요약 3 4 3 3" xfId="11480"/>
    <cellStyle name="요약 3 4 3 3 2" xfId="26550"/>
    <cellStyle name="요약 3 4 3 3 3" xfId="41571"/>
    <cellStyle name="요약 3 4 3 4" xfId="12781"/>
    <cellStyle name="요약 3 4 3 4 2" xfId="27851"/>
    <cellStyle name="요약 3 4 3 4 3" xfId="42872"/>
    <cellStyle name="요약 3 4 3 5" xfId="14088"/>
    <cellStyle name="요약 3 4 3 5 2" xfId="29158"/>
    <cellStyle name="요약 3 4 3 5 3" xfId="44179"/>
    <cellStyle name="요약 3 4 3 6" xfId="15352"/>
    <cellStyle name="요약 3 4 3 6 2" xfId="30422"/>
    <cellStyle name="요약 3 4 3 6 3" xfId="45443"/>
    <cellStyle name="요약 3 4 3 7" xfId="16499"/>
    <cellStyle name="요약 3 4 3 7 2" xfId="31569"/>
    <cellStyle name="요약 3 4 3 7 3" xfId="46590"/>
    <cellStyle name="요약 3 4 3 8" xfId="17786"/>
    <cellStyle name="요약 3 4 3 8 2" xfId="32856"/>
    <cellStyle name="요약 3 4 3 8 3" xfId="47868"/>
    <cellStyle name="요약 3 4 3 9" xfId="18961"/>
    <cellStyle name="요약 3 4 3 9 2" xfId="34031"/>
    <cellStyle name="요약 3 4 3 9 3" xfId="49043"/>
    <cellStyle name="요약 3 4 4" xfId="6145"/>
    <cellStyle name="요약 3 4 4 2" xfId="9989"/>
    <cellStyle name="요약 3 4 4 2 2" xfId="25215"/>
    <cellStyle name="요약 3 4 4 2 3" xfId="40236"/>
    <cellStyle name="요약 3 4 4 3" xfId="21499"/>
    <cellStyle name="요약 3 4 4 4" xfId="36547"/>
    <cellStyle name="요약 3 4 5" xfId="9110"/>
    <cellStyle name="요약 3 4 5 2" xfId="24336"/>
    <cellStyle name="요약 3 4 5 3" xfId="39358"/>
    <cellStyle name="요약 3 4 6" xfId="9692"/>
    <cellStyle name="요약 3 4 6 2" xfId="24918"/>
    <cellStyle name="요약 3 4 6 3" xfId="39939"/>
    <cellStyle name="요약 3 4 7" xfId="9256"/>
    <cellStyle name="요약 3 4 7 2" xfId="24482"/>
    <cellStyle name="요약 3 4 7 3" xfId="39504"/>
    <cellStyle name="요약 3 4 8" xfId="9073"/>
    <cellStyle name="요약 3 4 8 2" xfId="24299"/>
    <cellStyle name="요약 3 4 8 3" xfId="39321"/>
    <cellStyle name="요약 3 4 9" xfId="9122"/>
    <cellStyle name="요약 3 4 9 2" xfId="24348"/>
    <cellStyle name="요약 3 4 9 3" xfId="39370"/>
    <cellStyle name="요약 3 5" xfId="4525"/>
    <cellStyle name="요약 3 5 10" xfId="9421"/>
    <cellStyle name="요약 3 5 10 2" xfId="24647"/>
    <cellStyle name="요약 3 5 10 3" xfId="39668"/>
    <cellStyle name="요약 3 5 11" xfId="6285"/>
    <cellStyle name="요약 3 5 11 2" xfId="21639"/>
    <cellStyle name="요약 3 5 11 3" xfId="36687"/>
    <cellStyle name="요약 3 5 12" xfId="21162"/>
    <cellStyle name="요약 3 5 13" xfId="36214"/>
    <cellStyle name="요약 3 5 2" xfId="5562"/>
    <cellStyle name="요약 3 5 2 10" xfId="12597"/>
    <cellStyle name="요약 3 5 2 10 2" xfId="27667"/>
    <cellStyle name="요약 3 5 2 10 3" xfId="42688"/>
    <cellStyle name="요약 3 5 2 11" xfId="17733"/>
    <cellStyle name="요약 3 5 2 11 2" xfId="32803"/>
    <cellStyle name="요약 3 5 2 11 3" xfId="47815"/>
    <cellStyle name="요약 3 5 2 12" xfId="6470"/>
    <cellStyle name="요약 3 5 2 12 2" xfId="21824"/>
    <cellStyle name="요약 3 5 2 12 3" xfId="36872"/>
    <cellStyle name="요약 3 5 2 13" xfId="21215"/>
    <cellStyle name="요약 3 5 2 14" xfId="36262"/>
    <cellStyle name="요약 3 5 2 2" xfId="5714"/>
    <cellStyle name="요약 3 5 2 2 10" xfId="8911"/>
    <cellStyle name="요약 3 5 2 2 10 2" xfId="24137"/>
    <cellStyle name="요약 3 5 2 2 10 3" xfId="39159"/>
    <cellStyle name="요약 3 5 2 2 11" xfId="6113"/>
    <cellStyle name="요약 3 5 2 2 11 2" xfId="21468"/>
    <cellStyle name="요약 3 5 2 2 11 3" xfId="36515"/>
    <cellStyle name="요약 3 5 2 2 12" xfId="21269"/>
    <cellStyle name="요약 3 5 2 2 13" xfId="36316"/>
    <cellStyle name="요약 3 5 2 2 2" xfId="5747"/>
    <cellStyle name="요약 3 5 2 2 2 10" xfId="18874"/>
    <cellStyle name="요약 3 5 2 2 2 10 2" xfId="33944"/>
    <cellStyle name="요약 3 5 2 2 2 10 3" xfId="48956"/>
    <cellStyle name="요약 3 5 2 2 2 11" xfId="12601"/>
    <cellStyle name="요약 3 5 2 2 2 11 2" xfId="27671"/>
    <cellStyle name="요약 3 5 2 2 2 11 3" xfId="42692"/>
    <cellStyle name="요약 3 5 2 2 2 12" xfId="6373"/>
    <cellStyle name="요약 3 5 2 2 2 12 2" xfId="21727"/>
    <cellStyle name="요약 3 5 2 2 2 12 3" xfId="36775"/>
    <cellStyle name="요약 3 5 2 2 2 13" xfId="21288"/>
    <cellStyle name="요약 3 5 2 2 2 14" xfId="36332"/>
    <cellStyle name="요약 3 5 2 2 2 2" xfId="5840"/>
    <cellStyle name="요약 3 5 2 2 2 2 10" xfId="9104"/>
    <cellStyle name="요약 3 5 2 2 2 2 10 2" xfId="24330"/>
    <cellStyle name="요약 3 5 2 2 2 2 10 3" xfId="39352"/>
    <cellStyle name="요약 3 5 2 2 2 2 11" xfId="7147"/>
    <cellStyle name="요약 3 5 2 2 2 2 11 2" xfId="22501"/>
    <cellStyle name="요약 3 5 2 2 2 2 11 3" xfId="37549"/>
    <cellStyle name="요약 3 5 2 2 2 2 12" xfId="21320"/>
    <cellStyle name="요약 3 5 2 2 2 2 13" xfId="36364"/>
    <cellStyle name="요약 3 5 2 2 2 2 2" xfId="5957"/>
    <cellStyle name="요약 3 5 2 2 2 2 2 10" xfId="18908"/>
    <cellStyle name="요약 3 5 2 2 2 2 2 10 2" xfId="33978"/>
    <cellStyle name="요약 3 5 2 2 2 2 2 10 3" xfId="48990"/>
    <cellStyle name="요약 3 5 2 2 2 2 2 11" xfId="9138"/>
    <cellStyle name="요약 3 5 2 2 2 2 2 11 2" xfId="24364"/>
    <cellStyle name="요약 3 5 2 2 2 2 2 11 3" xfId="39386"/>
    <cellStyle name="요약 3 5 2 2 2 2 2 12" xfId="7256"/>
    <cellStyle name="요약 3 5 2 2 2 2 2 12 2" xfId="22610"/>
    <cellStyle name="요약 3 5 2 2 2 2 2 12 3" xfId="37658"/>
    <cellStyle name="요약 3 5 2 2 2 2 2 13" xfId="21352"/>
    <cellStyle name="요약 3 5 2 2 2 2 2 14" xfId="36396"/>
    <cellStyle name="요약 3 5 2 2 2 2 2 2" xfId="6954"/>
    <cellStyle name="요약 3 5 2 2 2 2 2 2 10" xfId="20675"/>
    <cellStyle name="요약 3 5 2 2 2 2 2 2 10 2" xfId="35745"/>
    <cellStyle name="요약 3 5 2 2 2 2 2 2 10 3" xfId="50757"/>
    <cellStyle name="요약 3 5 2 2 2 2 2 2 11" xfId="8022"/>
    <cellStyle name="요약 3 5 2 2 2 2 2 2 11 2" xfId="23324"/>
    <cellStyle name="요약 3 5 2 2 2 2 2 2 11 3" xfId="38348"/>
    <cellStyle name="요약 3 5 2 2 2 2 2 2 12" xfId="22308"/>
    <cellStyle name="요약 3 5 2 2 2 2 2 2 13" xfId="37356"/>
    <cellStyle name="요약 3 5 2 2 2 2 2 2 2" xfId="10927"/>
    <cellStyle name="요약 3 5 2 2 2 2 2 2 2 2" xfId="26073"/>
    <cellStyle name="요약 3 5 2 2 2 2 2 2 2 3" xfId="41094"/>
    <cellStyle name="요약 3 5 2 2 2 2 2 2 3" xfId="12104"/>
    <cellStyle name="요약 3 5 2 2 2 2 2 2 3 2" xfId="27174"/>
    <cellStyle name="요약 3 5 2 2 2 2 2 2 3 3" xfId="42195"/>
    <cellStyle name="요약 3 5 2 2 2 2 2 2 4" xfId="13408"/>
    <cellStyle name="요약 3 5 2 2 2 2 2 2 4 2" xfId="28478"/>
    <cellStyle name="요약 3 5 2 2 2 2 2 2 4 3" xfId="43499"/>
    <cellStyle name="요약 3 5 2 2 2 2 2 2 5" xfId="14745"/>
    <cellStyle name="요약 3 5 2 2 2 2 2 2 5 2" xfId="29815"/>
    <cellStyle name="요약 3 5 2 2 2 2 2 2 5 3" xfId="44836"/>
    <cellStyle name="요약 3 5 2 2 2 2 2 2 6" xfId="15975"/>
    <cellStyle name="요약 3 5 2 2 2 2 2 2 6 2" xfId="31045"/>
    <cellStyle name="요약 3 5 2 2 2 2 2 2 6 3" xfId="46066"/>
    <cellStyle name="요약 3 5 2 2 2 2 2 2 7" xfId="17128"/>
    <cellStyle name="요약 3 5 2 2 2 2 2 2 7 2" xfId="32198"/>
    <cellStyle name="요약 3 5 2 2 2 2 2 2 7 3" xfId="47210"/>
    <cellStyle name="요약 3 5 2 2 2 2 2 2 8" xfId="18414"/>
    <cellStyle name="요약 3 5 2 2 2 2 2 2 8 2" xfId="33484"/>
    <cellStyle name="요약 3 5 2 2 2 2 2 2 8 3" xfId="48496"/>
    <cellStyle name="요약 3 5 2 2 2 2 2 2 9" xfId="19580"/>
    <cellStyle name="요약 3 5 2 2 2 2 2 2 9 2" xfId="34650"/>
    <cellStyle name="요약 3 5 2 2 2 2 2 2 9 3" xfId="49662"/>
    <cellStyle name="요약 3 5 2 2 2 2 2 3" xfId="7102"/>
    <cellStyle name="요약 3 5 2 2 2 2 2 3 10" xfId="20560"/>
    <cellStyle name="요약 3 5 2 2 2 2 2 3 10 2" xfId="35630"/>
    <cellStyle name="요약 3 5 2 2 2 2 2 3 10 3" xfId="50642"/>
    <cellStyle name="요약 3 5 2 2 2 2 2 3 11" xfId="7862"/>
    <cellStyle name="요약 3 5 2 2 2 2 2 3 11 2" xfId="23206"/>
    <cellStyle name="요약 3 5 2 2 2 2 2 3 11 3" xfId="38233"/>
    <cellStyle name="요약 3 5 2 2 2 2 2 3 12" xfId="22456"/>
    <cellStyle name="요약 3 5 2 2 2 2 2 3 13" xfId="37504"/>
    <cellStyle name="요약 3 5 2 2 2 2 2 3 2" xfId="10770"/>
    <cellStyle name="요약 3 5 2 2 2 2 2 3 2 2" xfId="25958"/>
    <cellStyle name="요약 3 5 2 2 2 2 2 3 2 3" xfId="40979"/>
    <cellStyle name="요약 3 5 2 2 2 2 2 3 3" xfId="11987"/>
    <cellStyle name="요약 3 5 2 2 2 2 2 3 3 2" xfId="27057"/>
    <cellStyle name="요약 3 5 2 2 2 2 2 3 3 3" xfId="42078"/>
    <cellStyle name="요약 3 5 2 2 2 2 2 3 4" xfId="13289"/>
    <cellStyle name="요약 3 5 2 2 2 2 2 3 4 2" xfId="28359"/>
    <cellStyle name="요약 3 5 2 2 2 2 2 3 4 3" xfId="43380"/>
    <cellStyle name="요약 3 5 2 2 2 2 2 3 5" xfId="14600"/>
    <cellStyle name="요약 3 5 2 2 2 2 2 3 5 2" xfId="29670"/>
    <cellStyle name="요약 3 5 2 2 2 2 2 3 5 3" xfId="44691"/>
    <cellStyle name="요약 3 5 2 2 2 2 2 3 6" xfId="15859"/>
    <cellStyle name="요약 3 5 2 2 2 2 2 3 6 2" xfId="30929"/>
    <cellStyle name="요약 3 5 2 2 2 2 2 3 6 3" xfId="45950"/>
    <cellStyle name="요약 3 5 2 2 2 2 2 3 7" xfId="17010"/>
    <cellStyle name="요약 3 5 2 2 2 2 2 3 7 2" xfId="32080"/>
    <cellStyle name="요약 3 5 2 2 2 2 2 3 7 3" xfId="47095"/>
    <cellStyle name="요약 3 5 2 2 2 2 2 3 8" xfId="18291"/>
    <cellStyle name="요약 3 5 2 2 2 2 2 3 8 2" xfId="33361"/>
    <cellStyle name="요약 3 5 2 2 2 2 2 3 8 3" xfId="48373"/>
    <cellStyle name="요약 3 5 2 2 2 2 2 3 9" xfId="19465"/>
    <cellStyle name="요약 3 5 2 2 2 2 2 3 9 2" xfId="34535"/>
    <cellStyle name="요약 3 5 2 2 2 2 2 3 9 3" xfId="49547"/>
    <cellStyle name="요약 3 5 2 2 2 2 2 4" xfId="8805"/>
    <cellStyle name="요약 3 5 2 2 2 2 2 4 2" xfId="24031"/>
    <cellStyle name="요약 3 5 2 2 2 2 2 4 3" xfId="39053"/>
    <cellStyle name="요약 3 5 2 2 2 2 2 5" xfId="12715"/>
    <cellStyle name="요약 3 5 2 2 2 2 2 5 2" xfId="27785"/>
    <cellStyle name="요약 3 5 2 2 2 2 2 5 3" xfId="42806"/>
    <cellStyle name="요약 3 5 2 2 2 2 2 6" xfId="14010"/>
    <cellStyle name="요약 3 5 2 2 2 2 2 6 2" xfId="29080"/>
    <cellStyle name="요약 3 5 2 2 2 2 2 6 3" xfId="44101"/>
    <cellStyle name="요약 3 5 2 2 2 2 2 7" xfId="15299"/>
    <cellStyle name="요약 3 5 2 2 2 2 2 7 2" xfId="30369"/>
    <cellStyle name="요약 3 5 2 2 2 2 2 7 3" xfId="45390"/>
    <cellStyle name="요약 3 5 2 2 2 2 2 8" xfId="16434"/>
    <cellStyle name="요약 3 5 2 2 2 2 2 8 2" xfId="31504"/>
    <cellStyle name="요약 3 5 2 2 2 2 2 8 3" xfId="46525"/>
    <cellStyle name="요약 3 5 2 2 2 2 2 9" xfId="17718"/>
    <cellStyle name="요약 3 5 2 2 2 2 2 9 2" xfId="32788"/>
    <cellStyle name="요약 3 5 2 2 2 2 2 9 3" xfId="47800"/>
    <cellStyle name="요약 3 5 2 2 2 2 3" xfId="6845"/>
    <cellStyle name="요약 3 5 2 2 2 2 3 10" xfId="20451"/>
    <cellStyle name="요약 3 5 2 2 2 2 3 10 2" xfId="35521"/>
    <cellStyle name="요약 3 5 2 2 2 2 3 10 3" xfId="50533"/>
    <cellStyle name="요약 3 5 2 2 2 2 3 11" xfId="7746"/>
    <cellStyle name="요약 3 5 2 2 2 2 3 11 2" xfId="23097"/>
    <cellStyle name="요약 3 5 2 2 2 2 3 11 3" xfId="38124"/>
    <cellStyle name="요약 3 5 2 2 2 2 3 12" xfId="22199"/>
    <cellStyle name="요약 3 5 2 2 2 2 3 13" xfId="37247"/>
    <cellStyle name="요약 3 5 2 2 2 2 3 2" xfId="10654"/>
    <cellStyle name="요약 3 5 2 2 2 2 3 2 2" xfId="25849"/>
    <cellStyle name="요약 3 5 2 2 2 2 3 2 3" xfId="40870"/>
    <cellStyle name="요약 3 5 2 2 2 2 3 3" xfId="11877"/>
    <cellStyle name="요약 3 5 2 2 2 2 3 3 2" xfId="26947"/>
    <cellStyle name="요약 3 5 2 2 2 2 3 3 3" xfId="41968"/>
    <cellStyle name="요약 3 5 2 2 2 2 3 4" xfId="13180"/>
    <cellStyle name="요약 3 5 2 2 2 2 3 4 2" xfId="28250"/>
    <cellStyle name="요약 3 5 2 2 2 2 3 4 3" xfId="43271"/>
    <cellStyle name="요약 3 5 2 2 2 2 3 5" xfId="14486"/>
    <cellStyle name="요약 3 5 2 2 2 2 3 5 2" xfId="29556"/>
    <cellStyle name="요약 3 5 2 2 2 2 3 5 3" xfId="44577"/>
    <cellStyle name="요약 3 5 2 2 2 2 3 6" xfId="15750"/>
    <cellStyle name="요약 3 5 2 2 2 2 3 6 2" xfId="30820"/>
    <cellStyle name="요약 3 5 2 2 2 2 3 6 3" xfId="45841"/>
    <cellStyle name="요약 3 5 2 2 2 2 3 7" xfId="16901"/>
    <cellStyle name="요약 3 5 2 2 2 2 3 7 2" xfId="31971"/>
    <cellStyle name="요약 3 5 2 2 2 2 3 7 3" xfId="46986"/>
    <cellStyle name="요약 3 5 2 2 2 2 3 8" xfId="18182"/>
    <cellStyle name="요약 3 5 2 2 2 2 3 8 2" xfId="33252"/>
    <cellStyle name="요약 3 5 2 2 2 2 3 8 3" xfId="48264"/>
    <cellStyle name="요약 3 5 2 2 2 2 3 9" xfId="19356"/>
    <cellStyle name="요약 3 5 2 2 2 2 3 9 2" xfId="34426"/>
    <cellStyle name="요약 3 5 2 2 2 2 3 9 3" xfId="49438"/>
    <cellStyle name="요약 3 5 2 2 2 2 4" xfId="7086"/>
    <cellStyle name="요약 3 5 2 2 2 2 4 2" xfId="8532"/>
    <cellStyle name="요약 3 5 2 2 2 2 4 2 2" xfId="23758"/>
    <cellStyle name="요약 3 5 2 2 2 2 4 2 3" xfId="38782"/>
    <cellStyle name="요약 3 5 2 2 2 2 4 3" xfId="22440"/>
    <cellStyle name="요약 3 5 2 2 2 2 4 4" xfId="37488"/>
    <cellStyle name="요약 3 5 2 2 2 2 5" xfId="12615"/>
    <cellStyle name="요약 3 5 2 2 2 2 5 2" xfId="27685"/>
    <cellStyle name="요약 3 5 2 2 2 2 5 3" xfId="42706"/>
    <cellStyle name="요약 3 5 2 2 2 2 6" xfId="13904"/>
    <cellStyle name="요약 3 5 2 2 2 2 6 2" xfId="28974"/>
    <cellStyle name="요약 3 5 2 2 2 2 6 3" xfId="43995"/>
    <cellStyle name="요약 3 5 2 2 2 2 7" xfId="15266"/>
    <cellStyle name="요약 3 5 2 2 2 2 7 2" xfId="30336"/>
    <cellStyle name="요약 3 5 2 2 2 2 7 3" xfId="45357"/>
    <cellStyle name="요약 3 5 2 2 2 2 8" xfId="9849"/>
    <cellStyle name="요약 3 5 2 2 2 2 8 2" xfId="25075"/>
    <cellStyle name="요약 3 5 2 2 2 2 8 3" xfId="40096"/>
    <cellStyle name="요약 3 5 2 2 2 2 9" xfId="17615"/>
    <cellStyle name="요약 3 5 2 2 2 2 9 2" xfId="32685"/>
    <cellStyle name="요약 3 5 2 2 2 2 9 3" xfId="47697"/>
    <cellStyle name="요약 3 5 2 2 2 3" xfId="6753"/>
    <cellStyle name="요약 3 5 2 2 2 3 10" xfId="20359"/>
    <cellStyle name="요약 3 5 2 2 2 3 10 2" xfId="35429"/>
    <cellStyle name="요약 3 5 2 2 2 3 10 3" xfId="50441"/>
    <cellStyle name="요약 3 5 2 2 2 3 11" xfId="7653"/>
    <cellStyle name="요약 3 5 2 2 2 3 11 2" xfId="23005"/>
    <cellStyle name="요약 3 5 2 2 2 3 11 3" xfId="38032"/>
    <cellStyle name="요약 3 5 2 2 2 3 12" xfId="22107"/>
    <cellStyle name="요약 3 5 2 2 2 3 13" xfId="37155"/>
    <cellStyle name="요약 3 5 2 2 2 3 2" xfId="10561"/>
    <cellStyle name="요약 3 5 2 2 2 3 2 2" xfId="25757"/>
    <cellStyle name="요약 3 5 2 2 2 3 2 3" xfId="40778"/>
    <cellStyle name="요약 3 5 2 2 2 3 3" xfId="11785"/>
    <cellStyle name="요약 3 5 2 2 2 3 3 2" xfId="26855"/>
    <cellStyle name="요약 3 5 2 2 2 3 3 3" xfId="41876"/>
    <cellStyle name="요약 3 5 2 2 2 3 4" xfId="13087"/>
    <cellStyle name="요약 3 5 2 2 2 3 4 2" xfId="28157"/>
    <cellStyle name="요약 3 5 2 2 2 3 4 3" xfId="43178"/>
    <cellStyle name="요약 3 5 2 2 2 3 5" xfId="14393"/>
    <cellStyle name="요약 3 5 2 2 2 3 5 2" xfId="29463"/>
    <cellStyle name="요약 3 5 2 2 2 3 5 3" xfId="44484"/>
    <cellStyle name="요약 3 5 2 2 2 3 6" xfId="15658"/>
    <cellStyle name="요약 3 5 2 2 2 3 6 2" xfId="30728"/>
    <cellStyle name="요약 3 5 2 2 2 3 6 3" xfId="45749"/>
    <cellStyle name="요약 3 5 2 2 2 3 7" xfId="16809"/>
    <cellStyle name="요약 3 5 2 2 2 3 7 2" xfId="31879"/>
    <cellStyle name="요약 3 5 2 2 2 3 7 3" xfId="46894"/>
    <cellStyle name="요약 3 5 2 2 2 3 8" xfId="18089"/>
    <cellStyle name="요약 3 5 2 2 2 3 8 2" xfId="33159"/>
    <cellStyle name="요약 3 5 2 2 2 3 8 3" xfId="48171"/>
    <cellStyle name="요약 3 5 2 2 2 3 9" xfId="19264"/>
    <cellStyle name="요약 3 5 2 2 2 3 9 2" xfId="34334"/>
    <cellStyle name="요약 3 5 2 2 2 3 9 3" xfId="49346"/>
    <cellStyle name="요약 3 5 2 2 2 4" xfId="7054"/>
    <cellStyle name="요약 3 5 2 2 2 4 2" xfId="8580"/>
    <cellStyle name="요약 3 5 2 2 2 4 2 2" xfId="23806"/>
    <cellStyle name="요약 3 5 2 2 2 4 2 3" xfId="38830"/>
    <cellStyle name="요약 3 5 2 2 2 4 3" xfId="22408"/>
    <cellStyle name="요약 3 5 2 2 2 4 4" xfId="37456"/>
    <cellStyle name="요약 3 5 2 2 2 5" xfId="12560"/>
    <cellStyle name="요약 3 5 2 2 2 5 2" xfId="27630"/>
    <cellStyle name="요약 3 5 2 2 2 5 3" xfId="42651"/>
    <cellStyle name="요약 3 5 2 2 2 6" xfId="13857"/>
    <cellStyle name="요약 3 5 2 2 2 6 2" xfId="28927"/>
    <cellStyle name="요약 3 5 2 2 2 6 3" xfId="43948"/>
    <cellStyle name="요약 3 5 2 2 2 7" xfId="15232"/>
    <cellStyle name="요약 3 5 2 2 2 7 2" xfId="30302"/>
    <cellStyle name="요약 3 5 2 2 2 7 3" xfId="45323"/>
    <cellStyle name="요약 3 5 2 2 2 8" xfId="10142"/>
    <cellStyle name="요약 3 5 2 2 2 8 2" xfId="25367"/>
    <cellStyle name="요약 3 5 2 2 2 8 3" xfId="40388"/>
    <cellStyle name="요약 3 5 2 2 2 9" xfId="17570"/>
    <cellStyle name="요약 3 5 2 2 2 9 2" xfId="32640"/>
    <cellStyle name="요약 3 5 2 2 2 9 3" xfId="47652"/>
    <cellStyle name="요약 3 5 2 2 3" xfId="6726"/>
    <cellStyle name="요약 3 5 2 2 3 10" xfId="20332"/>
    <cellStyle name="요약 3 5 2 2 3 10 2" xfId="35402"/>
    <cellStyle name="요약 3 5 2 2 3 10 3" xfId="50414"/>
    <cellStyle name="요약 3 5 2 2 3 11" xfId="7604"/>
    <cellStyle name="요약 3 5 2 2 3 11 2" xfId="22957"/>
    <cellStyle name="요약 3 5 2 2 3 11 3" xfId="38005"/>
    <cellStyle name="요약 3 5 2 2 3 12" xfId="22080"/>
    <cellStyle name="요약 3 5 2 2 3 13" xfId="37128"/>
    <cellStyle name="요약 3 5 2 2 3 2" xfId="10524"/>
    <cellStyle name="요약 3 5 2 2 3 2 2" xfId="25721"/>
    <cellStyle name="요약 3 5 2 2 3 2 3" xfId="40742"/>
    <cellStyle name="요약 3 5 2 2 3 3" xfId="11756"/>
    <cellStyle name="요약 3 5 2 2 3 3 2" xfId="26826"/>
    <cellStyle name="요약 3 5 2 2 3 3 3" xfId="41847"/>
    <cellStyle name="요약 3 5 2 2 3 4" xfId="13057"/>
    <cellStyle name="요약 3 5 2 2 3 4 2" xfId="28127"/>
    <cellStyle name="요약 3 5 2 2 3 4 3" xfId="43148"/>
    <cellStyle name="요약 3 5 2 2 3 5" xfId="14364"/>
    <cellStyle name="요약 3 5 2 2 3 5 2" xfId="29434"/>
    <cellStyle name="요약 3 5 2 2 3 5 3" xfId="44455"/>
    <cellStyle name="요약 3 5 2 2 3 6" xfId="15628"/>
    <cellStyle name="요약 3 5 2 2 3 6 2" xfId="30698"/>
    <cellStyle name="요약 3 5 2 2 3 6 3" xfId="45719"/>
    <cellStyle name="요약 3 5 2 2 3 7" xfId="16775"/>
    <cellStyle name="요약 3 5 2 2 3 7 2" xfId="31845"/>
    <cellStyle name="요약 3 5 2 2 3 7 3" xfId="46866"/>
    <cellStyle name="요약 3 5 2 2 3 8" xfId="18062"/>
    <cellStyle name="요약 3 5 2 2 3 8 2" xfId="33132"/>
    <cellStyle name="요약 3 5 2 2 3 8 3" xfId="48144"/>
    <cellStyle name="요약 3 5 2 2 3 9" xfId="19237"/>
    <cellStyle name="요약 3 5 2 2 3 9 2" xfId="34307"/>
    <cellStyle name="요약 3 5 2 2 3 9 3" xfId="49319"/>
    <cellStyle name="요약 3 5 2 2 4" xfId="7038"/>
    <cellStyle name="요약 3 5 2 2 4 2" xfId="8661"/>
    <cellStyle name="요약 3 5 2 2 4 2 2" xfId="23887"/>
    <cellStyle name="요약 3 5 2 2 4 2 3" xfId="38909"/>
    <cellStyle name="요약 3 5 2 2 4 3" xfId="22392"/>
    <cellStyle name="요약 3 5 2 2 4 4" xfId="37440"/>
    <cellStyle name="요약 3 5 2 2 5" xfId="9496"/>
    <cellStyle name="요약 3 5 2 2 5 2" xfId="24722"/>
    <cellStyle name="요약 3 5 2 2 5 3" xfId="39743"/>
    <cellStyle name="요약 3 5 2 2 6" xfId="10132"/>
    <cellStyle name="요약 3 5 2 2 6 2" xfId="25357"/>
    <cellStyle name="요약 3 5 2 2 6 3" xfId="40378"/>
    <cellStyle name="요약 3 5 2 2 7" xfId="10119"/>
    <cellStyle name="요약 3 5 2 2 7 2" xfId="25345"/>
    <cellStyle name="요약 3 5 2 2 7 3" xfId="40366"/>
    <cellStyle name="요약 3 5 2 2 8" xfId="9452"/>
    <cellStyle name="요약 3 5 2 2 8 2" xfId="24678"/>
    <cellStyle name="요약 3 5 2 2 8 3" xfId="39699"/>
    <cellStyle name="요약 3 5 2 2 9" xfId="9715"/>
    <cellStyle name="요약 3 5 2 2 9 2" xfId="24941"/>
    <cellStyle name="요약 3 5 2 2 9 3" xfId="39962"/>
    <cellStyle name="요약 3 5 2 3" xfId="6576"/>
    <cellStyle name="요약 3 5 2 3 10" xfId="20182"/>
    <cellStyle name="요약 3 5 2 3 10 2" xfId="35252"/>
    <cellStyle name="요약 3 5 2 3 10 3" xfId="50264"/>
    <cellStyle name="요약 3 5 2 3 11" xfId="7454"/>
    <cellStyle name="요약 3 5 2 3 11 2" xfId="22807"/>
    <cellStyle name="요약 3 5 2 3 11 3" xfId="37855"/>
    <cellStyle name="요약 3 5 2 3 12" xfId="21930"/>
    <cellStyle name="요약 3 5 2 3 13" xfId="36978"/>
    <cellStyle name="요약 3 5 2 3 2" xfId="10374"/>
    <cellStyle name="요약 3 5 2 3 2 2" xfId="25571"/>
    <cellStyle name="요약 3 5 2 3 2 3" xfId="40592"/>
    <cellStyle name="요약 3 5 2 3 3" xfId="11606"/>
    <cellStyle name="요약 3 5 2 3 3 2" xfId="26676"/>
    <cellStyle name="요약 3 5 2 3 3 3" xfId="41697"/>
    <cellStyle name="요약 3 5 2 3 4" xfId="12907"/>
    <cellStyle name="요약 3 5 2 3 4 2" xfId="27977"/>
    <cellStyle name="요약 3 5 2 3 4 3" xfId="42998"/>
    <cellStyle name="요약 3 5 2 3 5" xfId="14214"/>
    <cellStyle name="요약 3 5 2 3 5 2" xfId="29284"/>
    <cellStyle name="요약 3 5 2 3 5 3" xfId="44305"/>
    <cellStyle name="요약 3 5 2 3 6" xfId="15478"/>
    <cellStyle name="요약 3 5 2 3 6 2" xfId="30548"/>
    <cellStyle name="요약 3 5 2 3 6 3" xfId="45569"/>
    <cellStyle name="요약 3 5 2 3 7" xfId="16625"/>
    <cellStyle name="요약 3 5 2 3 7 2" xfId="31695"/>
    <cellStyle name="요약 3 5 2 3 7 3" xfId="46716"/>
    <cellStyle name="요약 3 5 2 3 8" xfId="17912"/>
    <cellStyle name="요약 3 5 2 3 8 2" xfId="32982"/>
    <cellStyle name="요약 3 5 2 3 8 3" xfId="47994"/>
    <cellStyle name="요약 3 5 2 3 9" xfId="19087"/>
    <cellStyle name="요약 3 5 2 3 9 2" xfId="34157"/>
    <cellStyle name="요약 3 5 2 3 9 3" xfId="49169"/>
    <cellStyle name="요약 3 5 2 4" xfId="7001"/>
    <cellStyle name="요약 3 5 2 4 2" xfId="8727"/>
    <cellStyle name="요약 3 5 2 4 2 2" xfId="23953"/>
    <cellStyle name="요약 3 5 2 4 2 3" xfId="38975"/>
    <cellStyle name="요약 3 5 2 4 3" xfId="22355"/>
    <cellStyle name="요약 3 5 2 4 4" xfId="37403"/>
    <cellStyle name="요약 3 5 2 5" xfId="9314"/>
    <cellStyle name="요약 3 5 2 5 2" xfId="24540"/>
    <cellStyle name="요약 3 5 2 5 3" xfId="39562"/>
    <cellStyle name="요약 3 5 2 6" xfId="9243"/>
    <cellStyle name="요약 3 5 2 6 2" xfId="24469"/>
    <cellStyle name="요약 3 5 2 6 3" xfId="39491"/>
    <cellStyle name="요약 3 5 2 7" xfId="9019"/>
    <cellStyle name="요약 3 5 2 7 2" xfId="24245"/>
    <cellStyle name="요약 3 5 2 7 3" xfId="39267"/>
    <cellStyle name="요약 3 5 2 8" xfId="14832"/>
    <cellStyle name="요약 3 5 2 8 2" xfId="29902"/>
    <cellStyle name="요약 3 5 2 8 3" xfId="44923"/>
    <cellStyle name="요약 3 5 2 9" xfId="9575"/>
    <cellStyle name="요약 3 5 2 9 2" xfId="24801"/>
    <cellStyle name="요약 3 5 2 9 3" xfId="39822"/>
    <cellStyle name="요약 3 5 3" xfId="6422"/>
    <cellStyle name="요약 3 5 3 10" xfId="20057"/>
    <cellStyle name="요약 3 5 3 10 2" xfId="35127"/>
    <cellStyle name="요약 3 5 3 10 3" xfId="50139"/>
    <cellStyle name="요약 3 5 3 11" xfId="7329"/>
    <cellStyle name="요약 3 5 3 11 2" xfId="22682"/>
    <cellStyle name="요약 3 5 3 11 3" xfId="37730"/>
    <cellStyle name="요약 3 5 3 12" xfId="21776"/>
    <cellStyle name="요약 3 5 3 13" xfId="36824"/>
    <cellStyle name="요약 3 5 3 2" xfId="10249"/>
    <cellStyle name="요약 3 5 3 2 2" xfId="25446"/>
    <cellStyle name="요약 3 5 3 2 3" xfId="40467"/>
    <cellStyle name="요약 3 5 3 3" xfId="11481"/>
    <cellStyle name="요약 3 5 3 3 2" xfId="26551"/>
    <cellStyle name="요약 3 5 3 3 3" xfId="41572"/>
    <cellStyle name="요약 3 5 3 4" xfId="12782"/>
    <cellStyle name="요약 3 5 3 4 2" xfId="27852"/>
    <cellStyle name="요약 3 5 3 4 3" xfId="42873"/>
    <cellStyle name="요약 3 5 3 5" xfId="14089"/>
    <cellStyle name="요약 3 5 3 5 2" xfId="29159"/>
    <cellStyle name="요약 3 5 3 5 3" xfId="44180"/>
    <cellStyle name="요약 3 5 3 6" xfId="15353"/>
    <cellStyle name="요약 3 5 3 6 2" xfId="30423"/>
    <cellStyle name="요약 3 5 3 6 3" xfId="45444"/>
    <cellStyle name="요약 3 5 3 7" xfId="16500"/>
    <cellStyle name="요약 3 5 3 7 2" xfId="31570"/>
    <cellStyle name="요약 3 5 3 7 3" xfId="46591"/>
    <cellStyle name="요약 3 5 3 8" xfId="17787"/>
    <cellStyle name="요약 3 5 3 8 2" xfId="32857"/>
    <cellStyle name="요약 3 5 3 8 3" xfId="47869"/>
    <cellStyle name="요약 3 5 3 9" xfId="18962"/>
    <cellStyle name="요약 3 5 3 9 2" xfId="34032"/>
    <cellStyle name="요약 3 5 3 9 3" xfId="49044"/>
    <cellStyle name="요약 3 5 4" xfId="6286"/>
    <cellStyle name="요약 3 5 4 2" xfId="9523"/>
    <cellStyle name="요약 3 5 4 2 2" xfId="24749"/>
    <cellStyle name="요약 3 5 4 2 3" xfId="39770"/>
    <cellStyle name="요약 3 5 4 3" xfId="21640"/>
    <cellStyle name="요약 3 5 4 4" xfId="36688"/>
    <cellStyle name="요약 3 5 5" xfId="9900"/>
    <cellStyle name="요약 3 5 5 2" xfId="25126"/>
    <cellStyle name="요약 3 5 5 3" xfId="40147"/>
    <cellStyle name="요약 3 5 6" xfId="9945"/>
    <cellStyle name="요약 3 5 6 2" xfId="25171"/>
    <cellStyle name="요약 3 5 6 3" xfId="40192"/>
    <cellStyle name="요약 3 5 7" xfId="9258"/>
    <cellStyle name="요약 3 5 7 2" xfId="24484"/>
    <cellStyle name="요약 3 5 7 3" xfId="39506"/>
    <cellStyle name="요약 3 5 8" xfId="9590"/>
    <cellStyle name="요약 3 5 8 2" xfId="24816"/>
    <cellStyle name="요약 3 5 8 3" xfId="39837"/>
    <cellStyle name="요약 3 5 9" xfId="14029"/>
    <cellStyle name="요약 3 5 9 2" xfId="29099"/>
    <cellStyle name="요약 3 5 9 3" xfId="44120"/>
    <cellStyle name="요약 3 6" xfId="4553"/>
    <cellStyle name="요약 3 6 10" xfId="13873"/>
    <cellStyle name="요약 3 6 10 2" xfId="28943"/>
    <cellStyle name="요약 3 6 10 3" xfId="43964"/>
    <cellStyle name="요약 3 6 11" xfId="6072"/>
    <cellStyle name="요약 3 6 11 2" xfId="21428"/>
    <cellStyle name="요약 3 6 11 3" xfId="36474"/>
    <cellStyle name="요약 3 6 12" xfId="21167"/>
    <cellStyle name="요약 3 6 13" xfId="36218"/>
    <cellStyle name="요약 3 6 2" xfId="5568"/>
    <cellStyle name="요약 3 6 2 10" xfId="9562"/>
    <cellStyle name="요약 3 6 2 10 2" xfId="24788"/>
    <cellStyle name="요약 3 6 2 10 3" xfId="39809"/>
    <cellStyle name="요약 3 6 2 11" xfId="18470"/>
    <cellStyle name="요약 3 6 2 11 2" xfId="33540"/>
    <cellStyle name="요약 3 6 2 11 3" xfId="48552"/>
    <cellStyle name="요약 3 6 2 12" xfId="6476"/>
    <cellStyle name="요약 3 6 2 12 2" xfId="21830"/>
    <cellStyle name="요약 3 6 2 12 3" xfId="36878"/>
    <cellStyle name="요약 3 6 2 13" xfId="21219"/>
    <cellStyle name="요약 3 6 2 14" xfId="36266"/>
    <cellStyle name="요약 3 6 2 2" xfId="5715"/>
    <cellStyle name="요약 3 6 2 2 10" xfId="9255"/>
    <cellStyle name="요약 3 6 2 2 10 2" xfId="24481"/>
    <cellStyle name="요약 3 6 2 2 10 3" xfId="39503"/>
    <cellStyle name="요약 3 6 2 2 11" xfId="6341"/>
    <cellStyle name="요약 3 6 2 2 11 2" xfId="21695"/>
    <cellStyle name="요약 3 6 2 2 11 3" xfId="36743"/>
    <cellStyle name="요약 3 6 2 2 12" xfId="21270"/>
    <cellStyle name="요약 3 6 2 2 13" xfId="36317"/>
    <cellStyle name="요약 3 6 2 2 2" xfId="5748"/>
    <cellStyle name="요약 3 6 2 2 2 10" xfId="18875"/>
    <cellStyle name="요약 3 6 2 2 2 10 2" xfId="33945"/>
    <cellStyle name="요약 3 6 2 2 2 10 3" xfId="48957"/>
    <cellStyle name="요약 3 6 2 2 2 11" xfId="9315"/>
    <cellStyle name="요약 3 6 2 2 2 11 2" xfId="24541"/>
    <cellStyle name="요약 3 6 2 2 2 11 3" xfId="39563"/>
    <cellStyle name="요약 3 6 2 2 2 12" xfId="6427"/>
    <cellStyle name="요약 3 6 2 2 2 12 2" xfId="21781"/>
    <cellStyle name="요약 3 6 2 2 2 12 3" xfId="36829"/>
    <cellStyle name="요약 3 6 2 2 2 13" xfId="21289"/>
    <cellStyle name="요약 3 6 2 2 2 14" xfId="36333"/>
    <cellStyle name="요약 3 6 2 2 2 2" xfId="5841"/>
    <cellStyle name="요약 3 6 2 2 2 2 10" xfId="9832"/>
    <cellStyle name="요약 3 6 2 2 2 2 10 2" xfId="25058"/>
    <cellStyle name="요약 3 6 2 2 2 2 10 3" xfId="40079"/>
    <cellStyle name="요약 3 6 2 2 2 2 11" xfId="7148"/>
    <cellStyle name="요약 3 6 2 2 2 2 11 2" xfId="22502"/>
    <cellStyle name="요약 3 6 2 2 2 2 11 3" xfId="37550"/>
    <cellStyle name="요약 3 6 2 2 2 2 12" xfId="21321"/>
    <cellStyle name="요약 3 6 2 2 2 2 13" xfId="36365"/>
    <cellStyle name="요약 3 6 2 2 2 2 2" xfId="5958"/>
    <cellStyle name="요약 3 6 2 2 2 2 2 10" xfId="18909"/>
    <cellStyle name="요약 3 6 2 2 2 2 2 10 2" xfId="33979"/>
    <cellStyle name="요약 3 6 2 2 2 2 2 10 3" xfId="48991"/>
    <cellStyle name="요약 3 6 2 2 2 2 2 11" xfId="9212"/>
    <cellStyle name="요약 3 6 2 2 2 2 2 11 2" xfId="24438"/>
    <cellStyle name="요약 3 6 2 2 2 2 2 11 3" xfId="39460"/>
    <cellStyle name="요약 3 6 2 2 2 2 2 12" xfId="7257"/>
    <cellStyle name="요약 3 6 2 2 2 2 2 12 2" xfId="22611"/>
    <cellStyle name="요약 3 6 2 2 2 2 2 12 3" xfId="37659"/>
    <cellStyle name="요약 3 6 2 2 2 2 2 13" xfId="21353"/>
    <cellStyle name="요약 3 6 2 2 2 2 2 14" xfId="36397"/>
    <cellStyle name="요약 3 6 2 2 2 2 2 2" xfId="6955"/>
    <cellStyle name="요약 3 6 2 2 2 2 2 2 10" xfId="20676"/>
    <cellStyle name="요약 3 6 2 2 2 2 2 2 10 2" xfId="35746"/>
    <cellStyle name="요약 3 6 2 2 2 2 2 2 10 3" xfId="50758"/>
    <cellStyle name="요약 3 6 2 2 2 2 2 2 11" xfId="8023"/>
    <cellStyle name="요약 3 6 2 2 2 2 2 2 11 2" xfId="23325"/>
    <cellStyle name="요약 3 6 2 2 2 2 2 2 11 3" xfId="38349"/>
    <cellStyle name="요약 3 6 2 2 2 2 2 2 12" xfId="22309"/>
    <cellStyle name="요약 3 6 2 2 2 2 2 2 13" xfId="37357"/>
    <cellStyle name="요약 3 6 2 2 2 2 2 2 2" xfId="10928"/>
    <cellStyle name="요약 3 6 2 2 2 2 2 2 2 2" xfId="26074"/>
    <cellStyle name="요약 3 6 2 2 2 2 2 2 2 3" xfId="41095"/>
    <cellStyle name="요약 3 6 2 2 2 2 2 2 3" xfId="12105"/>
    <cellStyle name="요약 3 6 2 2 2 2 2 2 3 2" xfId="27175"/>
    <cellStyle name="요약 3 6 2 2 2 2 2 2 3 3" xfId="42196"/>
    <cellStyle name="요약 3 6 2 2 2 2 2 2 4" xfId="13409"/>
    <cellStyle name="요약 3 6 2 2 2 2 2 2 4 2" xfId="28479"/>
    <cellStyle name="요약 3 6 2 2 2 2 2 2 4 3" xfId="43500"/>
    <cellStyle name="요약 3 6 2 2 2 2 2 2 5" xfId="14746"/>
    <cellStyle name="요약 3 6 2 2 2 2 2 2 5 2" xfId="29816"/>
    <cellStyle name="요약 3 6 2 2 2 2 2 2 5 3" xfId="44837"/>
    <cellStyle name="요약 3 6 2 2 2 2 2 2 6" xfId="15976"/>
    <cellStyle name="요약 3 6 2 2 2 2 2 2 6 2" xfId="31046"/>
    <cellStyle name="요약 3 6 2 2 2 2 2 2 6 3" xfId="46067"/>
    <cellStyle name="요약 3 6 2 2 2 2 2 2 7" xfId="17129"/>
    <cellStyle name="요약 3 6 2 2 2 2 2 2 7 2" xfId="32199"/>
    <cellStyle name="요약 3 6 2 2 2 2 2 2 7 3" xfId="47211"/>
    <cellStyle name="요약 3 6 2 2 2 2 2 2 8" xfId="18415"/>
    <cellStyle name="요약 3 6 2 2 2 2 2 2 8 2" xfId="33485"/>
    <cellStyle name="요약 3 6 2 2 2 2 2 2 8 3" xfId="48497"/>
    <cellStyle name="요약 3 6 2 2 2 2 2 2 9" xfId="19581"/>
    <cellStyle name="요약 3 6 2 2 2 2 2 2 9 2" xfId="34651"/>
    <cellStyle name="요약 3 6 2 2 2 2 2 2 9 3" xfId="49663"/>
    <cellStyle name="요약 3 6 2 2 2 2 2 3" xfId="7103"/>
    <cellStyle name="요약 3 6 2 2 2 2 2 3 10" xfId="20561"/>
    <cellStyle name="요약 3 6 2 2 2 2 2 3 10 2" xfId="35631"/>
    <cellStyle name="요약 3 6 2 2 2 2 2 3 10 3" xfId="50643"/>
    <cellStyle name="요약 3 6 2 2 2 2 2 3 11" xfId="7863"/>
    <cellStyle name="요약 3 6 2 2 2 2 2 3 11 2" xfId="23207"/>
    <cellStyle name="요약 3 6 2 2 2 2 2 3 11 3" xfId="38234"/>
    <cellStyle name="요약 3 6 2 2 2 2 2 3 12" xfId="22457"/>
    <cellStyle name="요약 3 6 2 2 2 2 2 3 13" xfId="37505"/>
    <cellStyle name="요약 3 6 2 2 2 2 2 3 2" xfId="10771"/>
    <cellStyle name="요약 3 6 2 2 2 2 2 3 2 2" xfId="25959"/>
    <cellStyle name="요약 3 6 2 2 2 2 2 3 2 3" xfId="40980"/>
    <cellStyle name="요약 3 6 2 2 2 2 2 3 3" xfId="11988"/>
    <cellStyle name="요약 3 6 2 2 2 2 2 3 3 2" xfId="27058"/>
    <cellStyle name="요약 3 6 2 2 2 2 2 3 3 3" xfId="42079"/>
    <cellStyle name="요약 3 6 2 2 2 2 2 3 4" xfId="13290"/>
    <cellStyle name="요약 3 6 2 2 2 2 2 3 4 2" xfId="28360"/>
    <cellStyle name="요약 3 6 2 2 2 2 2 3 4 3" xfId="43381"/>
    <cellStyle name="요약 3 6 2 2 2 2 2 3 5" xfId="14601"/>
    <cellStyle name="요약 3 6 2 2 2 2 2 3 5 2" xfId="29671"/>
    <cellStyle name="요약 3 6 2 2 2 2 2 3 5 3" xfId="44692"/>
    <cellStyle name="요약 3 6 2 2 2 2 2 3 6" xfId="15860"/>
    <cellStyle name="요약 3 6 2 2 2 2 2 3 6 2" xfId="30930"/>
    <cellStyle name="요약 3 6 2 2 2 2 2 3 6 3" xfId="45951"/>
    <cellStyle name="요약 3 6 2 2 2 2 2 3 7" xfId="17011"/>
    <cellStyle name="요약 3 6 2 2 2 2 2 3 7 2" xfId="32081"/>
    <cellStyle name="요약 3 6 2 2 2 2 2 3 7 3" xfId="47096"/>
    <cellStyle name="요약 3 6 2 2 2 2 2 3 8" xfId="18292"/>
    <cellStyle name="요약 3 6 2 2 2 2 2 3 8 2" xfId="33362"/>
    <cellStyle name="요약 3 6 2 2 2 2 2 3 8 3" xfId="48374"/>
    <cellStyle name="요약 3 6 2 2 2 2 2 3 9" xfId="19466"/>
    <cellStyle name="요약 3 6 2 2 2 2 2 3 9 2" xfId="34536"/>
    <cellStyle name="요약 3 6 2 2 2 2 2 3 9 3" xfId="49548"/>
    <cellStyle name="요약 3 6 2 2 2 2 2 4" xfId="8804"/>
    <cellStyle name="요약 3 6 2 2 2 2 2 4 2" xfId="24030"/>
    <cellStyle name="요약 3 6 2 2 2 2 2 4 3" xfId="39052"/>
    <cellStyle name="요약 3 6 2 2 2 2 2 5" xfId="12716"/>
    <cellStyle name="요약 3 6 2 2 2 2 2 5 2" xfId="27786"/>
    <cellStyle name="요약 3 6 2 2 2 2 2 5 3" xfId="42807"/>
    <cellStyle name="요약 3 6 2 2 2 2 2 6" xfId="14011"/>
    <cellStyle name="요약 3 6 2 2 2 2 2 6 2" xfId="29081"/>
    <cellStyle name="요약 3 6 2 2 2 2 2 6 3" xfId="44102"/>
    <cellStyle name="요약 3 6 2 2 2 2 2 7" xfId="15300"/>
    <cellStyle name="요약 3 6 2 2 2 2 2 7 2" xfId="30370"/>
    <cellStyle name="요약 3 6 2 2 2 2 2 7 3" xfId="45391"/>
    <cellStyle name="요약 3 6 2 2 2 2 2 8" xfId="16435"/>
    <cellStyle name="요약 3 6 2 2 2 2 2 8 2" xfId="31505"/>
    <cellStyle name="요약 3 6 2 2 2 2 2 8 3" xfId="46526"/>
    <cellStyle name="요약 3 6 2 2 2 2 2 9" xfId="17719"/>
    <cellStyle name="요약 3 6 2 2 2 2 2 9 2" xfId="32789"/>
    <cellStyle name="요약 3 6 2 2 2 2 2 9 3" xfId="47801"/>
    <cellStyle name="요약 3 6 2 2 2 2 3" xfId="6846"/>
    <cellStyle name="요약 3 6 2 2 2 2 3 10" xfId="20452"/>
    <cellStyle name="요약 3 6 2 2 2 2 3 10 2" xfId="35522"/>
    <cellStyle name="요약 3 6 2 2 2 2 3 10 3" xfId="50534"/>
    <cellStyle name="요약 3 6 2 2 2 2 3 11" xfId="7747"/>
    <cellStyle name="요약 3 6 2 2 2 2 3 11 2" xfId="23098"/>
    <cellStyle name="요약 3 6 2 2 2 2 3 11 3" xfId="38125"/>
    <cellStyle name="요약 3 6 2 2 2 2 3 12" xfId="22200"/>
    <cellStyle name="요약 3 6 2 2 2 2 3 13" xfId="37248"/>
    <cellStyle name="요약 3 6 2 2 2 2 3 2" xfId="10655"/>
    <cellStyle name="요약 3 6 2 2 2 2 3 2 2" xfId="25850"/>
    <cellStyle name="요약 3 6 2 2 2 2 3 2 3" xfId="40871"/>
    <cellStyle name="요약 3 6 2 2 2 2 3 3" xfId="11878"/>
    <cellStyle name="요약 3 6 2 2 2 2 3 3 2" xfId="26948"/>
    <cellStyle name="요약 3 6 2 2 2 2 3 3 3" xfId="41969"/>
    <cellStyle name="요약 3 6 2 2 2 2 3 4" xfId="13181"/>
    <cellStyle name="요약 3 6 2 2 2 2 3 4 2" xfId="28251"/>
    <cellStyle name="요약 3 6 2 2 2 2 3 4 3" xfId="43272"/>
    <cellStyle name="요약 3 6 2 2 2 2 3 5" xfId="14487"/>
    <cellStyle name="요약 3 6 2 2 2 2 3 5 2" xfId="29557"/>
    <cellStyle name="요약 3 6 2 2 2 2 3 5 3" xfId="44578"/>
    <cellStyle name="요약 3 6 2 2 2 2 3 6" xfId="15751"/>
    <cellStyle name="요약 3 6 2 2 2 2 3 6 2" xfId="30821"/>
    <cellStyle name="요약 3 6 2 2 2 2 3 6 3" xfId="45842"/>
    <cellStyle name="요약 3 6 2 2 2 2 3 7" xfId="16902"/>
    <cellStyle name="요약 3 6 2 2 2 2 3 7 2" xfId="31972"/>
    <cellStyle name="요약 3 6 2 2 2 2 3 7 3" xfId="46987"/>
    <cellStyle name="요약 3 6 2 2 2 2 3 8" xfId="18183"/>
    <cellStyle name="요약 3 6 2 2 2 2 3 8 2" xfId="33253"/>
    <cellStyle name="요약 3 6 2 2 2 2 3 8 3" xfId="48265"/>
    <cellStyle name="요약 3 6 2 2 2 2 3 9" xfId="19357"/>
    <cellStyle name="요약 3 6 2 2 2 2 3 9 2" xfId="34427"/>
    <cellStyle name="요약 3 6 2 2 2 2 3 9 3" xfId="49439"/>
    <cellStyle name="요약 3 6 2 2 2 2 4" xfId="7087"/>
    <cellStyle name="요약 3 6 2 2 2 2 4 2" xfId="8531"/>
    <cellStyle name="요약 3 6 2 2 2 2 4 2 2" xfId="23757"/>
    <cellStyle name="요약 3 6 2 2 2 2 4 2 3" xfId="38781"/>
    <cellStyle name="요약 3 6 2 2 2 2 4 3" xfId="22441"/>
    <cellStyle name="요약 3 6 2 2 2 2 4 4" xfId="37489"/>
    <cellStyle name="요약 3 6 2 2 2 2 5" xfId="12616"/>
    <cellStyle name="요약 3 6 2 2 2 2 5 2" xfId="27686"/>
    <cellStyle name="요약 3 6 2 2 2 2 5 3" xfId="42707"/>
    <cellStyle name="요약 3 6 2 2 2 2 6" xfId="13905"/>
    <cellStyle name="요약 3 6 2 2 2 2 6 2" xfId="28975"/>
    <cellStyle name="요약 3 6 2 2 2 2 6 3" xfId="43996"/>
    <cellStyle name="요약 3 6 2 2 2 2 7" xfId="15267"/>
    <cellStyle name="요약 3 6 2 2 2 2 7 2" xfId="30337"/>
    <cellStyle name="요약 3 6 2 2 2 2 7 3" xfId="45358"/>
    <cellStyle name="요약 3 6 2 2 2 2 8" xfId="11893"/>
    <cellStyle name="요약 3 6 2 2 2 2 8 2" xfId="26963"/>
    <cellStyle name="요약 3 6 2 2 2 2 8 3" xfId="41984"/>
    <cellStyle name="요약 3 6 2 2 2 2 9" xfId="17616"/>
    <cellStyle name="요약 3 6 2 2 2 2 9 2" xfId="32686"/>
    <cellStyle name="요약 3 6 2 2 2 2 9 3" xfId="47698"/>
    <cellStyle name="요약 3 6 2 2 2 3" xfId="6754"/>
    <cellStyle name="요약 3 6 2 2 2 3 10" xfId="20360"/>
    <cellStyle name="요약 3 6 2 2 2 3 10 2" xfId="35430"/>
    <cellStyle name="요약 3 6 2 2 2 3 10 3" xfId="50442"/>
    <cellStyle name="요약 3 6 2 2 2 3 11" xfId="7654"/>
    <cellStyle name="요약 3 6 2 2 2 3 11 2" xfId="23006"/>
    <cellStyle name="요약 3 6 2 2 2 3 11 3" xfId="38033"/>
    <cellStyle name="요약 3 6 2 2 2 3 12" xfId="22108"/>
    <cellStyle name="요약 3 6 2 2 2 3 13" xfId="37156"/>
    <cellStyle name="요약 3 6 2 2 2 3 2" xfId="10562"/>
    <cellStyle name="요약 3 6 2 2 2 3 2 2" xfId="25758"/>
    <cellStyle name="요약 3 6 2 2 2 3 2 3" xfId="40779"/>
    <cellStyle name="요약 3 6 2 2 2 3 3" xfId="11786"/>
    <cellStyle name="요약 3 6 2 2 2 3 3 2" xfId="26856"/>
    <cellStyle name="요약 3 6 2 2 2 3 3 3" xfId="41877"/>
    <cellStyle name="요약 3 6 2 2 2 3 4" xfId="13088"/>
    <cellStyle name="요약 3 6 2 2 2 3 4 2" xfId="28158"/>
    <cellStyle name="요약 3 6 2 2 2 3 4 3" xfId="43179"/>
    <cellStyle name="요약 3 6 2 2 2 3 5" xfId="14394"/>
    <cellStyle name="요약 3 6 2 2 2 3 5 2" xfId="29464"/>
    <cellStyle name="요약 3 6 2 2 2 3 5 3" xfId="44485"/>
    <cellStyle name="요약 3 6 2 2 2 3 6" xfId="15659"/>
    <cellStyle name="요약 3 6 2 2 2 3 6 2" xfId="30729"/>
    <cellStyle name="요약 3 6 2 2 2 3 6 3" xfId="45750"/>
    <cellStyle name="요약 3 6 2 2 2 3 7" xfId="16810"/>
    <cellStyle name="요약 3 6 2 2 2 3 7 2" xfId="31880"/>
    <cellStyle name="요약 3 6 2 2 2 3 7 3" xfId="46895"/>
    <cellStyle name="요약 3 6 2 2 2 3 8" xfId="18090"/>
    <cellStyle name="요약 3 6 2 2 2 3 8 2" xfId="33160"/>
    <cellStyle name="요약 3 6 2 2 2 3 8 3" xfId="48172"/>
    <cellStyle name="요약 3 6 2 2 2 3 9" xfId="19265"/>
    <cellStyle name="요약 3 6 2 2 2 3 9 2" xfId="34335"/>
    <cellStyle name="요약 3 6 2 2 2 3 9 3" xfId="49347"/>
    <cellStyle name="요약 3 6 2 2 2 4" xfId="7055"/>
    <cellStyle name="요약 3 6 2 2 2 4 2" xfId="8579"/>
    <cellStyle name="요약 3 6 2 2 2 4 2 2" xfId="23805"/>
    <cellStyle name="요약 3 6 2 2 2 4 2 3" xfId="38829"/>
    <cellStyle name="요약 3 6 2 2 2 4 3" xfId="22409"/>
    <cellStyle name="요약 3 6 2 2 2 4 4" xfId="37457"/>
    <cellStyle name="요약 3 6 2 2 2 5" xfId="12561"/>
    <cellStyle name="요약 3 6 2 2 2 5 2" xfId="27631"/>
    <cellStyle name="요약 3 6 2 2 2 5 3" xfId="42652"/>
    <cellStyle name="요약 3 6 2 2 2 6" xfId="13858"/>
    <cellStyle name="요약 3 6 2 2 2 6 2" xfId="28928"/>
    <cellStyle name="요약 3 6 2 2 2 6 3" xfId="43949"/>
    <cellStyle name="요약 3 6 2 2 2 7" xfId="15233"/>
    <cellStyle name="요약 3 6 2 2 2 7 2" xfId="30303"/>
    <cellStyle name="요약 3 6 2 2 2 7 3" xfId="45324"/>
    <cellStyle name="요약 3 6 2 2 2 8" xfId="9147"/>
    <cellStyle name="요약 3 6 2 2 2 8 2" xfId="24373"/>
    <cellStyle name="요약 3 6 2 2 2 8 3" xfId="39395"/>
    <cellStyle name="요약 3 6 2 2 2 9" xfId="17571"/>
    <cellStyle name="요약 3 6 2 2 2 9 2" xfId="32641"/>
    <cellStyle name="요약 3 6 2 2 2 9 3" xfId="47653"/>
    <cellStyle name="요약 3 6 2 2 3" xfId="6727"/>
    <cellStyle name="요약 3 6 2 2 3 10" xfId="20333"/>
    <cellStyle name="요약 3 6 2 2 3 10 2" xfId="35403"/>
    <cellStyle name="요약 3 6 2 2 3 10 3" xfId="50415"/>
    <cellStyle name="요약 3 6 2 2 3 11" xfId="7605"/>
    <cellStyle name="요약 3 6 2 2 3 11 2" xfId="22958"/>
    <cellStyle name="요약 3 6 2 2 3 11 3" xfId="38006"/>
    <cellStyle name="요약 3 6 2 2 3 12" xfId="22081"/>
    <cellStyle name="요약 3 6 2 2 3 13" xfId="37129"/>
    <cellStyle name="요약 3 6 2 2 3 2" xfId="10525"/>
    <cellStyle name="요약 3 6 2 2 3 2 2" xfId="25722"/>
    <cellStyle name="요약 3 6 2 2 3 2 3" xfId="40743"/>
    <cellStyle name="요약 3 6 2 2 3 3" xfId="11757"/>
    <cellStyle name="요약 3 6 2 2 3 3 2" xfId="26827"/>
    <cellStyle name="요약 3 6 2 2 3 3 3" xfId="41848"/>
    <cellStyle name="요약 3 6 2 2 3 4" xfId="13058"/>
    <cellStyle name="요약 3 6 2 2 3 4 2" xfId="28128"/>
    <cellStyle name="요약 3 6 2 2 3 4 3" xfId="43149"/>
    <cellStyle name="요약 3 6 2 2 3 5" xfId="14365"/>
    <cellStyle name="요약 3 6 2 2 3 5 2" xfId="29435"/>
    <cellStyle name="요약 3 6 2 2 3 5 3" xfId="44456"/>
    <cellStyle name="요약 3 6 2 2 3 6" xfId="15629"/>
    <cellStyle name="요약 3 6 2 2 3 6 2" xfId="30699"/>
    <cellStyle name="요약 3 6 2 2 3 6 3" xfId="45720"/>
    <cellStyle name="요약 3 6 2 2 3 7" xfId="16776"/>
    <cellStyle name="요약 3 6 2 2 3 7 2" xfId="31846"/>
    <cellStyle name="요약 3 6 2 2 3 7 3" xfId="46867"/>
    <cellStyle name="요약 3 6 2 2 3 8" xfId="18063"/>
    <cellStyle name="요약 3 6 2 2 3 8 2" xfId="33133"/>
    <cellStyle name="요약 3 6 2 2 3 8 3" xfId="48145"/>
    <cellStyle name="요약 3 6 2 2 3 9" xfId="19238"/>
    <cellStyle name="요약 3 6 2 2 3 9 2" xfId="34308"/>
    <cellStyle name="요약 3 6 2 2 3 9 3" xfId="49320"/>
    <cellStyle name="요약 3 6 2 2 4" xfId="7039"/>
    <cellStyle name="요약 3 6 2 2 4 2" xfId="8660"/>
    <cellStyle name="요약 3 6 2 2 4 2 2" xfId="23886"/>
    <cellStyle name="요약 3 6 2 2 4 2 3" xfId="38908"/>
    <cellStyle name="요약 3 6 2 2 4 3" xfId="22393"/>
    <cellStyle name="요약 3 6 2 2 4 4" xfId="37441"/>
    <cellStyle name="요약 3 6 2 2 5" xfId="9462"/>
    <cellStyle name="요약 3 6 2 2 5 2" xfId="24688"/>
    <cellStyle name="요약 3 6 2 2 5 3" xfId="39709"/>
    <cellStyle name="요약 3 6 2 2 6" xfId="8927"/>
    <cellStyle name="요약 3 6 2 2 6 2" xfId="24153"/>
    <cellStyle name="요약 3 6 2 2 6 3" xfId="39175"/>
    <cellStyle name="요약 3 6 2 2 7" xfId="9551"/>
    <cellStyle name="요약 3 6 2 2 7 2" xfId="24777"/>
    <cellStyle name="요약 3 6 2 2 7 3" xfId="39798"/>
    <cellStyle name="요약 3 6 2 2 8" xfId="9628"/>
    <cellStyle name="요약 3 6 2 2 8 2" xfId="24854"/>
    <cellStyle name="요약 3 6 2 2 8 3" xfId="39875"/>
    <cellStyle name="요약 3 6 2 2 9" xfId="10167"/>
    <cellStyle name="요약 3 6 2 2 9 2" xfId="25385"/>
    <cellStyle name="요약 3 6 2 2 9 3" xfId="40406"/>
    <cellStyle name="요약 3 6 2 3" xfId="6582"/>
    <cellStyle name="요약 3 6 2 3 10" xfId="20188"/>
    <cellStyle name="요약 3 6 2 3 10 2" xfId="35258"/>
    <cellStyle name="요약 3 6 2 3 10 3" xfId="50270"/>
    <cellStyle name="요약 3 6 2 3 11" xfId="7460"/>
    <cellStyle name="요약 3 6 2 3 11 2" xfId="22813"/>
    <cellStyle name="요약 3 6 2 3 11 3" xfId="37861"/>
    <cellStyle name="요약 3 6 2 3 12" xfId="21936"/>
    <cellStyle name="요약 3 6 2 3 13" xfId="36984"/>
    <cellStyle name="요약 3 6 2 3 2" xfId="10380"/>
    <cellStyle name="요약 3 6 2 3 2 2" xfId="25577"/>
    <cellStyle name="요약 3 6 2 3 2 3" xfId="40598"/>
    <cellStyle name="요약 3 6 2 3 3" xfId="11612"/>
    <cellStyle name="요약 3 6 2 3 3 2" xfId="26682"/>
    <cellStyle name="요약 3 6 2 3 3 3" xfId="41703"/>
    <cellStyle name="요약 3 6 2 3 4" xfId="12913"/>
    <cellStyle name="요약 3 6 2 3 4 2" xfId="27983"/>
    <cellStyle name="요약 3 6 2 3 4 3" xfId="43004"/>
    <cellStyle name="요약 3 6 2 3 5" xfId="14220"/>
    <cellStyle name="요약 3 6 2 3 5 2" xfId="29290"/>
    <cellStyle name="요약 3 6 2 3 5 3" xfId="44311"/>
    <cellStyle name="요약 3 6 2 3 6" xfId="15484"/>
    <cellStyle name="요약 3 6 2 3 6 2" xfId="30554"/>
    <cellStyle name="요약 3 6 2 3 6 3" xfId="45575"/>
    <cellStyle name="요약 3 6 2 3 7" xfId="16631"/>
    <cellStyle name="요약 3 6 2 3 7 2" xfId="31701"/>
    <cellStyle name="요약 3 6 2 3 7 3" xfId="46722"/>
    <cellStyle name="요약 3 6 2 3 8" xfId="17918"/>
    <cellStyle name="요약 3 6 2 3 8 2" xfId="32988"/>
    <cellStyle name="요약 3 6 2 3 8 3" xfId="48000"/>
    <cellStyle name="요약 3 6 2 3 9" xfId="19093"/>
    <cellStyle name="요약 3 6 2 3 9 2" xfId="34163"/>
    <cellStyle name="요약 3 6 2 3 9 3" xfId="49175"/>
    <cellStyle name="요약 3 6 2 4" xfId="7004"/>
    <cellStyle name="요약 3 6 2 4 2" xfId="8721"/>
    <cellStyle name="요약 3 6 2 4 2 2" xfId="23947"/>
    <cellStyle name="요약 3 6 2 4 2 3" xfId="38969"/>
    <cellStyle name="요약 3 6 2 4 3" xfId="22358"/>
    <cellStyle name="요약 3 6 2 4 4" xfId="37406"/>
    <cellStyle name="요약 3 6 2 5" xfId="9305"/>
    <cellStyle name="요약 3 6 2 5 2" xfId="24531"/>
    <cellStyle name="요약 3 6 2 5 3" xfId="39553"/>
    <cellStyle name="요약 3 6 2 6" xfId="9566"/>
    <cellStyle name="요약 3 6 2 6 2" xfId="24792"/>
    <cellStyle name="요약 3 6 2 6 3" xfId="39813"/>
    <cellStyle name="요약 3 6 2 7" xfId="9050"/>
    <cellStyle name="요약 3 6 2 7 2" xfId="24276"/>
    <cellStyle name="요약 3 6 2 7 3" xfId="39298"/>
    <cellStyle name="요약 3 6 2 8" xfId="14507"/>
    <cellStyle name="요약 3 6 2 8 2" xfId="29577"/>
    <cellStyle name="요약 3 6 2 8 3" xfId="44598"/>
    <cellStyle name="요약 3 6 2 9" xfId="9325"/>
    <cellStyle name="요약 3 6 2 9 2" xfId="24551"/>
    <cellStyle name="요약 3 6 2 9 3" xfId="39573"/>
    <cellStyle name="요약 3 6 3" xfId="6434"/>
    <cellStyle name="요약 3 6 3 10" xfId="20058"/>
    <cellStyle name="요약 3 6 3 10 2" xfId="35128"/>
    <cellStyle name="요약 3 6 3 10 3" xfId="50140"/>
    <cellStyle name="요약 3 6 3 11" xfId="7330"/>
    <cellStyle name="요약 3 6 3 11 2" xfId="22683"/>
    <cellStyle name="요약 3 6 3 11 3" xfId="37731"/>
    <cellStyle name="요약 3 6 3 12" xfId="21788"/>
    <cellStyle name="요약 3 6 3 13" xfId="36836"/>
    <cellStyle name="요약 3 6 3 2" xfId="10250"/>
    <cellStyle name="요약 3 6 3 2 2" xfId="25447"/>
    <cellStyle name="요약 3 6 3 2 3" xfId="40468"/>
    <cellStyle name="요약 3 6 3 3" xfId="11482"/>
    <cellStyle name="요약 3 6 3 3 2" xfId="26552"/>
    <cellStyle name="요약 3 6 3 3 3" xfId="41573"/>
    <cellStyle name="요약 3 6 3 4" xfId="12783"/>
    <cellStyle name="요약 3 6 3 4 2" xfId="27853"/>
    <cellStyle name="요약 3 6 3 4 3" xfId="42874"/>
    <cellStyle name="요약 3 6 3 5" xfId="14090"/>
    <cellStyle name="요약 3 6 3 5 2" xfId="29160"/>
    <cellStyle name="요약 3 6 3 5 3" xfId="44181"/>
    <cellStyle name="요약 3 6 3 6" xfId="15354"/>
    <cellStyle name="요약 3 6 3 6 2" xfId="30424"/>
    <cellStyle name="요약 3 6 3 6 3" xfId="45445"/>
    <cellStyle name="요약 3 6 3 7" xfId="16501"/>
    <cellStyle name="요약 3 6 3 7 2" xfId="31571"/>
    <cellStyle name="요약 3 6 3 7 3" xfId="46592"/>
    <cellStyle name="요약 3 6 3 8" xfId="17788"/>
    <cellStyle name="요약 3 6 3 8 2" xfId="32858"/>
    <cellStyle name="요약 3 6 3 8 3" xfId="47870"/>
    <cellStyle name="요약 3 6 3 9" xfId="18963"/>
    <cellStyle name="요약 3 6 3 9 2" xfId="34033"/>
    <cellStyle name="요약 3 6 3 9 3" xfId="49045"/>
    <cellStyle name="요약 3 6 4" xfId="6263"/>
    <cellStyle name="요약 3 6 4 2" xfId="9417"/>
    <cellStyle name="요약 3 6 4 2 2" xfId="24643"/>
    <cellStyle name="요약 3 6 4 2 3" xfId="39664"/>
    <cellStyle name="요약 3 6 4 3" xfId="21617"/>
    <cellStyle name="요약 3 6 4 4" xfId="36665"/>
    <cellStyle name="요약 3 6 5" xfId="9163"/>
    <cellStyle name="요약 3 6 5 2" xfId="24389"/>
    <cellStyle name="요약 3 6 5 3" xfId="39411"/>
    <cellStyle name="요약 3 6 6" xfId="9700"/>
    <cellStyle name="요약 3 6 6 2" xfId="24926"/>
    <cellStyle name="요약 3 6 6 3" xfId="39947"/>
    <cellStyle name="요약 3 6 7" xfId="9979"/>
    <cellStyle name="요약 3 6 7 2" xfId="25205"/>
    <cellStyle name="요약 3 6 7 3" xfId="40226"/>
    <cellStyle name="요약 3 6 8" xfId="9192"/>
    <cellStyle name="요약 3 6 8 2" xfId="24418"/>
    <cellStyle name="요약 3 6 8 3" xfId="39440"/>
    <cellStyle name="요약 3 6 9" xfId="9834"/>
    <cellStyle name="요약 3 6 9 2" xfId="25060"/>
    <cellStyle name="요약 3 6 9 3" xfId="40081"/>
    <cellStyle name="요약 3 7" xfId="5512"/>
    <cellStyle name="요약 3 7 10" xfId="9119"/>
    <cellStyle name="요약 3 7 10 2" xfId="24345"/>
    <cellStyle name="요약 3 7 10 3" xfId="39367"/>
    <cellStyle name="요약 3 7 11" xfId="14816"/>
    <cellStyle name="요약 3 7 11 2" xfId="29886"/>
    <cellStyle name="요약 3 7 11 3" xfId="44907"/>
    <cellStyle name="요약 3 7 12" xfId="6184"/>
    <cellStyle name="요약 3 7 12 2" xfId="21538"/>
    <cellStyle name="요약 3 7 12 3" xfId="36586"/>
    <cellStyle name="요약 3 7 13" xfId="21185"/>
    <cellStyle name="요약 3 7 14" xfId="36232"/>
    <cellStyle name="요약 3 7 2" xfId="5704"/>
    <cellStyle name="요약 3 7 2 10" xfId="9754"/>
    <cellStyle name="요약 3 7 2 10 2" xfId="24980"/>
    <cellStyle name="요약 3 7 2 10 3" xfId="40001"/>
    <cellStyle name="요약 3 7 2 11" xfId="6418"/>
    <cellStyle name="요약 3 7 2 11 2" xfId="21772"/>
    <cellStyle name="요약 3 7 2 11 3" xfId="36820"/>
    <cellStyle name="요약 3 7 2 12" xfId="21259"/>
    <cellStyle name="요약 3 7 2 13" xfId="36306"/>
    <cellStyle name="요약 3 7 2 2" xfId="5737"/>
    <cellStyle name="요약 3 7 2 2 10" xfId="18864"/>
    <cellStyle name="요약 3 7 2 2 10 2" xfId="33934"/>
    <cellStyle name="요약 3 7 2 2 10 3" xfId="48946"/>
    <cellStyle name="요약 3 7 2 2 11" xfId="9211"/>
    <cellStyle name="요약 3 7 2 2 11 2" xfId="24437"/>
    <cellStyle name="요약 3 7 2 2 11 3" xfId="39459"/>
    <cellStyle name="요약 3 7 2 2 12" xfId="6445"/>
    <cellStyle name="요약 3 7 2 2 12 2" xfId="21799"/>
    <cellStyle name="요약 3 7 2 2 12 3" xfId="36847"/>
    <cellStyle name="요약 3 7 2 2 13" xfId="21278"/>
    <cellStyle name="요약 3 7 2 2 14" xfId="36322"/>
    <cellStyle name="요약 3 7 2 2 2" xfId="5830"/>
    <cellStyle name="요약 3 7 2 2 2 10" xfId="9272"/>
    <cellStyle name="요약 3 7 2 2 2 10 2" xfId="24498"/>
    <cellStyle name="요약 3 7 2 2 2 10 3" xfId="39520"/>
    <cellStyle name="요약 3 7 2 2 2 11" xfId="7137"/>
    <cellStyle name="요약 3 7 2 2 2 11 2" xfId="22491"/>
    <cellStyle name="요약 3 7 2 2 2 11 3" xfId="37539"/>
    <cellStyle name="요약 3 7 2 2 2 12" xfId="21310"/>
    <cellStyle name="요약 3 7 2 2 2 13" xfId="36354"/>
    <cellStyle name="요약 3 7 2 2 2 2" xfId="5947"/>
    <cellStyle name="요약 3 7 2 2 2 2 10" xfId="18898"/>
    <cellStyle name="요약 3 7 2 2 2 2 10 2" xfId="33968"/>
    <cellStyle name="요약 3 7 2 2 2 2 10 3" xfId="48980"/>
    <cellStyle name="요약 3 7 2 2 2 2 11" xfId="9567"/>
    <cellStyle name="요약 3 7 2 2 2 2 11 2" xfId="24793"/>
    <cellStyle name="요약 3 7 2 2 2 2 11 3" xfId="39814"/>
    <cellStyle name="요약 3 7 2 2 2 2 12" xfId="7246"/>
    <cellStyle name="요약 3 7 2 2 2 2 12 2" xfId="22600"/>
    <cellStyle name="요약 3 7 2 2 2 2 12 3" xfId="37648"/>
    <cellStyle name="요약 3 7 2 2 2 2 13" xfId="21342"/>
    <cellStyle name="요약 3 7 2 2 2 2 14" xfId="36386"/>
    <cellStyle name="요약 3 7 2 2 2 2 2" xfId="6944"/>
    <cellStyle name="요약 3 7 2 2 2 2 2 10" xfId="20665"/>
    <cellStyle name="요약 3 7 2 2 2 2 2 10 2" xfId="35735"/>
    <cellStyle name="요약 3 7 2 2 2 2 2 10 3" xfId="50747"/>
    <cellStyle name="요약 3 7 2 2 2 2 2 11" xfId="8012"/>
    <cellStyle name="요약 3 7 2 2 2 2 2 11 2" xfId="23314"/>
    <cellStyle name="요약 3 7 2 2 2 2 2 11 3" xfId="38338"/>
    <cellStyle name="요약 3 7 2 2 2 2 2 12" xfId="22298"/>
    <cellStyle name="요약 3 7 2 2 2 2 2 13" xfId="37346"/>
    <cellStyle name="요약 3 7 2 2 2 2 2 2" xfId="10917"/>
    <cellStyle name="요약 3 7 2 2 2 2 2 2 2" xfId="26063"/>
    <cellStyle name="요약 3 7 2 2 2 2 2 2 3" xfId="41084"/>
    <cellStyle name="요약 3 7 2 2 2 2 2 3" xfId="12094"/>
    <cellStyle name="요약 3 7 2 2 2 2 2 3 2" xfId="27164"/>
    <cellStyle name="요약 3 7 2 2 2 2 2 3 3" xfId="42185"/>
    <cellStyle name="요약 3 7 2 2 2 2 2 4" xfId="13398"/>
    <cellStyle name="요약 3 7 2 2 2 2 2 4 2" xfId="28468"/>
    <cellStyle name="요약 3 7 2 2 2 2 2 4 3" xfId="43489"/>
    <cellStyle name="요약 3 7 2 2 2 2 2 5" xfId="14735"/>
    <cellStyle name="요약 3 7 2 2 2 2 2 5 2" xfId="29805"/>
    <cellStyle name="요약 3 7 2 2 2 2 2 5 3" xfId="44826"/>
    <cellStyle name="요약 3 7 2 2 2 2 2 6" xfId="15965"/>
    <cellStyle name="요약 3 7 2 2 2 2 2 6 2" xfId="31035"/>
    <cellStyle name="요약 3 7 2 2 2 2 2 6 3" xfId="46056"/>
    <cellStyle name="요약 3 7 2 2 2 2 2 7" xfId="17118"/>
    <cellStyle name="요약 3 7 2 2 2 2 2 7 2" xfId="32188"/>
    <cellStyle name="요약 3 7 2 2 2 2 2 7 3" xfId="47200"/>
    <cellStyle name="요약 3 7 2 2 2 2 2 8" xfId="18404"/>
    <cellStyle name="요약 3 7 2 2 2 2 2 8 2" xfId="33474"/>
    <cellStyle name="요약 3 7 2 2 2 2 2 8 3" xfId="48486"/>
    <cellStyle name="요약 3 7 2 2 2 2 2 9" xfId="19570"/>
    <cellStyle name="요약 3 7 2 2 2 2 2 9 2" xfId="34640"/>
    <cellStyle name="요약 3 7 2 2 2 2 2 9 3" xfId="49652"/>
    <cellStyle name="요약 3 7 2 2 2 2 3" xfId="7092"/>
    <cellStyle name="요약 3 7 2 2 2 2 3 10" xfId="20550"/>
    <cellStyle name="요약 3 7 2 2 2 2 3 10 2" xfId="35620"/>
    <cellStyle name="요약 3 7 2 2 2 2 3 10 3" xfId="50632"/>
    <cellStyle name="요약 3 7 2 2 2 2 3 11" xfId="7852"/>
    <cellStyle name="요약 3 7 2 2 2 2 3 11 2" xfId="23196"/>
    <cellStyle name="요약 3 7 2 2 2 2 3 11 3" xfId="38223"/>
    <cellStyle name="요약 3 7 2 2 2 2 3 12" xfId="22446"/>
    <cellStyle name="요약 3 7 2 2 2 2 3 13" xfId="37494"/>
    <cellStyle name="요약 3 7 2 2 2 2 3 2" xfId="10760"/>
    <cellStyle name="요약 3 7 2 2 2 2 3 2 2" xfId="25948"/>
    <cellStyle name="요약 3 7 2 2 2 2 3 2 3" xfId="40969"/>
    <cellStyle name="요약 3 7 2 2 2 2 3 3" xfId="11977"/>
    <cellStyle name="요약 3 7 2 2 2 2 3 3 2" xfId="27047"/>
    <cellStyle name="요약 3 7 2 2 2 2 3 3 3" xfId="42068"/>
    <cellStyle name="요약 3 7 2 2 2 2 3 4" xfId="13279"/>
    <cellStyle name="요약 3 7 2 2 2 2 3 4 2" xfId="28349"/>
    <cellStyle name="요약 3 7 2 2 2 2 3 4 3" xfId="43370"/>
    <cellStyle name="요약 3 7 2 2 2 2 3 5" xfId="14590"/>
    <cellStyle name="요약 3 7 2 2 2 2 3 5 2" xfId="29660"/>
    <cellStyle name="요약 3 7 2 2 2 2 3 5 3" xfId="44681"/>
    <cellStyle name="요약 3 7 2 2 2 2 3 6" xfId="15849"/>
    <cellStyle name="요약 3 7 2 2 2 2 3 6 2" xfId="30919"/>
    <cellStyle name="요약 3 7 2 2 2 2 3 6 3" xfId="45940"/>
    <cellStyle name="요약 3 7 2 2 2 2 3 7" xfId="17000"/>
    <cellStyle name="요약 3 7 2 2 2 2 3 7 2" xfId="32070"/>
    <cellStyle name="요약 3 7 2 2 2 2 3 7 3" xfId="47085"/>
    <cellStyle name="요약 3 7 2 2 2 2 3 8" xfId="18281"/>
    <cellStyle name="요약 3 7 2 2 2 2 3 8 2" xfId="33351"/>
    <cellStyle name="요약 3 7 2 2 2 2 3 8 3" xfId="48363"/>
    <cellStyle name="요약 3 7 2 2 2 2 3 9" xfId="19455"/>
    <cellStyle name="요약 3 7 2 2 2 2 3 9 2" xfId="34525"/>
    <cellStyle name="요약 3 7 2 2 2 2 3 9 3" xfId="49537"/>
    <cellStyle name="요약 3 7 2 2 2 2 4" xfId="8815"/>
    <cellStyle name="요약 3 7 2 2 2 2 4 2" xfId="24041"/>
    <cellStyle name="요약 3 7 2 2 2 2 4 3" xfId="39063"/>
    <cellStyle name="요약 3 7 2 2 2 2 5" xfId="12705"/>
    <cellStyle name="요약 3 7 2 2 2 2 5 2" xfId="27775"/>
    <cellStyle name="요약 3 7 2 2 2 2 5 3" xfId="42796"/>
    <cellStyle name="요약 3 7 2 2 2 2 6" xfId="14000"/>
    <cellStyle name="요약 3 7 2 2 2 2 6 2" xfId="29070"/>
    <cellStyle name="요약 3 7 2 2 2 2 6 3" xfId="44091"/>
    <cellStyle name="요약 3 7 2 2 2 2 7" xfId="15289"/>
    <cellStyle name="요약 3 7 2 2 2 2 7 2" xfId="30359"/>
    <cellStyle name="요약 3 7 2 2 2 2 7 3" xfId="45380"/>
    <cellStyle name="요약 3 7 2 2 2 2 8" xfId="16424"/>
    <cellStyle name="요약 3 7 2 2 2 2 8 2" xfId="31494"/>
    <cellStyle name="요약 3 7 2 2 2 2 8 3" xfId="46515"/>
    <cellStyle name="요약 3 7 2 2 2 2 9" xfId="17708"/>
    <cellStyle name="요약 3 7 2 2 2 2 9 2" xfId="32778"/>
    <cellStyle name="요약 3 7 2 2 2 2 9 3" xfId="47790"/>
    <cellStyle name="요약 3 7 2 2 2 3" xfId="6835"/>
    <cellStyle name="요약 3 7 2 2 2 3 10" xfId="20441"/>
    <cellStyle name="요약 3 7 2 2 2 3 10 2" xfId="35511"/>
    <cellStyle name="요약 3 7 2 2 2 3 10 3" xfId="50523"/>
    <cellStyle name="요약 3 7 2 2 2 3 11" xfId="7736"/>
    <cellStyle name="요약 3 7 2 2 2 3 11 2" xfId="23087"/>
    <cellStyle name="요약 3 7 2 2 2 3 11 3" xfId="38114"/>
    <cellStyle name="요약 3 7 2 2 2 3 12" xfId="22189"/>
    <cellStyle name="요약 3 7 2 2 2 3 13" xfId="37237"/>
    <cellStyle name="요약 3 7 2 2 2 3 2" xfId="10644"/>
    <cellStyle name="요약 3 7 2 2 2 3 2 2" xfId="25839"/>
    <cellStyle name="요약 3 7 2 2 2 3 2 3" xfId="40860"/>
    <cellStyle name="요약 3 7 2 2 2 3 3" xfId="11867"/>
    <cellStyle name="요약 3 7 2 2 2 3 3 2" xfId="26937"/>
    <cellStyle name="요약 3 7 2 2 2 3 3 3" xfId="41958"/>
    <cellStyle name="요약 3 7 2 2 2 3 4" xfId="13170"/>
    <cellStyle name="요약 3 7 2 2 2 3 4 2" xfId="28240"/>
    <cellStyle name="요약 3 7 2 2 2 3 4 3" xfId="43261"/>
    <cellStyle name="요약 3 7 2 2 2 3 5" xfId="14476"/>
    <cellStyle name="요약 3 7 2 2 2 3 5 2" xfId="29546"/>
    <cellStyle name="요약 3 7 2 2 2 3 5 3" xfId="44567"/>
    <cellStyle name="요약 3 7 2 2 2 3 6" xfId="15740"/>
    <cellStyle name="요약 3 7 2 2 2 3 6 2" xfId="30810"/>
    <cellStyle name="요약 3 7 2 2 2 3 6 3" xfId="45831"/>
    <cellStyle name="요약 3 7 2 2 2 3 7" xfId="16891"/>
    <cellStyle name="요약 3 7 2 2 2 3 7 2" xfId="31961"/>
    <cellStyle name="요약 3 7 2 2 2 3 7 3" xfId="46976"/>
    <cellStyle name="요약 3 7 2 2 2 3 8" xfId="18172"/>
    <cellStyle name="요약 3 7 2 2 2 3 8 2" xfId="33242"/>
    <cellStyle name="요약 3 7 2 2 2 3 8 3" xfId="48254"/>
    <cellStyle name="요약 3 7 2 2 2 3 9" xfId="19346"/>
    <cellStyle name="요약 3 7 2 2 2 3 9 2" xfId="34416"/>
    <cellStyle name="요약 3 7 2 2 2 3 9 3" xfId="49428"/>
    <cellStyle name="요약 3 7 2 2 2 4" xfId="7076"/>
    <cellStyle name="요약 3 7 2 2 2 4 2" xfId="8542"/>
    <cellStyle name="요약 3 7 2 2 2 4 2 2" xfId="23768"/>
    <cellStyle name="요약 3 7 2 2 2 4 2 3" xfId="38792"/>
    <cellStyle name="요약 3 7 2 2 2 4 3" xfId="22430"/>
    <cellStyle name="요약 3 7 2 2 2 4 4" xfId="37478"/>
    <cellStyle name="요약 3 7 2 2 2 5" xfId="12605"/>
    <cellStyle name="요약 3 7 2 2 2 5 2" xfId="27675"/>
    <cellStyle name="요약 3 7 2 2 2 5 3" xfId="42696"/>
    <cellStyle name="요약 3 7 2 2 2 6" xfId="13894"/>
    <cellStyle name="요약 3 7 2 2 2 6 2" xfId="28964"/>
    <cellStyle name="요약 3 7 2 2 2 6 3" xfId="43985"/>
    <cellStyle name="요약 3 7 2 2 2 7" xfId="15256"/>
    <cellStyle name="요약 3 7 2 2 2 7 2" xfId="30326"/>
    <cellStyle name="요약 3 7 2 2 2 7 3" xfId="45347"/>
    <cellStyle name="요약 3 7 2 2 2 8" xfId="8926"/>
    <cellStyle name="요약 3 7 2 2 2 8 2" xfId="24152"/>
    <cellStyle name="요약 3 7 2 2 2 8 3" xfId="39174"/>
    <cellStyle name="요약 3 7 2 2 2 9" xfId="17605"/>
    <cellStyle name="요약 3 7 2 2 2 9 2" xfId="32675"/>
    <cellStyle name="요약 3 7 2 2 2 9 3" xfId="47687"/>
    <cellStyle name="요약 3 7 2 2 3" xfId="6743"/>
    <cellStyle name="요약 3 7 2 2 3 10" xfId="20349"/>
    <cellStyle name="요약 3 7 2 2 3 10 2" xfId="35419"/>
    <cellStyle name="요약 3 7 2 2 3 10 3" xfId="50431"/>
    <cellStyle name="요약 3 7 2 2 3 11" xfId="7643"/>
    <cellStyle name="요약 3 7 2 2 3 11 2" xfId="22995"/>
    <cellStyle name="요약 3 7 2 2 3 11 3" xfId="38022"/>
    <cellStyle name="요약 3 7 2 2 3 12" xfId="22097"/>
    <cellStyle name="요약 3 7 2 2 3 13" xfId="37145"/>
    <cellStyle name="요약 3 7 2 2 3 2" xfId="10551"/>
    <cellStyle name="요약 3 7 2 2 3 2 2" xfId="25747"/>
    <cellStyle name="요약 3 7 2 2 3 2 3" xfId="40768"/>
    <cellStyle name="요약 3 7 2 2 3 3" xfId="11775"/>
    <cellStyle name="요약 3 7 2 2 3 3 2" xfId="26845"/>
    <cellStyle name="요약 3 7 2 2 3 3 3" xfId="41866"/>
    <cellStyle name="요약 3 7 2 2 3 4" xfId="13077"/>
    <cellStyle name="요약 3 7 2 2 3 4 2" xfId="28147"/>
    <cellStyle name="요약 3 7 2 2 3 4 3" xfId="43168"/>
    <cellStyle name="요약 3 7 2 2 3 5" xfId="14383"/>
    <cellStyle name="요약 3 7 2 2 3 5 2" xfId="29453"/>
    <cellStyle name="요약 3 7 2 2 3 5 3" xfId="44474"/>
    <cellStyle name="요약 3 7 2 2 3 6" xfId="15648"/>
    <cellStyle name="요약 3 7 2 2 3 6 2" xfId="30718"/>
    <cellStyle name="요약 3 7 2 2 3 6 3" xfId="45739"/>
    <cellStyle name="요약 3 7 2 2 3 7" xfId="16799"/>
    <cellStyle name="요약 3 7 2 2 3 7 2" xfId="31869"/>
    <cellStyle name="요약 3 7 2 2 3 7 3" xfId="46884"/>
    <cellStyle name="요약 3 7 2 2 3 8" xfId="18079"/>
    <cellStyle name="요약 3 7 2 2 3 8 2" xfId="33149"/>
    <cellStyle name="요약 3 7 2 2 3 8 3" xfId="48161"/>
    <cellStyle name="요약 3 7 2 2 3 9" xfId="19254"/>
    <cellStyle name="요약 3 7 2 2 3 9 2" xfId="34324"/>
    <cellStyle name="요약 3 7 2 2 3 9 3" xfId="49336"/>
    <cellStyle name="요약 3 7 2 2 4" xfId="7044"/>
    <cellStyle name="요약 3 7 2 2 4 2" xfId="8590"/>
    <cellStyle name="요약 3 7 2 2 4 2 2" xfId="23816"/>
    <cellStyle name="요약 3 7 2 2 4 2 3" xfId="38840"/>
    <cellStyle name="요약 3 7 2 2 4 3" xfId="22398"/>
    <cellStyle name="요약 3 7 2 2 4 4" xfId="37446"/>
    <cellStyle name="요약 3 7 2 2 5" xfId="12550"/>
    <cellStyle name="요약 3 7 2 2 5 2" xfId="27620"/>
    <cellStyle name="요약 3 7 2 2 5 3" xfId="42641"/>
    <cellStyle name="요약 3 7 2 2 6" xfId="9782"/>
    <cellStyle name="요약 3 7 2 2 6 2" xfId="25008"/>
    <cellStyle name="요약 3 7 2 2 6 3" xfId="40029"/>
    <cellStyle name="요약 3 7 2 2 7" xfId="8597"/>
    <cellStyle name="요약 3 7 2 2 7 2" xfId="23823"/>
    <cellStyle name="요약 3 7 2 2 7 3" xfId="38847"/>
    <cellStyle name="요약 3 7 2 2 8" xfId="9219"/>
    <cellStyle name="요약 3 7 2 2 8 2" xfId="24445"/>
    <cellStyle name="요약 3 7 2 2 8 3" xfId="39467"/>
    <cellStyle name="요약 3 7 2 2 9" xfId="17560"/>
    <cellStyle name="요약 3 7 2 2 9 2" xfId="32630"/>
    <cellStyle name="요약 3 7 2 2 9 3" xfId="47642"/>
    <cellStyle name="요약 3 7 2 3" xfId="6716"/>
    <cellStyle name="요약 3 7 2 3 10" xfId="20322"/>
    <cellStyle name="요약 3 7 2 3 10 2" xfId="35392"/>
    <cellStyle name="요약 3 7 2 3 10 3" xfId="50404"/>
    <cellStyle name="요약 3 7 2 3 11" xfId="7594"/>
    <cellStyle name="요약 3 7 2 3 11 2" xfId="22947"/>
    <cellStyle name="요약 3 7 2 3 11 3" xfId="37995"/>
    <cellStyle name="요약 3 7 2 3 12" xfId="22070"/>
    <cellStyle name="요약 3 7 2 3 13" xfId="37118"/>
    <cellStyle name="요약 3 7 2 3 2" xfId="10514"/>
    <cellStyle name="요약 3 7 2 3 2 2" xfId="25711"/>
    <cellStyle name="요약 3 7 2 3 2 3" xfId="40732"/>
    <cellStyle name="요약 3 7 2 3 3" xfId="11746"/>
    <cellStyle name="요약 3 7 2 3 3 2" xfId="26816"/>
    <cellStyle name="요약 3 7 2 3 3 3" xfId="41837"/>
    <cellStyle name="요약 3 7 2 3 4" xfId="13047"/>
    <cellStyle name="요약 3 7 2 3 4 2" xfId="28117"/>
    <cellStyle name="요약 3 7 2 3 4 3" xfId="43138"/>
    <cellStyle name="요약 3 7 2 3 5" xfId="14354"/>
    <cellStyle name="요약 3 7 2 3 5 2" xfId="29424"/>
    <cellStyle name="요약 3 7 2 3 5 3" xfId="44445"/>
    <cellStyle name="요약 3 7 2 3 6" xfId="15618"/>
    <cellStyle name="요약 3 7 2 3 6 2" xfId="30688"/>
    <cellStyle name="요약 3 7 2 3 6 3" xfId="45709"/>
    <cellStyle name="요약 3 7 2 3 7" xfId="16765"/>
    <cellStyle name="요약 3 7 2 3 7 2" xfId="31835"/>
    <cellStyle name="요약 3 7 2 3 7 3" xfId="46856"/>
    <cellStyle name="요약 3 7 2 3 8" xfId="18052"/>
    <cellStyle name="요약 3 7 2 3 8 2" xfId="33122"/>
    <cellStyle name="요약 3 7 2 3 8 3" xfId="48134"/>
    <cellStyle name="요약 3 7 2 3 9" xfId="19227"/>
    <cellStyle name="요약 3 7 2 3 9 2" xfId="34297"/>
    <cellStyle name="요약 3 7 2 3 9 3" xfId="49309"/>
    <cellStyle name="요약 3 7 2 4" xfId="7028"/>
    <cellStyle name="요약 3 7 2 4 2" xfId="8671"/>
    <cellStyle name="요약 3 7 2 4 2 2" xfId="23897"/>
    <cellStyle name="요약 3 7 2 4 2 3" xfId="38919"/>
    <cellStyle name="요약 3 7 2 4 3" xfId="22382"/>
    <cellStyle name="요약 3 7 2 4 4" xfId="37430"/>
    <cellStyle name="요약 3 7 2 5" xfId="10079"/>
    <cellStyle name="요약 3 7 2 5 2" xfId="25305"/>
    <cellStyle name="요약 3 7 2 5 3" xfId="40326"/>
    <cellStyle name="요약 3 7 2 6" xfId="9429"/>
    <cellStyle name="요약 3 7 2 6 2" xfId="24655"/>
    <cellStyle name="요약 3 7 2 6 3" xfId="39676"/>
    <cellStyle name="요약 3 7 2 7" xfId="9054"/>
    <cellStyle name="요약 3 7 2 7 2" xfId="24280"/>
    <cellStyle name="요약 3 7 2 7 3" xfId="39302"/>
    <cellStyle name="요약 3 7 2 8" xfId="8898"/>
    <cellStyle name="요약 3 7 2 8 2" xfId="24124"/>
    <cellStyle name="요약 3 7 2 8 3" xfId="39146"/>
    <cellStyle name="요약 3 7 2 9" xfId="10011"/>
    <cellStyle name="요약 3 7 2 9 2" xfId="25237"/>
    <cellStyle name="요약 3 7 2 9 3" xfId="40258"/>
    <cellStyle name="요약 3 7 3" xfId="6526"/>
    <cellStyle name="요약 3 7 3 10" xfId="20132"/>
    <cellStyle name="요약 3 7 3 10 2" xfId="35202"/>
    <cellStyle name="요약 3 7 3 10 3" xfId="50214"/>
    <cellStyle name="요약 3 7 3 11" xfId="7404"/>
    <cellStyle name="요약 3 7 3 11 2" xfId="22757"/>
    <cellStyle name="요약 3 7 3 11 3" xfId="37805"/>
    <cellStyle name="요약 3 7 3 12" xfId="21880"/>
    <cellStyle name="요약 3 7 3 13" xfId="36928"/>
    <cellStyle name="요약 3 7 3 2" xfId="10324"/>
    <cellStyle name="요약 3 7 3 2 2" xfId="25521"/>
    <cellStyle name="요약 3 7 3 2 3" xfId="40542"/>
    <cellStyle name="요약 3 7 3 3" xfId="11556"/>
    <cellStyle name="요약 3 7 3 3 2" xfId="26626"/>
    <cellStyle name="요약 3 7 3 3 3" xfId="41647"/>
    <cellStyle name="요약 3 7 3 4" xfId="12857"/>
    <cellStyle name="요약 3 7 3 4 2" xfId="27927"/>
    <cellStyle name="요약 3 7 3 4 3" xfId="42948"/>
    <cellStyle name="요약 3 7 3 5" xfId="14164"/>
    <cellStyle name="요약 3 7 3 5 2" xfId="29234"/>
    <cellStyle name="요약 3 7 3 5 3" xfId="44255"/>
    <cellStyle name="요약 3 7 3 6" xfId="15428"/>
    <cellStyle name="요약 3 7 3 6 2" xfId="30498"/>
    <cellStyle name="요약 3 7 3 6 3" xfId="45519"/>
    <cellStyle name="요약 3 7 3 7" xfId="16575"/>
    <cellStyle name="요약 3 7 3 7 2" xfId="31645"/>
    <cellStyle name="요약 3 7 3 7 3" xfId="46666"/>
    <cellStyle name="요약 3 7 3 8" xfId="17862"/>
    <cellStyle name="요약 3 7 3 8 2" xfId="32932"/>
    <cellStyle name="요약 3 7 3 8 3" xfId="47944"/>
    <cellStyle name="요약 3 7 3 9" xfId="19037"/>
    <cellStyle name="요약 3 7 3 9 2" xfId="34107"/>
    <cellStyle name="요약 3 7 3 9 3" xfId="49119"/>
    <cellStyle name="요약 3 7 4" xfId="6981"/>
    <cellStyle name="요약 3 7 4 2" xfId="8777"/>
    <cellStyle name="요약 3 7 4 2 2" xfId="24003"/>
    <cellStyle name="요약 3 7 4 2 3" xfId="39025"/>
    <cellStyle name="요약 3 7 4 3" xfId="22335"/>
    <cellStyle name="요약 3 7 4 4" xfId="37383"/>
    <cellStyle name="요약 3 7 5" xfId="10042"/>
    <cellStyle name="요약 3 7 5 2" xfId="25268"/>
    <cellStyle name="요약 3 7 5 3" xfId="40289"/>
    <cellStyle name="요약 3 7 6" xfId="9420"/>
    <cellStyle name="요약 3 7 6 2" xfId="24646"/>
    <cellStyle name="요약 3 7 6 3" xfId="39667"/>
    <cellStyle name="요약 3 7 7" xfId="9680"/>
    <cellStyle name="요약 3 7 7 2" xfId="24906"/>
    <cellStyle name="요약 3 7 7 3" xfId="39927"/>
    <cellStyle name="요약 3 7 8" xfId="14824"/>
    <cellStyle name="요약 3 7 8 2" xfId="29894"/>
    <cellStyle name="요약 3 7 8 3" xfId="44915"/>
    <cellStyle name="요약 3 7 9" xfId="13461"/>
    <cellStyle name="요약 3 7 9 2" xfId="28531"/>
    <cellStyle name="요약 3 7 9 3" xfId="43552"/>
    <cellStyle name="요약 3 8" xfId="6109"/>
    <cellStyle name="요약 3 8 10" xfId="20052"/>
    <cellStyle name="요약 3 8 10 2" xfId="35122"/>
    <cellStyle name="요약 3 8 10 3" xfId="50134"/>
    <cellStyle name="요약 3 8 11" xfId="7324"/>
    <cellStyle name="요약 3 8 11 2" xfId="22677"/>
    <cellStyle name="요약 3 8 11 3" xfId="37725"/>
    <cellStyle name="요약 3 8 12" xfId="21464"/>
    <cellStyle name="요약 3 8 13" xfId="36511"/>
    <cellStyle name="요약 3 8 2" xfId="10244"/>
    <cellStyle name="요약 3 8 2 2" xfId="25441"/>
    <cellStyle name="요약 3 8 2 3" xfId="40462"/>
    <cellStyle name="요약 3 8 3" xfId="11476"/>
    <cellStyle name="요약 3 8 3 2" xfId="26546"/>
    <cellStyle name="요약 3 8 3 3" xfId="41567"/>
    <cellStyle name="요약 3 8 4" xfId="12777"/>
    <cellStyle name="요약 3 8 4 2" xfId="27847"/>
    <cellStyle name="요약 3 8 4 3" xfId="42868"/>
    <cellStyle name="요약 3 8 5" xfId="14084"/>
    <cellStyle name="요약 3 8 5 2" xfId="29154"/>
    <cellStyle name="요약 3 8 5 3" xfId="44175"/>
    <cellStyle name="요약 3 8 6" xfId="15348"/>
    <cellStyle name="요약 3 8 6 2" xfId="30418"/>
    <cellStyle name="요약 3 8 6 3" xfId="45439"/>
    <cellStyle name="요약 3 8 7" xfId="16495"/>
    <cellStyle name="요약 3 8 7 2" xfId="31565"/>
    <cellStyle name="요약 3 8 7 3" xfId="46586"/>
    <cellStyle name="요약 3 8 8" xfId="17782"/>
    <cellStyle name="요약 3 8 8 2" xfId="32852"/>
    <cellStyle name="요약 3 8 8 3" xfId="47864"/>
    <cellStyle name="요약 3 8 9" xfId="18957"/>
    <cellStyle name="요약 3 8 9 2" xfId="34027"/>
    <cellStyle name="요약 3 8 9 3" xfId="49039"/>
    <cellStyle name="요약 3 9" xfId="6234"/>
    <cellStyle name="요약 3 9 2" xfId="10020"/>
    <cellStyle name="요약 3 9 2 2" xfId="25246"/>
    <cellStyle name="요약 3 9 2 3" xfId="40267"/>
    <cellStyle name="요약 3 9 3" xfId="21588"/>
    <cellStyle name="요약 3 9 4" xfId="36636"/>
    <cellStyle name="요약 4" xfId="3910"/>
    <cellStyle name="요약 4 10" xfId="9576"/>
    <cellStyle name="요약 4 10 2" xfId="24802"/>
    <cellStyle name="요약 4 10 3" xfId="39823"/>
    <cellStyle name="요약 4 11" xfId="9634"/>
    <cellStyle name="요약 4 11 2" xfId="24860"/>
    <cellStyle name="요약 4 11 3" xfId="39881"/>
    <cellStyle name="요약 4 12" xfId="6236"/>
    <cellStyle name="요약 4 12 2" xfId="21590"/>
    <cellStyle name="요약 4 12 3" xfId="36638"/>
    <cellStyle name="요약 4 13" xfId="21125"/>
    <cellStyle name="요약 4 14" xfId="36187"/>
    <cellStyle name="요약 4 2" xfId="4235"/>
    <cellStyle name="요약 4 2 10" xfId="9749"/>
    <cellStyle name="요약 4 2 10 2" xfId="24975"/>
    <cellStyle name="요약 4 2 10 3" xfId="39996"/>
    <cellStyle name="요약 4 2 11" xfId="13454"/>
    <cellStyle name="요약 4 2 11 2" xfId="28524"/>
    <cellStyle name="요약 4 2 11 3" xfId="43545"/>
    <cellStyle name="요약 4 2 12" xfId="6005"/>
    <cellStyle name="요약 4 2 12 2" xfId="21363"/>
    <cellStyle name="요약 4 2 12 3" xfId="36407"/>
    <cellStyle name="요약 4 2 13" xfId="21135"/>
    <cellStyle name="요약 4 2 14" xfId="36194"/>
    <cellStyle name="요약 4 2 2" xfId="4560"/>
    <cellStyle name="요약 4 2 2 10" xfId="9055"/>
    <cellStyle name="요약 4 2 2 10 2" xfId="24281"/>
    <cellStyle name="요약 4 2 2 10 3" xfId="39303"/>
    <cellStyle name="요약 4 2 2 11" xfId="6233"/>
    <cellStyle name="요약 4 2 2 11 2" xfId="21587"/>
    <cellStyle name="요약 4 2 2 11 3" xfId="36635"/>
    <cellStyle name="요약 4 2 2 12" xfId="21169"/>
    <cellStyle name="요약 4 2 2 13" xfId="36220"/>
    <cellStyle name="요약 4 2 2 2" xfId="5572"/>
    <cellStyle name="요약 4 2 2 2 10" xfId="9598"/>
    <cellStyle name="요약 4 2 2 2 10 2" xfId="24824"/>
    <cellStyle name="요약 4 2 2 2 10 3" xfId="39845"/>
    <cellStyle name="요약 4 2 2 2 11" xfId="18471"/>
    <cellStyle name="요약 4 2 2 2 11 2" xfId="33541"/>
    <cellStyle name="요약 4 2 2 2 11 3" xfId="48553"/>
    <cellStyle name="요약 4 2 2 2 12" xfId="6099"/>
    <cellStyle name="요약 4 2 2 2 12 2" xfId="21455"/>
    <cellStyle name="요약 4 2 2 2 12 3" xfId="36501"/>
    <cellStyle name="요약 4 2 2 2 13" xfId="21221"/>
    <cellStyle name="요약 4 2 2 2 14" xfId="36268"/>
    <cellStyle name="요약 4 2 2 2 2" xfId="5716"/>
    <cellStyle name="요약 4 2 2 2 2 10" xfId="9792"/>
    <cellStyle name="요약 4 2 2 2 2 10 2" xfId="25018"/>
    <cellStyle name="요약 4 2 2 2 2 10 3" xfId="40039"/>
    <cellStyle name="요약 4 2 2 2 2 11" xfId="6357"/>
    <cellStyle name="요약 4 2 2 2 2 11 2" xfId="21711"/>
    <cellStyle name="요약 4 2 2 2 2 11 3" xfId="36759"/>
    <cellStyle name="요약 4 2 2 2 2 12" xfId="21271"/>
    <cellStyle name="요약 4 2 2 2 2 13" xfId="36318"/>
    <cellStyle name="요약 4 2 2 2 2 2" xfId="5749"/>
    <cellStyle name="요약 4 2 2 2 2 2 10" xfId="18876"/>
    <cellStyle name="요약 4 2 2 2 2 2 10 2" xfId="33946"/>
    <cellStyle name="요약 4 2 2 2 2 2 10 3" xfId="48958"/>
    <cellStyle name="요약 4 2 2 2 2 2 11" xfId="14765"/>
    <cellStyle name="요약 4 2 2 2 2 2 11 2" xfId="29835"/>
    <cellStyle name="요약 4 2 2 2 2 2 11 3" xfId="44856"/>
    <cellStyle name="요약 4 2 2 2 2 2 12" xfId="6297"/>
    <cellStyle name="요약 4 2 2 2 2 2 12 2" xfId="21651"/>
    <cellStyle name="요약 4 2 2 2 2 2 12 3" xfId="36699"/>
    <cellStyle name="요약 4 2 2 2 2 2 13" xfId="21290"/>
    <cellStyle name="요약 4 2 2 2 2 2 14" xfId="36334"/>
    <cellStyle name="요약 4 2 2 2 2 2 2" xfId="5842"/>
    <cellStyle name="요약 4 2 2 2 2 2 2 10" xfId="9986"/>
    <cellStyle name="요약 4 2 2 2 2 2 2 10 2" xfId="25212"/>
    <cellStyle name="요약 4 2 2 2 2 2 2 10 3" xfId="40233"/>
    <cellStyle name="요약 4 2 2 2 2 2 2 11" xfId="7149"/>
    <cellStyle name="요약 4 2 2 2 2 2 2 11 2" xfId="22503"/>
    <cellStyle name="요약 4 2 2 2 2 2 2 11 3" xfId="37551"/>
    <cellStyle name="요약 4 2 2 2 2 2 2 12" xfId="21322"/>
    <cellStyle name="요약 4 2 2 2 2 2 2 13" xfId="36366"/>
    <cellStyle name="요약 4 2 2 2 2 2 2 2" xfId="5959"/>
    <cellStyle name="요약 4 2 2 2 2 2 2 2 10" xfId="18910"/>
    <cellStyle name="요약 4 2 2 2 2 2 2 2 10 2" xfId="33980"/>
    <cellStyle name="요약 4 2 2 2 2 2 2 2 10 3" xfId="48992"/>
    <cellStyle name="요약 4 2 2 2 2 2 2 2 11" xfId="9480"/>
    <cellStyle name="요약 4 2 2 2 2 2 2 2 11 2" xfId="24706"/>
    <cellStyle name="요약 4 2 2 2 2 2 2 2 11 3" xfId="39727"/>
    <cellStyle name="요약 4 2 2 2 2 2 2 2 12" xfId="7258"/>
    <cellStyle name="요약 4 2 2 2 2 2 2 2 12 2" xfId="22612"/>
    <cellStyle name="요약 4 2 2 2 2 2 2 2 12 3" xfId="37660"/>
    <cellStyle name="요약 4 2 2 2 2 2 2 2 13" xfId="21354"/>
    <cellStyle name="요약 4 2 2 2 2 2 2 2 14" xfId="36398"/>
    <cellStyle name="요약 4 2 2 2 2 2 2 2 2" xfId="6956"/>
    <cellStyle name="요약 4 2 2 2 2 2 2 2 2 10" xfId="20677"/>
    <cellStyle name="요약 4 2 2 2 2 2 2 2 2 10 2" xfId="35747"/>
    <cellStyle name="요약 4 2 2 2 2 2 2 2 2 10 3" xfId="50759"/>
    <cellStyle name="요약 4 2 2 2 2 2 2 2 2 11" xfId="8024"/>
    <cellStyle name="요약 4 2 2 2 2 2 2 2 2 11 2" xfId="23326"/>
    <cellStyle name="요약 4 2 2 2 2 2 2 2 2 11 3" xfId="38350"/>
    <cellStyle name="요약 4 2 2 2 2 2 2 2 2 12" xfId="22310"/>
    <cellStyle name="요약 4 2 2 2 2 2 2 2 2 13" xfId="37358"/>
    <cellStyle name="요약 4 2 2 2 2 2 2 2 2 2" xfId="10929"/>
    <cellStyle name="요약 4 2 2 2 2 2 2 2 2 2 2" xfId="26075"/>
    <cellStyle name="요약 4 2 2 2 2 2 2 2 2 2 3" xfId="41096"/>
    <cellStyle name="요약 4 2 2 2 2 2 2 2 2 3" xfId="12106"/>
    <cellStyle name="요약 4 2 2 2 2 2 2 2 2 3 2" xfId="27176"/>
    <cellStyle name="요약 4 2 2 2 2 2 2 2 2 3 3" xfId="42197"/>
    <cellStyle name="요약 4 2 2 2 2 2 2 2 2 4" xfId="13410"/>
    <cellStyle name="요약 4 2 2 2 2 2 2 2 2 4 2" xfId="28480"/>
    <cellStyle name="요약 4 2 2 2 2 2 2 2 2 4 3" xfId="43501"/>
    <cellStyle name="요약 4 2 2 2 2 2 2 2 2 5" xfId="14747"/>
    <cellStyle name="요약 4 2 2 2 2 2 2 2 2 5 2" xfId="29817"/>
    <cellStyle name="요약 4 2 2 2 2 2 2 2 2 5 3" xfId="44838"/>
    <cellStyle name="요약 4 2 2 2 2 2 2 2 2 6" xfId="15977"/>
    <cellStyle name="요약 4 2 2 2 2 2 2 2 2 6 2" xfId="31047"/>
    <cellStyle name="요약 4 2 2 2 2 2 2 2 2 6 3" xfId="46068"/>
    <cellStyle name="요약 4 2 2 2 2 2 2 2 2 7" xfId="17130"/>
    <cellStyle name="요약 4 2 2 2 2 2 2 2 2 7 2" xfId="32200"/>
    <cellStyle name="요약 4 2 2 2 2 2 2 2 2 7 3" xfId="47212"/>
    <cellStyle name="요약 4 2 2 2 2 2 2 2 2 8" xfId="18416"/>
    <cellStyle name="요약 4 2 2 2 2 2 2 2 2 8 2" xfId="33486"/>
    <cellStyle name="요약 4 2 2 2 2 2 2 2 2 8 3" xfId="48498"/>
    <cellStyle name="요약 4 2 2 2 2 2 2 2 2 9" xfId="19582"/>
    <cellStyle name="요약 4 2 2 2 2 2 2 2 2 9 2" xfId="34652"/>
    <cellStyle name="요약 4 2 2 2 2 2 2 2 2 9 3" xfId="49664"/>
    <cellStyle name="요약 4 2 2 2 2 2 2 2 3" xfId="7104"/>
    <cellStyle name="요약 4 2 2 2 2 2 2 2 3 10" xfId="20562"/>
    <cellStyle name="요약 4 2 2 2 2 2 2 2 3 10 2" xfId="35632"/>
    <cellStyle name="요약 4 2 2 2 2 2 2 2 3 10 3" xfId="50644"/>
    <cellStyle name="요약 4 2 2 2 2 2 2 2 3 11" xfId="7864"/>
    <cellStyle name="요약 4 2 2 2 2 2 2 2 3 11 2" xfId="23208"/>
    <cellStyle name="요약 4 2 2 2 2 2 2 2 3 11 3" xfId="38235"/>
    <cellStyle name="요약 4 2 2 2 2 2 2 2 3 12" xfId="22458"/>
    <cellStyle name="요약 4 2 2 2 2 2 2 2 3 13" xfId="37506"/>
    <cellStyle name="요약 4 2 2 2 2 2 2 2 3 2" xfId="10772"/>
    <cellStyle name="요약 4 2 2 2 2 2 2 2 3 2 2" xfId="25960"/>
    <cellStyle name="요약 4 2 2 2 2 2 2 2 3 2 3" xfId="40981"/>
    <cellStyle name="요약 4 2 2 2 2 2 2 2 3 3" xfId="11989"/>
    <cellStyle name="요약 4 2 2 2 2 2 2 2 3 3 2" xfId="27059"/>
    <cellStyle name="요약 4 2 2 2 2 2 2 2 3 3 3" xfId="42080"/>
    <cellStyle name="요약 4 2 2 2 2 2 2 2 3 4" xfId="13291"/>
    <cellStyle name="요약 4 2 2 2 2 2 2 2 3 4 2" xfId="28361"/>
    <cellStyle name="요약 4 2 2 2 2 2 2 2 3 4 3" xfId="43382"/>
    <cellStyle name="요약 4 2 2 2 2 2 2 2 3 5" xfId="14602"/>
    <cellStyle name="요약 4 2 2 2 2 2 2 2 3 5 2" xfId="29672"/>
    <cellStyle name="요약 4 2 2 2 2 2 2 2 3 5 3" xfId="44693"/>
    <cellStyle name="요약 4 2 2 2 2 2 2 2 3 6" xfId="15861"/>
    <cellStyle name="요약 4 2 2 2 2 2 2 2 3 6 2" xfId="30931"/>
    <cellStyle name="요약 4 2 2 2 2 2 2 2 3 6 3" xfId="45952"/>
    <cellStyle name="요약 4 2 2 2 2 2 2 2 3 7" xfId="17012"/>
    <cellStyle name="요약 4 2 2 2 2 2 2 2 3 7 2" xfId="32082"/>
    <cellStyle name="요약 4 2 2 2 2 2 2 2 3 7 3" xfId="47097"/>
    <cellStyle name="요약 4 2 2 2 2 2 2 2 3 8" xfId="18293"/>
    <cellStyle name="요약 4 2 2 2 2 2 2 2 3 8 2" xfId="33363"/>
    <cellStyle name="요약 4 2 2 2 2 2 2 2 3 8 3" xfId="48375"/>
    <cellStyle name="요약 4 2 2 2 2 2 2 2 3 9" xfId="19467"/>
    <cellStyle name="요약 4 2 2 2 2 2 2 2 3 9 2" xfId="34537"/>
    <cellStyle name="요약 4 2 2 2 2 2 2 2 3 9 3" xfId="49549"/>
    <cellStyle name="요약 4 2 2 2 2 2 2 2 4" xfId="8803"/>
    <cellStyle name="요약 4 2 2 2 2 2 2 2 4 2" xfId="24029"/>
    <cellStyle name="요약 4 2 2 2 2 2 2 2 4 3" xfId="39051"/>
    <cellStyle name="요약 4 2 2 2 2 2 2 2 5" xfId="12717"/>
    <cellStyle name="요약 4 2 2 2 2 2 2 2 5 2" xfId="27787"/>
    <cellStyle name="요약 4 2 2 2 2 2 2 2 5 3" xfId="42808"/>
    <cellStyle name="요약 4 2 2 2 2 2 2 2 6" xfId="14012"/>
    <cellStyle name="요약 4 2 2 2 2 2 2 2 6 2" xfId="29082"/>
    <cellStyle name="요약 4 2 2 2 2 2 2 2 6 3" xfId="44103"/>
    <cellStyle name="요약 4 2 2 2 2 2 2 2 7" xfId="15301"/>
    <cellStyle name="요약 4 2 2 2 2 2 2 2 7 2" xfId="30371"/>
    <cellStyle name="요약 4 2 2 2 2 2 2 2 7 3" xfId="45392"/>
    <cellStyle name="요약 4 2 2 2 2 2 2 2 8" xfId="16436"/>
    <cellStyle name="요약 4 2 2 2 2 2 2 2 8 2" xfId="31506"/>
    <cellStyle name="요약 4 2 2 2 2 2 2 2 8 3" xfId="46527"/>
    <cellStyle name="요약 4 2 2 2 2 2 2 2 9" xfId="17720"/>
    <cellStyle name="요약 4 2 2 2 2 2 2 2 9 2" xfId="32790"/>
    <cellStyle name="요약 4 2 2 2 2 2 2 2 9 3" xfId="47802"/>
    <cellStyle name="요약 4 2 2 2 2 2 2 3" xfId="6847"/>
    <cellStyle name="요약 4 2 2 2 2 2 2 3 10" xfId="20453"/>
    <cellStyle name="요약 4 2 2 2 2 2 2 3 10 2" xfId="35523"/>
    <cellStyle name="요약 4 2 2 2 2 2 2 3 10 3" xfId="50535"/>
    <cellStyle name="요약 4 2 2 2 2 2 2 3 11" xfId="7748"/>
    <cellStyle name="요약 4 2 2 2 2 2 2 3 11 2" xfId="23099"/>
    <cellStyle name="요약 4 2 2 2 2 2 2 3 11 3" xfId="38126"/>
    <cellStyle name="요약 4 2 2 2 2 2 2 3 12" xfId="22201"/>
    <cellStyle name="요약 4 2 2 2 2 2 2 3 13" xfId="37249"/>
    <cellStyle name="요약 4 2 2 2 2 2 2 3 2" xfId="10656"/>
    <cellStyle name="요약 4 2 2 2 2 2 2 3 2 2" xfId="25851"/>
    <cellStyle name="요약 4 2 2 2 2 2 2 3 2 3" xfId="40872"/>
    <cellStyle name="요약 4 2 2 2 2 2 2 3 3" xfId="11879"/>
    <cellStyle name="요약 4 2 2 2 2 2 2 3 3 2" xfId="26949"/>
    <cellStyle name="요약 4 2 2 2 2 2 2 3 3 3" xfId="41970"/>
    <cellStyle name="요약 4 2 2 2 2 2 2 3 4" xfId="13182"/>
    <cellStyle name="요약 4 2 2 2 2 2 2 3 4 2" xfId="28252"/>
    <cellStyle name="요약 4 2 2 2 2 2 2 3 4 3" xfId="43273"/>
    <cellStyle name="요약 4 2 2 2 2 2 2 3 5" xfId="14488"/>
    <cellStyle name="요약 4 2 2 2 2 2 2 3 5 2" xfId="29558"/>
    <cellStyle name="요약 4 2 2 2 2 2 2 3 5 3" xfId="44579"/>
    <cellStyle name="요약 4 2 2 2 2 2 2 3 6" xfId="15752"/>
    <cellStyle name="요약 4 2 2 2 2 2 2 3 6 2" xfId="30822"/>
    <cellStyle name="요약 4 2 2 2 2 2 2 3 6 3" xfId="45843"/>
    <cellStyle name="요약 4 2 2 2 2 2 2 3 7" xfId="16903"/>
    <cellStyle name="요약 4 2 2 2 2 2 2 3 7 2" xfId="31973"/>
    <cellStyle name="요약 4 2 2 2 2 2 2 3 7 3" xfId="46988"/>
    <cellStyle name="요약 4 2 2 2 2 2 2 3 8" xfId="18184"/>
    <cellStyle name="요약 4 2 2 2 2 2 2 3 8 2" xfId="33254"/>
    <cellStyle name="요약 4 2 2 2 2 2 2 3 8 3" xfId="48266"/>
    <cellStyle name="요약 4 2 2 2 2 2 2 3 9" xfId="19358"/>
    <cellStyle name="요약 4 2 2 2 2 2 2 3 9 2" xfId="34428"/>
    <cellStyle name="요약 4 2 2 2 2 2 2 3 9 3" xfId="49440"/>
    <cellStyle name="요약 4 2 2 2 2 2 2 4" xfId="7088"/>
    <cellStyle name="요약 4 2 2 2 2 2 2 4 2" xfId="8530"/>
    <cellStyle name="요약 4 2 2 2 2 2 2 4 2 2" xfId="23756"/>
    <cellStyle name="요약 4 2 2 2 2 2 2 4 2 3" xfId="38780"/>
    <cellStyle name="요약 4 2 2 2 2 2 2 4 3" xfId="22442"/>
    <cellStyle name="요약 4 2 2 2 2 2 2 4 4" xfId="37490"/>
    <cellStyle name="요약 4 2 2 2 2 2 2 5" xfId="12617"/>
    <cellStyle name="요약 4 2 2 2 2 2 2 5 2" xfId="27687"/>
    <cellStyle name="요약 4 2 2 2 2 2 2 5 3" xfId="42708"/>
    <cellStyle name="요약 4 2 2 2 2 2 2 6" xfId="13906"/>
    <cellStyle name="요약 4 2 2 2 2 2 2 6 2" xfId="28976"/>
    <cellStyle name="요약 4 2 2 2 2 2 2 6 3" xfId="43997"/>
    <cellStyle name="요약 4 2 2 2 2 2 2 7" xfId="15268"/>
    <cellStyle name="요약 4 2 2 2 2 2 2 7 2" xfId="30338"/>
    <cellStyle name="요약 4 2 2 2 2 2 2 7 3" xfId="45359"/>
    <cellStyle name="요약 4 2 2 2 2 2 2 8" xfId="8676"/>
    <cellStyle name="요약 4 2 2 2 2 2 2 8 2" xfId="23902"/>
    <cellStyle name="요약 4 2 2 2 2 2 2 8 3" xfId="38924"/>
    <cellStyle name="요약 4 2 2 2 2 2 2 9" xfId="17617"/>
    <cellStyle name="요약 4 2 2 2 2 2 2 9 2" xfId="32687"/>
    <cellStyle name="요약 4 2 2 2 2 2 2 9 3" xfId="47699"/>
    <cellStyle name="요약 4 2 2 2 2 2 3" xfId="6755"/>
    <cellStyle name="요약 4 2 2 2 2 2 3 10" xfId="20361"/>
    <cellStyle name="요약 4 2 2 2 2 2 3 10 2" xfId="35431"/>
    <cellStyle name="요약 4 2 2 2 2 2 3 10 3" xfId="50443"/>
    <cellStyle name="요약 4 2 2 2 2 2 3 11" xfId="7655"/>
    <cellStyle name="요약 4 2 2 2 2 2 3 11 2" xfId="23007"/>
    <cellStyle name="요약 4 2 2 2 2 2 3 11 3" xfId="38034"/>
    <cellStyle name="요약 4 2 2 2 2 2 3 12" xfId="22109"/>
    <cellStyle name="요약 4 2 2 2 2 2 3 13" xfId="37157"/>
    <cellStyle name="요약 4 2 2 2 2 2 3 2" xfId="10563"/>
    <cellStyle name="요약 4 2 2 2 2 2 3 2 2" xfId="25759"/>
    <cellStyle name="요약 4 2 2 2 2 2 3 2 3" xfId="40780"/>
    <cellStyle name="요약 4 2 2 2 2 2 3 3" xfId="11787"/>
    <cellStyle name="요약 4 2 2 2 2 2 3 3 2" xfId="26857"/>
    <cellStyle name="요약 4 2 2 2 2 2 3 3 3" xfId="41878"/>
    <cellStyle name="요약 4 2 2 2 2 2 3 4" xfId="13089"/>
    <cellStyle name="요약 4 2 2 2 2 2 3 4 2" xfId="28159"/>
    <cellStyle name="요약 4 2 2 2 2 2 3 4 3" xfId="43180"/>
    <cellStyle name="요약 4 2 2 2 2 2 3 5" xfId="14395"/>
    <cellStyle name="요약 4 2 2 2 2 2 3 5 2" xfId="29465"/>
    <cellStyle name="요약 4 2 2 2 2 2 3 5 3" xfId="44486"/>
    <cellStyle name="요약 4 2 2 2 2 2 3 6" xfId="15660"/>
    <cellStyle name="요약 4 2 2 2 2 2 3 6 2" xfId="30730"/>
    <cellStyle name="요약 4 2 2 2 2 2 3 6 3" xfId="45751"/>
    <cellStyle name="요약 4 2 2 2 2 2 3 7" xfId="16811"/>
    <cellStyle name="요약 4 2 2 2 2 2 3 7 2" xfId="31881"/>
    <cellStyle name="요약 4 2 2 2 2 2 3 7 3" xfId="46896"/>
    <cellStyle name="요약 4 2 2 2 2 2 3 8" xfId="18091"/>
    <cellStyle name="요약 4 2 2 2 2 2 3 8 2" xfId="33161"/>
    <cellStyle name="요약 4 2 2 2 2 2 3 8 3" xfId="48173"/>
    <cellStyle name="요약 4 2 2 2 2 2 3 9" xfId="19266"/>
    <cellStyle name="요약 4 2 2 2 2 2 3 9 2" xfId="34336"/>
    <cellStyle name="요약 4 2 2 2 2 2 3 9 3" xfId="49348"/>
    <cellStyle name="요약 4 2 2 2 2 2 4" xfId="7056"/>
    <cellStyle name="요약 4 2 2 2 2 2 4 2" xfId="8578"/>
    <cellStyle name="요약 4 2 2 2 2 2 4 2 2" xfId="23804"/>
    <cellStyle name="요약 4 2 2 2 2 2 4 2 3" xfId="38828"/>
    <cellStyle name="요약 4 2 2 2 2 2 4 3" xfId="22410"/>
    <cellStyle name="요약 4 2 2 2 2 2 4 4" xfId="37458"/>
    <cellStyle name="요약 4 2 2 2 2 2 5" xfId="12562"/>
    <cellStyle name="요약 4 2 2 2 2 2 5 2" xfId="27632"/>
    <cellStyle name="요약 4 2 2 2 2 2 5 3" xfId="42653"/>
    <cellStyle name="요약 4 2 2 2 2 2 6" xfId="13859"/>
    <cellStyle name="요약 4 2 2 2 2 2 6 2" xfId="28929"/>
    <cellStyle name="요약 4 2 2 2 2 2 6 3" xfId="43950"/>
    <cellStyle name="요약 4 2 2 2 2 2 7" xfId="15234"/>
    <cellStyle name="요약 4 2 2 2 2 2 7 2" xfId="30304"/>
    <cellStyle name="요약 4 2 2 2 2 2 7 3" xfId="45325"/>
    <cellStyle name="요약 4 2 2 2 2 2 8" xfId="9783"/>
    <cellStyle name="요약 4 2 2 2 2 2 8 2" xfId="25009"/>
    <cellStyle name="요약 4 2 2 2 2 2 8 3" xfId="40030"/>
    <cellStyle name="요약 4 2 2 2 2 2 9" xfId="17572"/>
    <cellStyle name="요약 4 2 2 2 2 2 9 2" xfId="32642"/>
    <cellStyle name="요약 4 2 2 2 2 2 9 3" xfId="47654"/>
    <cellStyle name="요약 4 2 2 2 2 3" xfId="6728"/>
    <cellStyle name="요약 4 2 2 2 2 3 10" xfId="20334"/>
    <cellStyle name="요약 4 2 2 2 2 3 10 2" xfId="35404"/>
    <cellStyle name="요약 4 2 2 2 2 3 10 3" xfId="50416"/>
    <cellStyle name="요약 4 2 2 2 2 3 11" xfId="7606"/>
    <cellStyle name="요약 4 2 2 2 2 3 11 2" xfId="22959"/>
    <cellStyle name="요약 4 2 2 2 2 3 11 3" xfId="38007"/>
    <cellStyle name="요약 4 2 2 2 2 3 12" xfId="22082"/>
    <cellStyle name="요약 4 2 2 2 2 3 13" xfId="37130"/>
    <cellStyle name="요약 4 2 2 2 2 3 2" xfId="10526"/>
    <cellStyle name="요약 4 2 2 2 2 3 2 2" xfId="25723"/>
    <cellStyle name="요약 4 2 2 2 2 3 2 3" xfId="40744"/>
    <cellStyle name="요약 4 2 2 2 2 3 3" xfId="11758"/>
    <cellStyle name="요약 4 2 2 2 2 3 3 2" xfId="26828"/>
    <cellStyle name="요약 4 2 2 2 2 3 3 3" xfId="41849"/>
    <cellStyle name="요약 4 2 2 2 2 3 4" xfId="13059"/>
    <cellStyle name="요약 4 2 2 2 2 3 4 2" xfId="28129"/>
    <cellStyle name="요약 4 2 2 2 2 3 4 3" xfId="43150"/>
    <cellStyle name="요약 4 2 2 2 2 3 5" xfId="14366"/>
    <cellStyle name="요약 4 2 2 2 2 3 5 2" xfId="29436"/>
    <cellStyle name="요약 4 2 2 2 2 3 5 3" xfId="44457"/>
    <cellStyle name="요약 4 2 2 2 2 3 6" xfId="15630"/>
    <cellStyle name="요약 4 2 2 2 2 3 6 2" xfId="30700"/>
    <cellStyle name="요약 4 2 2 2 2 3 6 3" xfId="45721"/>
    <cellStyle name="요약 4 2 2 2 2 3 7" xfId="16777"/>
    <cellStyle name="요약 4 2 2 2 2 3 7 2" xfId="31847"/>
    <cellStyle name="요약 4 2 2 2 2 3 7 3" xfId="46868"/>
    <cellStyle name="요약 4 2 2 2 2 3 8" xfId="18064"/>
    <cellStyle name="요약 4 2 2 2 2 3 8 2" xfId="33134"/>
    <cellStyle name="요약 4 2 2 2 2 3 8 3" xfId="48146"/>
    <cellStyle name="요약 4 2 2 2 2 3 9" xfId="19239"/>
    <cellStyle name="요약 4 2 2 2 2 3 9 2" xfId="34309"/>
    <cellStyle name="요약 4 2 2 2 2 3 9 3" xfId="49321"/>
    <cellStyle name="요약 4 2 2 2 2 4" xfId="7040"/>
    <cellStyle name="요약 4 2 2 2 2 4 2" xfId="8599"/>
    <cellStyle name="요약 4 2 2 2 2 4 2 2" xfId="23825"/>
    <cellStyle name="요약 4 2 2 2 2 4 2 3" xfId="38848"/>
    <cellStyle name="요약 4 2 2 2 2 4 3" xfId="22394"/>
    <cellStyle name="요약 4 2 2 2 2 4 4" xfId="37442"/>
    <cellStyle name="요약 4 2 2 2 2 5" xfId="9099"/>
    <cellStyle name="요약 4 2 2 2 2 5 2" xfId="24325"/>
    <cellStyle name="요약 4 2 2 2 2 5 3" xfId="39347"/>
    <cellStyle name="요약 4 2 2 2 2 6" xfId="9859"/>
    <cellStyle name="요약 4 2 2 2 2 6 2" xfId="25085"/>
    <cellStyle name="요약 4 2 2 2 2 6 3" xfId="40106"/>
    <cellStyle name="요약 4 2 2 2 2 7" xfId="10083"/>
    <cellStyle name="요약 4 2 2 2 2 7 2" xfId="25309"/>
    <cellStyle name="요약 4 2 2 2 2 7 3" xfId="40330"/>
    <cellStyle name="요약 4 2 2 2 2 8" xfId="12149"/>
    <cellStyle name="요약 4 2 2 2 2 8 2" xfId="27219"/>
    <cellStyle name="요약 4 2 2 2 2 8 3" xfId="42240"/>
    <cellStyle name="요약 4 2 2 2 2 9" xfId="9690"/>
    <cellStyle name="요약 4 2 2 2 2 9 2" xfId="24916"/>
    <cellStyle name="요약 4 2 2 2 2 9 3" xfId="39937"/>
    <cellStyle name="요약 4 2 2 2 3" xfId="6586"/>
    <cellStyle name="요약 4 2 2 2 3 10" xfId="20192"/>
    <cellStyle name="요약 4 2 2 2 3 10 2" xfId="35262"/>
    <cellStyle name="요약 4 2 2 2 3 10 3" xfId="50274"/>
    <cellStyle name="요약 4 2 2 2 3 11" xfId="7464"/>
    <cellStyle name="요약 4 2 2 2 3 11 2" xfId="22817"/>
    <cellStyle name="요약 4 2 2 2 3 11 3" xfId="37865"/>
    <cellStyle name="요약 4 2 2 2 3 12" xfId="21940"/>
    <cellStyle name="요약 4 2 2 2 3 13" xfId="36988"/>
    <cellStyle name="요약 4 2 2 2 3 2" xfId="10384"/>
    <cellStyle name="요약 4 2 2 2 3 2 2" xfId="25581"/>
    <cellStyle name="요약 4 2 2 2 3 2 3" xfId="40602"/>
    <cellStyle name="요약 4 2 2 2 3 3" xfId="11616"/>
    <cellStyle name="요약 4 2 2 2 3 3 2" xfId="26686"/>
    <cellStyle name="요약 4 2 2 2 3 3 3" xfId="41707"/>
    <cellStyle name="요약 4 2 2 2 3 4" xfId="12917"/>
    <cellStyle name="요약 4 2 2 2 3 4 2" xfId="27987"/>
    <cellStyle name="요약 4 2 2 2 3 4 3" xfId="43008"/>
    <cellStyle name="요약 4 2 2 2 3 5" xfId="14224"/>
    <cellStyle name="요약 4 2 2 2 3 5 2" xfId="29294"/>
    <cellStyle name="요약 4 2 2 2 3 5 3" xfId="44315"/>
    <cellStyle name="요약 4 2 2 2 3 6" xfId="15488"/>
    <cellStyle name="요약 4 2 2 2 3 6 2" xfId="30558"/>
    <cellStyle name="요약 4 2 2 2 3 6 3" xfId="45579"/>
    <cellStyle name="요약 4 2 2 2 3 7" xfId="16635"/>
    <cellStyle name="요약 4 2 2 2 3 7 2" xfId="31705"/>
    <cellStyle name="요약 4 2 2 2 3 7 3" xfId="46726"/>
    <cellStyle name="요약 4 2 2 2 3 8" xfId="17922"/>
    <cellStyle name="요약 4 2 2 2 3 8 2" xfId="32992"/>
    <cellStyle name="요약 4 2 2 2 3 8 3" xfId="48004"/>
    <cellStyle name="요약 4 2 2 2 3 9" xfId="19097"/>
    <cellStyle name="요약 4 2 2 2 3 9 2" xfId="34167"/>
    <cellStyle name="요약 4 2 2 2 3 9 3" xfId="49179"/>
    <cellStyle name="요약 4 2 2 2 4" xfId="7005"/>
    <cellStyle name="요약 4 2 2 2 4 2" xfId="8717"/>
    <cellStyle name="요약 4 2 2 2 4 2 2" xfId="23943"/>
    <cellStyle name="요약 4 2 2 2 4 2 3" xfId="38965"/>
    <cellStyle name="요약 4 2 2 2 4 3" xfId="22359"/>
    <cellStyle name="요약 4 2 2 2 4 4" xfId="37407"/>
    <cellStyle name="요약 4 2 2 2 5" xfId="9379"/>
    <cellStyle name="요약 4 2 2 2 5 2" xfId="24605"/>
    <cellStyle name="요약 4 2 2 2 5 3" xfId="39626"/>
    <cellStyle name="요약 4 2 2 2 6" xfId="9696"/>
    <cellStyle name="요약 4 2 2 2 6 2" xfId="24922"/>
    <cellStyle name="요약 4 2 2 2 6 3" xfId="39943"/>
    <cellStyle name="요약 4 2 2 2 7" xfId="9592"/>
    <cellStyle name="요약 4 2 2 2 7 2" xfId="24818"/>
    <cellStyle name="요약 4 2 2 2 7 3" xfId="39839"/>
    <cellStyle name="요약 4 2 2 2 8" xfId="14521"/>
    <cellStyle name="요약 4 2 2 2 8 2" xfId="29591"/>
    <cellStyle name="요약 4 2 2 2 8 3" xfId="44612"/>
    <cellStyle name="요약 4 2 2 2 9" xfId="10046"/>
    <cellStyle name="요약 4 2 2 2 9 2" xfId="25272"/>
    <cellStyle name="요약 4 2 2 2 9 3" xfId="40293"/>
    <cellStyle name="요약 4 2 2 3" xfId="6438"/>
    <cellStyle name="요약 4 2 2 3 10" xfId="20061"/>
    <cellStyle name="요약 4 2 2 3 10 2" xfId="35131"/>
    <cellStyle name="요약 4 2 2 3 10 3" xfId="50143"/>
    <cellStyle name="요약 4 2 2 3 11" xfId="7333"/>
    <cellStyle name="요약 4 2 2 3 11 2" xfId="22686"/>
    <cellStyle name="요약 4 2 2 3 11 3" xfId="37734"/>
    <cellStyle name="요약 4 2 2 3 12" xfId="21792"/>
    <cellStyle name="요약 4 2 2 3 13" xfId="36840"/>
    <cellStyle name="요약 4 2 2 3 2" xfId="10253"/>
    <cellStyle name="요약 4 2 2 3 2 2" xfId="25450"/>
    <cellStyle name="요약 4 2 2 3 2 3" xfId="40471"/>
    <cellStyle name="요약 4 2 2 3 3" xfId="11485"/>
    <cellStyle name="요약 4 2 2 3 3 2" xfId="26555"/>
    <cellStyle name="요약 4 2 2 3 3 3" xfId="41576"/>
    <cellStyle name="요약 4 2 2 3 4" xfId="12786"/>
    <cellStyle name="요약 4 2 2 3 4 2" xfId="27856"/>
    <cellStyle name="요약 4 2 2 3 4 3" xfId="42877"/>
    <cellStyle name="요약 4 2 2 3 5" xfId="14093"/>
    <cellStyle name="요약 4 2 2 3 5 2" xfId="29163"/>
    <cellStyle name="요약 4 2 2 3 5 3" xfId="44184"/>
    <cellStyle name="요약 4 2 2 3 6" xfId="15357"/>
    <cellStyle name="요약 4 2 2 3 6 2" xfId="30427"/>
    <cellStyle name="요약 4 2 2 3 6 3" xfId="45448"/>
    <cellStyle name="요약 4 2 2 3 7" xfId="16504"/>
    <cellStyle name="요약 4 2 2 3 7 2" xfId="31574"/>
    <cellStyle name="요약 4 2 2 3 7 3" xfId="46595"/>
    <cellStyle name="요약 4 2 2 3 8" xfId="17791"/>
    <cellStyle name="요약 4 2 2 3 8 2" xfId="32861"/>
    <cellStyle name="요약 4 2 2 3 8 3" xfId="47873"/>
    <cellStyle name="요약 4 2 2 3 9" xfId="18966"/>
    <cellStyle name="요약 4 2 2 3 9 2" xfId="34036"/>
    <cellStyle name="요약 4 2 2 3 9 3" xfId="49048"/>
    <cellStyle name="요약 4 2 2 4" xfId="6009"/>
    <cellStyle name="요약 4 2 2 4 2" xfId="9375"/>
    <cellStyle name="요약 4 2 2 4 2 2" xfId="24601"/>
    <cellStyle name="요약 4 2 2 4 2 3" xfId="39622"/>
    <cellStyle name="요약 4 2 2 4 3" xfId="21367"/>
    <cellStyle name="요약 4 2 2 4 4" xfId="36411"/>
    <cellStyle name="요약 4 2 2 5" xfId="8529"/>
    <cellStyle name="요약 4 2 2 5 2" xfId="23755"/>
    <cellStyle name="요약 4 2 2 5 3" xfId="38779"/>
    <cellStyle name="요약 4 2 2 6" xfId="9221"/>
    <cellStyle name="요약 4 2 2 6 2" xfId="24447"/>
    <cellStyle name="요약 4 2 2 6 3" xfId="39469"/>
    <cellStyle name="요약 4 2 2 7" xfId="9605"/>
    <cellStyle name="요약 4 2 2 7 2" xfId="24831"/>
    <cellStyle name="요약 4 2 2 7 3" xfId="39852"/>
    <cellStyle name="요약 4 2 2 8" xfId="9765"/>
    <cellStyle name="요약 4 2 2 8 2" xfId="24991"/>
    <cellStyle name="요약 4 2 2 8 3" xfId="40012"/>
    <cellStyle name="요약 4 2 2 9" xfId="9003"/>
    <cellStyle name="요약 4 2 2 9 2" xfId="24229"/>
    <cellStyle name="요약 4 2 2 9 3" xfId="39251"/>
    <cellStyle name="요약 4 2 3" xfId="5529"/>
    <cellStyle name="요약 4 2 3 10" xfId="9208"/>
    <cellStyle name="요약 4 2 3 10 2" xfId="24434"/>
    <cellStyle name="요약 4 2 3 10 3" xfId="39456"/>
    <cellStyle name="요약 4 2 3 11" xfId="18472"/>
    <cellStyle name="요약 4 2 3 11 2" xfId="33542"/>
    <cellStyle name="요약 4 2 3 11 3" xfId="48554"/>
    <cellStyle name="요약 4 2 3 12" xfId="6282"/>
    <cellStyle name="요약 4 2 3 12 2" xfId="21636"/>
    <cellStyle name="요약 4 2 3 12 3" xfId="36684"/>
    <cellStyle name="요약 4 2 3 13" xfId="21195"/>
    <cellStyle name="요약 4 2 3 14" xfId="36242"/>
    <cellStyle name="요약 4 2 3 2" xfId="5707"/>
    <cellStyle name="요약 4 2 3 2 10" xfId="9596"/>
    <cellStyle name="요약 4 2 3 2 10 2" xfId="24822"/>
    <cellStyle name="요약 4 2 3 2 10 3" xfId="39843"/>
    <cellStyle name="요약 4 2 3 2 11" xfId="6335"/>
    <cellStyle name="요약 4 2 3 2 11 2" xfId="21689"/>
    <cellStyle name="요약 4 2 3 2 11 3" xfId="36737"/>
    <cellStyle name="요약 4 2 3 2 12" xfId="21262"/>
    <cellStyle name="요약 4 2 3 2 13" xfId="36309"/>
    <cellStyle name="요약 4 2 3 2 2" xfId="5740"/>
    <cellStyle name="요약 4 2 3 2 2 10" xfId="18867"/>
    <cellStyle name="요약 4 2 3 2 2 10 2" xfId="33937"/>
    <cellStyle name="요약 4 2 3 2 2 10 3" xfId="48949"/>
    <cellStyle name="요약 4 2 3 2 2 11" xfId="9730"/>
    <cellStyle name="요약 4 2 3 2 2 11 2" xfId="24956"/>
    <cellStyle name="요약 4 2 3 2 2 11 3" xfId="39977"/>
    <cellStyle name="요약 4 2 3 2 2 12" xfId="6036"/>
    <cellStyle name="요약 4 2 3 2 2 12 2" xfId="21393"/>
    <cellStyle name="요약 4 2 3 2 2 12 3" xfId="36438"/>
    <cellStyle name="요약 4 2 3 2 2 13" xfId="21281"/>
    <cellStyle name="요약 4 2 3 2 2 14" xfId="36325"/>
    <cellStyle name="요약 4 2 3 2 2 2" xfId="5833"/>
    <cellStyle name="요약 4 2 3 2 2 2 10" xfId="10101"/>
    <cellStyle name="요약 4 2 3 2 2 2 10 2" xfId="25327"/>
    <cellStyle name="요약 4 2 3 2 2 2 10 3" xfId="40348"/>
    <cellStyle name="요약 4 2 3 2 2 2 11" xfId="7140"/>
    <cellStyle name="요약 4 2 3 2 2 2 11 2" xfId="22494"/>
    <cellStyle name="요약 4 2 3 2 2 2 11 3" xfId="37542"/>
    <cellStyle name="요약 4 2 3 2 2 2 12" xfId="21313"/>
    <cellStyle name="요약 4 2 3 2 2 2 13" xfId="36357"/>
    <cellStyle name="요약 4 2 3 2 2 2 2" xfId="5950"/>
    <cellStyle name="요약 4 2 3 2 2 2 2 10" xfId="18901"/>
    <cellStyle name="요약 4 2 3 2 2 2 2 10 2" xfId="33971"/>
    <cellStyle name="요약 4 2 3 2 2 2 2 10 3" xfId="48983"/>
    <cellStyle name="요약 4 2 3 2 2 2 2 11" xfId="9934"/>
    <cellStyle name="요약 4 2 3 2 2 2 2 11 2" xfId="25160"/>
    <cellStyle name="요약 4 2 3 2 2 2 2 11 3" xfId="40181"/>
    <cellStyle name="요약 4 2 3 2 2 2 2 12" xfId="7249"/>
    <cellStyle name="요약 4 2 3 2 2 2 2 12 2" xfId="22603"/>
    <cellStyle name="요약 4 2 3 2 2 2 2 12 3" xfId="37651"/>
    <cellStyle name="요약 4 2 3 2 2 2 2 13" xfId="21345"/>
    <cellStyle name="요약 4 2 3 2 2 2 2 14" xfId="36389"/>
    <cellStyle name="요약 4 2 3 2 2 2 2 2" xfId="6947"/>
    <cellStyle name="요약 4 2 3 2 2 2 2 2 10" xfId="20668"/>
    <cellStyle name="요약 4 2 3 2 2 2 2 2 10 2" xfId="35738"/>
    <cellStyle name="요약 4 2 3 2 2 2 2 2 10 3" xfId="50750"/>
    <cellStyle name="요약 4 2 3 2 2 2 2 2 11" xfId="8015"/>
    <cellStyle name="요약 4 2 3 2 2 2 2 2 11 2" xfId="23317"/>
    <cellStyle name="요약 4 2 3 2 2 2 2 2 11 3" xfId="38341"/>
    <cellStyle name="요약 4 2 3 2 2 2 2 2 12" xfId="22301"/>
    <cellStyle name="요약 4 2 3 2 2 2 2 2 13" xfId="37349"/>
    <cellStyle name="요약 4 2 3 2 2 2 2 2 2" xfId="10920"/>
    <cellStyle name="요약 4 2 3 2 2 2 2 2 2 2" xfId="26066"/>
    <cellStyle name="요약 4 2 3 2 2 2 2 2 2 3" xfId="41087"/>
    <cellStyle name="요약 4 2 3 2 2 2 2 2 3" xfId="12097"/>
    <cellStyle name="요약 4 2 3 2 2 2 2 2 3 2" xfId="27167"/>
    <cellStyle name="요약 4 2 3 2 2 2 2 2 3 3" xfId="42188"/>
    <cellStyle name="요약 4 2 3 2 2 2 2 2 4" xfId="13401"/>
    <cellStyle name="요약 4 2 3 2 2 2 2 2 4 2" xfId="28471"/>
    <cellStyle name="요약 4 2 3 2 2 2 2 2 4 3" xfId="43492"/>
    <cellStyle name="요약 4 2 3 2 2 2 2 2 5" xfId="14738"/>
    <cellStyle name="요약 4 2 3 2 2 2 2 2 5 2" xfId="29808"/>
    <cellStyle name="요약 4 2 3 2 2 2 2 2 5 3" xfId="44829"/>
    <cellStyle name="요약 4 2 3 2 2 2 2 2 6" xfId="15968"/>
    <cellStyle name="요약 4 2 3 2 2 2 2 2 6 2" xfId="31038"/>
    <cellStyle name="요약 4 2 3 2 2 2 2 2 6 3" xfId="46059"/>
    <cellStyle name="요약 4 2 3 2 2 2 2 2 7" xfId="17121"/>
    <cellStyle name="요약 4 2 3 2 2 2 2 2 7 2" xfId="32191"/>
    <cellStyle name="요약 4 2 3 2 2 2 2 2 7 3" xfId="47203"/>
    <cellStyle name="요약 4 2 3 2 2 2 2 2 8" xfId="18407"/>
    <cellStyle name="요약 4 2 3 2 2 2 2 2 8 2" xfId="33477"/>
    <cellStyle name="요약 4 2 3 2 2 2 2 2 8 3" xfId="48489"/>
    <cellStyle name="요약 4 2 3 2 2 2 2 2 9" xfId="19573"/>
    <cellStyle name="요약 4 2 3 2 2 2 2 2 9 2" xfId="34643"/>
    <cellStyle name="요약 4 2 3 2 2 2 2 2 9 3" xfId="49655"/>
    <cellStyle name="요약 4 2 3 2 2 2 2 3" xfId="7095"/>
    <cellStyle name="요약 4 2 3 2 2 2 2 3 10" xfId="20553"/>
    <cellStyle name="요약 4 2 3 2 2 2 2 3 10 2" xfId="35623"/>
    <cellStyle name="요약 4 2 3 2 2 2 2 3 10 3" xfId="50635"/>
    <cellStyle name="요약 4 2 3 2 2 2 2 3 11" xfId="7855"/>
    <cellStyle name="요약 4 2 3 2 2 2 2 3 11 2" xfId="23199"/>
    <cellStyle name="요약 4 2 3 2 2 2 2 3 11 3" xfId="38226"/>
    <cellStyle name="요약 4 2 3 2 2 2 2 3 12" xfId="22449"/>
    <cellStyle name="요약 4 2 3 2 2 2 2 3 13" xfId="37497"/>
    <cellStyle name="요약 4 2 3 2 2 2 2 3 2" xfId="10763"/>
    <cellStyle name="요약 4 2 3 2 2 2 2 3 2 2" xfId="25951"/>
    <cellStyle name="요약 4 2 3 2 2 2 2 3 2 3" xfId="40972"/>
    <cellStyle name="요약 4 2 3 2 2 2 2 3 3" xfId="11980"/>
    <cellStyle name="요약 4 2 3 2 2 2 2 3 3 2" xfId="27050"/>
    <cellStyle name="요약 4 2 3 2 2 2 2 3 3 3" xfId="42071"/>
    <cellStyle name="요약 4 2 3 2 2 2 2 3 4" xfId="13282"/>
    <cellStyle name="요약 4 2 3 2 2 2 2 3 4 2" xfId="28352"/>
    <cellStyle name="요약 4 2 3 2 2 2 2 3 4 3" xfId="43373"/>
    <cellStyle name="요약 4 2 3 2 2 2 2 3 5" xfId="14593"/>
    <cellStyle name="요약 4 2 3 2 2 2 2 3 5 2" xfId="29663"/>
    <cellStyle name="요약 4 2 3 2 2 2 2 3 5 3" xfId="44684"/>
    <cellStyle name="요약 4 2 3 2 2 2 2 3 6" xfId="15852"/>
    <cellStyle name="요약 4 2 3 2 2 2 2 3 6 2" xfId="30922"/>
    <cellStyle name="요약 4 2 3 2 2 2 2 3 6 3" xfId="45943"/>
    <cellStyle name="요약 4 2 3 2 2 2 2 3 7" xfId="17003"/>
    <cellStyle name="요약 4 2 3 2 2 2 2 3 7 2" xfId="32073"/>
    <cellStyle name="요약 4 2 3 2 2 2 2 3 7 3" xfId="47088"/>
    <cellStyle name="요약 4 2 3 2 2 2 2 3 8" xfId="18284"/>
    <cellStyle name="요약 4 2 3 2 2 2 2 3 8 2" xfId="33354"/>
    <cellStyle name="요약 4 2 3 2 2 2 2 3 8 3" xfId="48366"/>
    <cellStyle name="요약 4 2 3 2 2 2 2 3 9" xfId="19458"/>
    <cellStyle name="요약 4 2 3 2 2 2 2 3 9 2" xfId="34528"/>
    <cellStyle name="요약 4 2 3 2 2 2 2 3 9 3" xfId="49540"/>
    <cellStyle name="요약 4 2 3 2 2 2 2 4" xfId="8812"/>
    <cellStyle name="요약 4 2 3 2 2 2 2 4 2" xfId="24038"/>
    <cellStyle name="요약 4 2 3 2 2 2 2 4 3" xfId="39060"/>
    <cellStyle name="요약 4 2 3 2 2 2 2 5" xfId="12708"/>
    <cellStyle name="요약 4 2 3 2 2 2 2 5 2" xfId="27778"/>
    <cellStyle name="요약 4 2 3 2 2 2 2 5 3" xfId="42799"/>
    <cellStyle name="요약 4 2 3 2 2 2 2 6" xfId="14003"/>
    <cellStyle name="요약 4 2 3 2 2 2 2 6 2" xfId="29073"/>
    <cellStyle name="요약 4 2 3 2 2 2 2 6 3" xfId="44094"/>
    <cellStyle name="요약 4 2 3 2 2 2 2 7" xfId="15292"/>
    <cellStyle name="요약 4 2 3 2 2 2 2 7 2" xfId="30362"/>
    <cellStyle name="요약 4 2 3 2 2 2 2 7 3" xfId="45383"/>
    <cellStyle name="요약 4 2 3 2 2 2 2 8" xfId="16427"/>
    <cellStyle name="요약 4 2 3 2 2 2 2 8 2" xfId="31497"/>
    <cellStyle name="요약 4 2 3 2 2 2 2 8 3" xfId="46518"/>
    <cellStyle name="요약 4 2 3 2 2 2 2 9" xfId="17711"/>
    <cellStyle name="요약 4 2 3 2 2 2 2 9 2" xfId="32781"/>
    <cellStyle name="요약 4 2 3 2 2 2 2 9 3" xfId="47793"/>
    <cellStyle name="요약 4 2 3 2 2 2 3" xfId="6838"/>
    <cellStyle name="요약 4 2 3 2 2 2 3 10" xfId="20444"/>
    <cellStyle name="요약 4 2 3 2 2 2 3 10 2" xfId="35514"/>
    <cellStyle name="요약 4 2 3 2 2 2 3 10 3" xfId="50526"/>
    <cellStyle name="요약 4 2 3 2 2 2 3 11" xfId="7739"/>
    <cellStyle name="요약 4 2 3 2 2 2 3 11 2" xfId="23090"/>
    <cellStyle name="요약 4 2 3 2 2 2 3 11 3" xfId="38117"/>
    <cellStyle name="요약 4 2 3 2 2 2 3 12" xfId="22192"/>
    <cellStyle name="요약 4 2 3 2 2 2 3 13" xfId="37240"/>
    <cellStyle name="요약 4 2 3 2 2 2 3 2" xfId="10647"/>
    <cellStyle name="요약 4 2 3 2 2 2 3 2 2" xfId="25842"/>
    <cellStyle name="요약 4 2 3 2 2 2 3 2 3" xfId="40863"/>
    <cellStyle name="요약 4 2 3 2 2 2 3 3" xfId="11870"/>
    <cellStyle name="요약 4 2 3 2 2 2 3 3 2" xfId="26940"/>
    <cellStyle name="요약 4 2 3 2 2 2 3 3 3" xfId="41961"/>
    <cellStyle name="요약 4 2 3 2 2 2 3 4" xfId="13173"/>
    <cellStyle name="요약 4 2 3 2 2 2 3 4 2" xfId="28243"/>
    <cellStyle name="요약 4 2 3 2 2 2 3 4 3" xfId="43264"/>
    <cellStyle name="요약 4 2 3 2 2 2 3 5" xfId="14479"/>
    <cellStyle name="요약 4 2 3 2 2 2 3 5 2" xfId="29549"/>
    <cellStyle name="요약 4 2 3 2 2 2 3 5 3" xfId="44570"/>
    <cellStyle name="요약 4 2 3 2 2 2 3 6" xfId="15743"/>
    <cellStyle name="요약 4 2 3 2 2 2 3 6 2" xfId="30813"/>
    <cellStyle name="요약 4 2 3 2 2 2 3 6 3" xfId="45834"/>
    <cellStyle name="요약 4 2 3 2 2 2 3 7" xfId="16894"/>
    <cellStyle name="요약 4 2 3 2 2 2 3 7 2" xfId="31964"/>
    <cellStyle name="요약 4 2 3 2 2 2 3 7 3" xfId="46979"/>
    <cellStyle name="요약 4 2 3 2 2 2 3 8" xfId="18175"/>
    <cellStyle name="요약 4 2 3 2 2 2 3 8 2" xfId="33245"/>
    <cellStyle name="요약 4 2 3 2 2 2 3 8 3" xfId="48257"/>
    <cellStyle name="요약 4 2 3 2 2 2 3 9" xfId="19349"/>
    <cellStyle name="요약 4 2 3 2 2 2 3 9 2" xfId="34419"/>
    <cellStyle name="요약 4 2 3 2 2 2 3 9 3" xfId="49431"/>
    <cellStyle name="요약 4 2 3 2 2 2 4" xfId="7079"/>
    <cellStyle name="요약 4 2 3 2 2 2 4 2" xfId="8539"/>
    <cellStyle name="요약 4 2 3 2 2 2 4 2 2" xfId="23765"/>
    <cellStyle name="요약 4 2 3 2 2 2 4 2 3" xfId="38789"/>
    <cellStyle name="요약 4 2 3 2 2 2 4 3" xfId="22433"/>
    <cellStyle name="요약 4 2 3 2 2 2 4 4" xfId="37481"/>
    <cellStyle name="요약 4 2 3 2 2 2 5" xfId="12608"/>
    <cellStyle name="요약 4 2 3 2 2 2 5 2" xfId="27678"/>
    <cellStyle name="요약 4 2 3 2 2 2 5 3" xfId="42699"/>
    <cellStyle name="요약 4 2 3 2 2 2 6" xfId="13897"/>
    <cellStyle name="요약 4 2 3 2 2 2 6 2" xfId="28967"/>
    <cellStyle name="요약 4 2 3 2 2 2 6 3" xfId="43988"/>
    <cellStyle name="요약 4 2 3 2 2 2 7" xfId="15259"/>
    <cellStyle name="요약 4 2 3 2 2 2 7 2" xfId="30329"/>
    <cellStyle name="요약 4 2 3 2 2 2 7 3" xfId="45350"/>
    <cellStyle name="요약 4 2 3 2 2 2 8" xfId="9994"/>
    <cellStyle name="요약 4 2 3 2 2 2 8 2" xfId="25220"/>
    <cellStyle name="요약 4 2 3 2 2 2 8 3" xfId="40241"/>
    <cellStyle name="요약 4 2 3 2 2 2 9" xfId="17608"/>
    <cellStyle name="요약 4 2 3 2 2 2 9 2" xfId="32678"/>
    <cellStyle name="요약 4 2 3 2 2 2 9 3" xfId="47690"/>
    <cellStyle name="요약 4 2 3 2 2 3" xfId="6746"/>
    <cellStyle name="요약 4 2 3 2 2 3 10" xfId="20352"/>
    <cellStyle name="요약 4 2 3 2 2 3 10 2" xfId="35422"/>
    <cellStyle name="요약 4 2 3 2 2 3 10 3" xfId="50434"/>
    <cellStyle name="요약 4 2 3 2 2 3 11" xfId="7646"/>
    <cellStyle name="요약 4 2 3 2 2 3 11 2" xfId="22998"/>
    <cellStyle name="요약 4 2 3 2 2 3 11 3" xfId="38025"/>
    <cellStyle name="요약 4 2 3 2 2 3 12" xfId="22100"/>
    <cellStyle name="요약 4 2 3 2 2 3 13" xfId="37148"/>
    <cellStyle name="요약 4 2 3 2 2 3 2" xfId="10554"/>
    <cellStyle name="요약 4 2 3 2 2 3 2 2" xfId="25750"/>
    <cellStyle name="요약 4 2 3 2 2 3 2 3" xfId="40771"/>
    <cellStyle name="요약 4 2 3 2 2 3 3" xfId="11778"/>
    <cellStyle name="요약 4 2 3 2 2 3 3 2" xfId="26848"/>
    <cellStyle name="요약 4 2 3 2 2 3 3 3" xfId="41869"/>
    <cellStyle name="요약 4 2 3 2 2 3 4" xfId="13080"/>
    <cellStyle name="요약 4 2 3 2 2 3 4 2" xfId="28150"/>
    <cellStyle name="요약 4 2 3 2 2 3 4 3" xfId="43171"/>
    <cellStyle name="요약 4 2 3 2 2 3 5" xfId="14386"/>
    <cellStyle name="요약 4 2 3 2 2 3 5 2" xfId="29456"/>
    <cellStyle name="요약 4 2 3 2 2 3 5 3" xfId="44477"/>
    <cellStyle name="요약 4 2 3 2 2 3 6" xfId="15651"/>
    <cellStyle name="요약 4 2 3 2 2 3 6 2" xfId="30721"/>
    <cellStyle name="요약 4 2 3 2 2 3 6 3" xfId="45742"/>
    <cellStyle name="요약 4 2 3 2 2 3 7" xfId="16802"/>
    <cellStyle name="요약 4 2 3 2 2 3 7 2" xfId="31872"/>
    <cellStyle name="요약 4 2 3 2 2 3 7 3" xfId="46887"/>
    <cellStyle name="요약 4 2 3 2 2 3 8" xfId="18082"/>
    <cellStyle name="요약 4 2 3 2 2 3 8 2" xfId="33152"/>
    <cellStyle name="요약 4 2 3 2 2 3 8 3" xfId="48164"/>
    <cellStyle name="요약 4 2 3 2 2 3 9" xfId="19257"/>
    <cellStyle name="요약 4 2 3 2 2 3 9 2" xfId="34327"/>
    <cellStyle name="요약 4 2 3 2 2 3 9 3" xfId="49339"/>
    <cellStyle name="요약 4 2 3 2 2 4" xfId="7047"/>
    <cellStyle name="요약 4 2 3 2 2 4 2" xfId="8587"/>
    <cellStyle name="요약 4 2 3 2 2 4 2 2" xfId="23813"/>
    <cellStyle name="요약 4 2 3 2 2 4 2 3" xfId="38837"/>
    <cellStyle name="요약 4 2 3 2 2 4 3" xfId="22401"/>
    <cellStyle name="요약 4 2 3 2 2 4 4" xfId="37449"/>
    <cellStyle name="요약 4 2 3 2 2 5" xfId="12553"/>
    <cellStyle name="요약 4 2 3 2 2 5 2" xfId="27623"/>
    <cellStyle name="요약 4 2 3 2 2 5 3" xfId="42644"/>
    <cellStyle name="요약 4 2 3 2 2 6" xfId="9340"/>
    <cellStyle name="요약 4 2 3 2 2 6 2" xfId="24566"/>
    <cellStyle name="요약 4 2 3 2 2 6 3" xfId="39588"/>
    <cellStyle name="요약 4 2 3 2 2 7" xfId="8556"/>
    <cellStyle name="요약 4 2 3 2 2 7 2" xfId="23782"/>
    <cellStyle name="요약 4 2 3 2 2 7 3" xfId="38806"/>
    <cellStyle name="요약 4 2 3 2 2 8" xfId="9015"/>
    <cellStyle name="요약 4 2 3 2 2 8 2" xfId="24241"/>
    <cellStyle name="요약 4 2 3 2 2 8 3" xfId="39263"/>
    <cellStyle name="요약 4 2 3 2 2 9" xfId="17563"/>
    <cellStyle name="요약 4 2 3 2 2 9 2" xfId="32633"/>
    <cellStyle name="요약 4 2 3 2 2 9 3" xfId="47645"/>
    <cellStyle name="요약 4 2 3 2 3" xfId="6719"/>
    <cellStyle name="요약 4 2 3 2 3 10" xfId="20325"/>
    <cellStyle name="요약 4 2 3 2 3 10 2" xfId="35395"/>
    <cellStyle name="요약 4 2 3 2 3 10 3" xfId="50407"/>
    <cellStyle name="요약 4 2 3 2 3 11" xfId="7597"/>
    <cellStyle name="요약 4 2 3 2 3 11 2" xfId="22950"/>
    <cellStyle name="요약 4 2 3 2 3 11 3" xfId="37998"/>
    <cellStyle name="요약 4 2 3 2 3 12" xfId="22073"/>
    <cellStyle name="요약 4 2 3 2 3 13" xfId="37121"/>
    <cellStyle name="요약 4 2 3 2 3 2" xfId="10517"/>
    <cellStyle name="요약 4 2 3 2 3 2 2" xfId="25714"/>
    <cellStyle name="요약 4 2 3 2 3 2 3" xfId="40735"/>
    <cellStyle name="요약 4 2 3 2 3 3" xfId="11749"/>
    <cellStyle name="요약 4 2 3 2 3 3 2" xfId="26819"/>
    <cellStyle name="요약 4 2 3 2 3 3 3" xfId="41840"/>
    <cellStyle name="요약 4 2 3 2 3 4" xfId="13050"/>
    <cellStyle name="요약 4 2 3 2 3 4 2" xfId="28120"/>
    <cellStyle name="요약 4 2 3 2 3 4 3" xfId="43141"/>
    <cellStyle name="요약 4 2 3 2 3 5" xfId="14357"/>
    <cellStyle name="요약 4 2 3 2 3 5 2" xfId="29427"/>
    <cellStyle name="요약 4 2 3 2 3 5 3" xfId="44448"/>
    <cellStyle name="요약 4 2 3 2 3 6" xfId="15621"/>
    <cellStyle name="요약 4 2 3 2 3 6 2" xfId="30691"/>
    <cellStyle name="요약 4 2 3 2 3 6 3" xfId="45712"/>
    <cellStyle name="요약 4 2 3 2 3 7" xfId="16768"/>
    <cellStyle name="요약 4 2 3 2 3 7 2" xfId="31838"/>
    <cellStyle name="요약 4 2 3 2 3 7 3" xfId="46859"/>
    <cellStyle name="요약 4 2 3 2 3 8" xfId="18055"/>
    <cellStyle name="요약 4 2 3 2 3 8 2" xfId="33125"/>
    <cellStyle name="요약 4 2 3 2 3 8 3" xfId="48137"/>
    <cellStyle name="요약 4 2 3 2 3 9" xfId="19230"/>
    <cellStyle name="요약 4 2 3 2 3 9 2" xfId="34300"/>
    <cellStyle name="요약 4 2 3 2 3 9 3" xfId="49312"/>
    <cellStyle name="요약 4 2 3 2 4" xfId="7031"/>
    <cellStyle name="요약 4 2 3 2 4 2" xfId="8668"/>
    <cellStyle name="요약 4 2 3 2 4 2 2" xfId="23894"/>
    <cellStyle name="요약 4 2 3 2 4 2 3" xfId="38916"/>
    <cellStyle name="요약 4 2 3 2 4 3" xfId="22385"/>
    <cellStyle name="요약 4 2 3 2 4 4" xfId="37433"/>
    <cellStyle name="요약 4 2 3 2 5" xfId="9648"/>
    <cellStyle name="요약 4 2 3 2 5 2" xfId="24874"/>
    <cellStyle name="요약 4 2 3 2 5 3" xfId="39895"/>
    <cellStyle name="요약 4 2 3 2 6" xfId="9247"/>
    <cellStyle name="요약 4 2 3 2 6 2" xfId="24473"/>
    <cellStyle name="요약 4 2 3 2 6 3" xfId="39495"/>
    <cellStyle name="요약 4 2 3 2 7" xfId="10102"/>
    <cellStyle name="요약 4 2 3 2 7 2" xfId="25328"/>
    <cellStyle name="요약 4 2 3 2 7 3" xfId="40349"/>
    <cellStyle name="요약 4 2 3 2 8" xfId="8528"/>
    <cellStyle name="요약 4 2 3 2 8 2" xfId="23754"/>
    <cellStyle name="요약 4 2 3 2 8 3" xfId="38778"/>
    <cellStyle name="요약 4 2 3 2 9" xfId="9213"/>
    <cellStyle name="요약 4 2 3 2 9 2" xfId="24439"/>
    <cellStyle name="요약 4 2 3 2 9 3" xfId="39461"/>
    <cellStyle name="요약 4 2 3 3" xfId="6543"/>
    <cellStyle name="요약 4 2 3 3 10" xfId="20149"/>
    <cellStyle name="요약 4 2 3 3 10 2" xfId="35219"/>
    <cellStyle name="요약 4 2 3 3 10 3" xfId="50231"/>
    <cellStyle name="요약 4 2 3 3 11" xfId="7421"/>
    <cellStyle name="요약 4 2 3 3 11 2" xfId="22774"/>
    <cellStyle name="요약 4 2 3 3 11 3" xfId="37822"/>
    <cellStyle name="요약 4 2 3 3 12" xfId="21897"/>
    <cellStyle name="요약 4 2 3 3 13" xfId="36945"/>
    <cellStyle name="요약 4 2 3 3 2" xfId="10341"/>
    <cellStyle name="요약 4 2 3 3 2 2" xfId="25538"/>
    <cellStyle name="요약 4 2 3 3 2 3" xfId="40559"/>
    <cellStyle name="요약 4 2 3 3 3" xfId="11573"/>
    <cellStyle name="요약 4 2 3 3 3 2" xfId="26643"/>
    <cellStyle name="요약 4 2 3 3 3 3" xfId="41664"/>
    <cellStyle name="요약 4 2 3 3 4" xfId="12874"/>
    <cellStyle name="요약 4 2 3 3 4 2" xfId="27944"/>
    <cellStyle name="요약 4 2 3 3 4 3" xfId="42965"/>
    <cellStyle name="요약 4 2 3 3 5" xfId="14181"/>
    <cellStyle name="요약 4 2 3 3 5 2" xfId="29251"/>
    <cellStyle name="요약 4 2 3 3 5 3" xfId="44272"/>
    <cellStyle name="요약 4 2 3 3 6" xfId="15445"/>
    <cellStyle name="요약 4 2 3 3 6 2" xfId="30515"/>
    <cellStyle name="요약 4 2 3 3 6 3" xfId="45536"/>
    <cellStyle name="요약 4 2 3 3 7" xfId="16592"/>
    <cellStyle name="요약 4 2 3 3 7 2" xfId="31662"/>
    <cellStyle name="요약 4 2 3 3 7 3" xfId="46683"/>
    <cellStyle name="요약 4 2 3 3 8" xfId="17879"/>
    <cellStyle name="요약 4 2 3 3 8 2" xfId="32949"/>
    <cellStyle name="요약 4 2 3 3 8 3" xfId="47961"/>
    <cellStyle name="요약 4 2 3 3 9" xfId="19054"/>
    <cellStyle name="요약 4 2 3 3 9 2" xfId="34124"/>
    <cellStyle name="요약 4 2 3 3 9 3" xfId="49136"/>
    <cellStyle name="요약 4 2 3 4" xfId="6988"/>
    <cellStyle name="요약 4 2 3 4 2" xfId="8760"/>
    <cellStyle name="요약 4 2 3 4 2 2" xfId="23986"/>
    <cellStyle name="요약 4 2 3 4 2 3" xfId="39008"/>
    <cellStyle name="요약 4 2 3 4 3" xfId="22342"/>
    <cellStyle name="요약 4 2 3 4 4" xfId="37390"/>
    <cellStyle name="요약 4 2 3 5" xfId="9185"/>
    <cellStyle name="요약 4 2 3 5 2" xfId="24411"/>
    <cellStyle name="요약 4 2 3 5 3" xfId="39433"/>
    <cellStyle name="요약 4 2 3 6" xfId="9991"/>
    <cellStyle name="요약 4 2 3 6 2" xfId="25217"/>
    <cellStyle name="요약 4 2 3 6 3" xfId="40238"/>
    <cellStyle name="요약 4 2 3 7" xfId="9392"/>
    <cellStyle name="요약 4 2 3 7 2" xfId="24618"/>
    <cellStyle name="요약 4 2 3 7 3" xfId="39639"/>
    <cellStyle name="요약 4 2 3 8" xfId="14616"/>
    <cellStyle name="요약 4 2 3 8 2" xfId="29686"/>
    <cellStyle name="요약 4 2 3 8 3" xfId="44707"/>
    <cellStyle name="요약 4 2 3 9" xfId="9889"/>
    <cellStyle name="요약 4 2 3 9 2" xfId="25115"/>
    <cellStyle name="요약 4 2 3 9 3" xfId="40136"/>
    <cellStyle name="요약 4 2 4" xfId="6345"/>
    <cellStyle name="요약 4 2 4 10" xfId="20060"/>
    <cellStyle name="요약 4 2 4 10 2" xfId="35130"/>
    <cellStyle name="요약 4 2 4 10 3" xfId="50142"/>
    <cellStyle name="요약 4 2 4 11" xfId="7332"/>
    <cellStyle name="요약 4 2 4 11 2" xfId="22685"/>
    <cellStyle name="요약 4 2 4 11 3" xfId="37733"/>
    <cellStyle name="요약 4 2 4 12" xfId="21699"/>
    <cellStyle name="요약 4 2 4 13" xfId="36747"/>
    <cellStyle name="요약 4 2 4 2" xfId="10252"/>
    <cellStyle name="요약 4 2 4 2 2" xfId="25449"/>
    <cellStyle name="요약 4 2 4 2 3" xfId="40470"/>
    <cellStyle name="요약 4 2 4 3" xfId="11484"/>
    <cellStyle name="요약 4 2 4 3 2" xfId="26554"/>
    <cellStyle name="요약 4 2 4 3 3" xfId="41575"/>
    <cellStyle name="요약 4 2 4 4" xfId="12785"/>
    <cellStyle name="요약 4 2 4 4 2" xfId="27855"/>
    <cellStyle name="요약 4 2 4 4 3" xfId="42876"/>
    <cellStyle name="요약 4 2 4 5" xfId="14092"/>
    <cellStyle name="요약 4 2 4 5 2" xfId="29162"/>
    <cellStyle name="요약 4 2 4 5 3" xfId="44183"/>
    <cellStyle name="요약 4 2 4 6" xfId="15356"/>
    <cellStyle name="요약 4 2 4 6 2" xfId="30426"/>
    <cellStyle name="요약 4 2 4 6 3" xfId="45447"/>
    <cellStyle name="요약 4 2 4 7" xfId="16503"/>
    <cellStyle name="요약 4 2 4 7 2" xfId="31573"/>
    <cellStyle name="요약 4 2 4 7 3" xfId="46594"/>
    <cellStyle name="요약 4 2 4 8" xfId="17790"/>
    <cellStyle name="요약 4 2 4 8 2" xfId="32860"/>
    <cellStyle name="요약 4 2 4 8 3" xfId="47872"/>
    <cellStyle name="요약 4 2 4 9" xfId="18965"/>
    <cellStyle name="요약 4 2 4 9 2" xfId="34035"/>
    <cellStyle name="요약 4 2 4 9 3" xfId="49047"/>
    <cellStyle name="요약 4 2 5" xfId="6148"/>
    <cellStyle name="요약 4 2 5 2" xfId="9955"/>
    <cellStyle name="요약 4 2 5 2 2" xfId="25181"/>
    <cellStyle name="요약 4 2 5 2 3" xfId="40202"/>
    <cellStyle name="요약 4 2 5 3" xfId="21502"/>
    <cellStyle name="요약 4 2 5 4" xfId="36550"/>
    <cellStyle name="요약 4 2 6" xfId="10116"/>
    <cellStyle name="요약 4 2 6 2" xfId="25342"/>
    <cellStyle name="요약 4 2 6 3" xfId="40363"/>
    <cellStyle name="요약 4 2 7" xfId="8931"/>
    <cellStyle name="요약 4 2 7 2" xfId="24157"/>
    <cellStyle name="요약 4 2 7 3" xfId="39179"/>
    <cellStyle name="요약 4 2 8" xfId="9321"/>
    <cellStyle name="요약 4 2 8 2" xfId="24547"/>
    <cellStyle name="요약 4 2 8 3" xfId="39569"/>
    <cellStyle name="요약 4 2 9" xfId="9039"/>
    <cellStyle name="요약 4 2 9 2" xfId="24265"/>
    <cellStyle name="요약 4 2 9 3" xfId="39287"/>
    <cellStyle name="요약 4 3" xfId="5517"/>
    <cellStyle name="요약 4 3 10" xfId="9517"/>
    <cellStyle name="요약 4 3 10 2" xfId="24743"/>
    <cellStyle name="요약 4 3 10 3" xfId="39764"/>
    <cellStyle name="요약 4 3 11" xfId="9056"/>
    <cellStyle name="요약 4 3 11 2" xfId="24282"/>
    <cellStyle name="요약 4 3 11 3" xfId="39304"/>
    <cellStyle name="요약 4 3 12" xfId="6222"/>
    <cellStyle name="요약 4 3 12 2" xfId="21576"/>
    <cellStyle name="요약 4 3 12 3" xfId="36624"/>
    <cellStyle name="요약 4 3 13" xfId="21188"/>
    <cellStyle name="요약 4 3 14" xfId="36235"/>
    <cellStyle name="요약 4 3 2" xfId="5705"/>
    <cellStyle name="요약 4 3 2 10" xfId="8999"/>
    <cellStyle name="요약 4 3 2 10 2" xfId="24225"/>
    <cellStyle name="요약 4 3 2 10 3" xfId="39247"/>
    <cellStyle name="요약 4 3 2 11" xfId="6428"/>
    <cellStyle name="요약 4 3 2 11 2" xfId="21782"/>
    <cellStyle name="요약 4 3 2 11 3" xfId="36830"/>
    <cellStyle name="요약 4 3 2 12" xfId="21260"/>
    <cellStyle name="요약 4 3 2 13" xfId="36307"/>
    <cellStyle name="요약 4 3 2 2" xfId="5738"/>
    <cellStyle name="요약 4 3 2 2 10" xfId="18865"/>
    <cellStyle name="요약 4 3 2 2 10 2" xfId="33935"/>
    <cellStyle name="요약 4 3 2 2 10 3" xfId="48947"/>
    <cellStyle name="요약 4 3 2 2 11" xfId="9646"/>
    <cellStyle name="요약 4 3 2 2 11 2" xfId="24872"/>
    <cellStyle name="요약 4 3 2 2 11 3" xfId="39893"/>
    <cellStyle name="요약 4 3 2 2 12" xfId="6378"/>
    <cellStyle name="요약 4 3 2 2 12 2" xfId="21732"/>
    <cellStyle name="요약 4 3 2 2 12 3" xfId="36780"/>
    <cellStyle name="요약 4 3 2 2 13" xfId="21279"/>
    <cellStyle name="요약 4 3 2 2 14" xfId="36323"/>
    <cellStyle name="요약 4 3 2 2 2" xfId="5831"/>
    <cellStyle name="요약 4 3 2 2 2 10" xfId="9977"/>
    <cellStyle name="요약 4 3 2 2 2 10 2" xfId="25203"/>
    <cellStyle name="요약 4 3 2 2 2 10 3" xfId="40224"/>
    <cellStyle name="요약 4 3 2 2 2 11" xfId="7138"/>
    <cellStyle name="요약 4 3 2 2 2 11 2" xfId="22492"/>
    <cellStyle name="요약 4 3 2 2 2 11 3" xfId="37540"/>
    <cellStyle name="요약 4 3 2 2 2 12" xfId="21311"/>
    <cellStyle name="요약 4 3 2 2 2 13" xfId="36355"/>
    <cellStyle name="요약 4 3 2 2 2 2" xfId="5948"/>
    <cellStyle name="요약 4 3 2 2 2 2 10" xfId="18899"/>
    <cellStyle name="요약 4 3 2 2 2 2 10 2" xfId="33969"/>
    <cellStyle name="요약 4 3 2 2 2 2 10 3" xfId="48981"/>
    <cellStyle name="요약 4 3 2 2 2 2 11" xfId="9430"/>
    <cellStyle name="요약 4 3 2 2 2 2 11 2" xfId="24656"/>
    <cellStyle name="요약 4 3 2 2 2 2 11 3" xfId="39677"/>
    <cellStyle name="요약 4 3 2 2 2 2 12" xfId="7247"/>
    <cellStyle name="요약 4 3 2 2 2 2 12 2" xfId="22601"/>
    <cellStyle name="요약 4 3 2 2 2 2 12 3" xfId="37649"/>
    <cellStyle name="요약 4 3 2 2 2 2 13" xfId="21343"/>
    <cellStyle name="요약 4 3 2 2 2 2 14" xfId="36387"/>
    <cellStyle name="요약 4 3 2 2 2 2 2" xfId="6945"/>
    <cellStyle name="요약 4 3 2 2 2 2 2 10" xfId="20666"/>
    <cellStyle name="요약 4 3 2 2 2 2 2 10 2" xfId="35736"/>
    <cellStyle name="요약 4 3 2 2 2 2 2 10 3" xfId="50748"/>
    <cellStyle name="요약 4 3 2 2 2 2 2 11" xfId="8013"/>
    <cellStyle name="요약 4 3 2 2 2 2 2 11 2" xfId="23315"/>
    <cellStyle name="요약 4 3 2 2 2 2 2 11 3" xfId="38339"/>
    <cellStyle name="요약 4 3 2 2 2 2 2 12" xfId="22299"/>
    <cellStyle name="요약 4 3 2 2 2 2 2 13" xfId="37347"/>
    <cellStyle name="요약 4 3 2 2 2 2 2 2" xfId="10918"/>
    <cellStyle name="요약 4 3 2 2 2 2 2 2 2" xfId="26064"/>
    <cellStyle name="요약 4 3 2 2 2 2 2 2 3" xfId="41085"/>
    <cellStyle name="요약 4 3 2 2 2 2 2 3" xfId="12095"/>
    <cellStyle name="요약 4 3 2 2 2 2 2 3 2" xfId="27165"/>
    <cellStyle name="요약 4 3 2 2 2 2 2 3 3" xfId="42186"/>
    <cellStyle name="요약 4 3 2 2 2 2 2 4" xfId="13399"/>
    <cellStyle name="요약 4 3 2 2 2 2 2 4 2" xfId="28469"/>
    <cellStyle name="요약 4 3 2 2 2 2 2 4 3" xfId="43490"/>
    <cellStyle name="요약 4 3 2 2 2 2 2 5" xfId="14736"/>
    <cellStyle name="요약 4 3 2 2 2 2 2 5 2" xfId="29806"/>
    <cellStyle name="요약 4 3 2 2 2 2 2 5 3" xfId="44827"/>
    <cellStyle name="요약 4 3 2 2 2 2 2 6" xfId="15966"/>
    <cellStyle name="요약 4 3 2 2 2 2 2 6 2" xfId="31036"/>
    <cellStyle name="요약 4 3 2 2 2 2 2 6 3" xfId="46057"/>
    <cellStyle name="요약 4 3 2 2 2 2 2 7" xfId="17119"/>
    <cellStyle name="요약 4 3 2 2 2 2 2 7 2" xfId="32189"/>
    <cellStyle name="요약 4 3 2 2 2 2 2 7 3" xfId="47201"/>
    <cellStyle name="요약 4 3 2 2 2 2 2 8" xfId="18405"/>
    <cellStyle name="요약 4 3 2 2 2 2 2 8 2" xfId="33475"/>
    <cellStyle name="요약 4 3 2 2 2 2 2 8 3" xfId="48487"/>
    <cellStyle name="요약 4 3 2 2 2 2 2 9" xfId="19571"/>
    <cellStyle name="요약 4 3 2 2 2 2 2 9 2" xfId="34641"/>
    <cellStyle name="요약 4 3 2 2 2 2 2 9 3" xfId="49653"/>
    <cellStyle name="요약 4 3 2 2 2 2 3" xfId="7093"/>
    <cellStyle name="요약 4 3 2 2 2 2 3 10" xfId="20551"/>
    <cellStyle name="요약 4 3 2 2 2 2 3 10 2" xfId="35621"/>
    <cellStyle name="요약 4 3 2 2 2 2 3 10 3" xfId="50633"/>
    <cellStyle name="요약 4 3 2 2 2 2 3 11" xfId="7853"/>
    <cellStyle name="요약 4 3 2 2 2 2 3 11 2" xfId="23197"/>
    <cellStyle name="요약 4 3 2 2 2 2 3 11 3" xfId="38224"/>
    <cellStyle name="요약 4 3 2 2 2 2 3 12" xfId="22447"/>
    <cellStyle name="요약 4 3 2 2 2 2 3 13" xfId="37495"/>
    <cellStyle name="요약 4 3 2 2 2 2 3 2" xfId="10761"/>
    <cellStyle name="요약 4 3 2 2 2 2 3 2 2" xfId="25949"/>
    <cellStyle name="요약 4 3 2 2 2 2 3 2 3" xfId="40970"/>
    <cellStyle name="요약 4 3 2 2 2 2 3 3" xfId="11978"/>
    <cellStyle name="요약 4 3 2 2 2 2 3 3 2" xfId="27048"/>
    <cellStyle name="요약 4 3 2 2 2 2 3 3 3" xfId="42069"/>
    <cellStyle name="요약 4 3 2 2 2 2 3 4" xfId="13280"/>
    <cellStyle name="요약 4 3 2 2 2 2 3 4 2" xfId="28350"/>
    <cellStyle name="요약 4 3 2 2 2 2 3 4 3" xfId="43371"/>
    <cellStyle name="요약 4 3 2 2 2 2 3 5" xfId="14591"/>
    <cellStyle name="요약 4 3 2 2 2 2 3 5 2" xfId="29661"/>
    <cellStyle name="요약 4 3 2 2 2 2 3 5 3" xfId="44682"/>
    <cellStyle name="요약 4 3 2 2 2 2 3 6" xfId="15850"/>
    <cellStyle name="요약 4 3 2 2 2 2 3 6 2" xfId="30920"/>
    <cellStyle name="요약 4 3 2 2 2 2 3 6 3" xfId="45941"/>
    <cellStyle name="요약 4 3 2 2 2 2 3 7" xfId="17001"/>
    <cellStyle name="요약 4 3 2 2 2 2 3 7 2" xfId="32071"/>
    <cellStyle name="요약 4 3 2 2 2 2 3 7 3" xfId="47086"/>
    <cellStyle name="요약 4 3 2 2 2 2 3 8" xfId="18282"/>
    <cellStyle name="요약 4 3 2 2 2 2 3 8 2" xfId="33352"/>
    <cellStyle name="요약 4 3 2 2 2 2 3 8 3" xfId="48364"/>
    <cellStyle name="요약 4 3 2 2 2 2 3 9" xfId="19456"/>
    <cellStyle name="요약 4 3 2 2 2 2 3 9 2" xfId="34526"/>
    <cellStyle name="요약 4 3 2 2 2 2 3 9 3" xfId="49538"/>
    <cellStyle name="요약 4 3 2 2 2 2 4" xfId="8814"/>
    <cellStyle name="요약 4 3 2 2 2 2 4 2" xfId="24040"/>
    <cellStyle name="요약 4 3 2 2 2 2 4 3" xfId="39062"/>
    <cellStyle name="요약 4 3 2 2 2 2 5" xfId="12706"/>
    <cellStyle name="요약 4 3 2 2 2 2 5 2" xfId="27776"/>
    <cellStyle name="요약 4 3 2 2 2 2 5 3" xfId="42797"/>
    <cellStyle name="요약 4 3 2 2 2 2 6" xfId="14001"/>
    <cellStyle name="요약 4 3 2 2 2 2 6 2" xfId="29071"/>
    <cellStyle name="요약 4 3 2 2 2 2 6 3" xfId="44092"/>
    <cellStyle name="요약 4 3 2 2 2 2 7" xfId="15290"/>
    <cellStyle name="요약 4 3 2 2 2 2 7 2" xfId="30360"/>
    <cellStyle name="요약 4 3 2 2 2 2 7 3" xfId="45381"/>
    <cellStyle name="요약 4 3 2 2 2 2 8" xfId="16425"/>
    <cellStyle name="요약 4 3 2 2 2 2 8 2" xfId="31495"/>
    <cellStyle name="요약 4 3 2 2 2 2 8 3" xfId="46516"/>
    <cellStyle name="요약 4 3 2 2 2 2 9" xfId="17709"/>
    <cellStyle name="요약 4 3 2 2 2 2 9 2" xfId="32779"/>
    <cellStyle name="요약 4 3 2 2 2 2 9 3" xfId="47791"/>
    <cellStyle name="요약 4 3 2 2 2 3" xfId="6836"/>
    <cellStyle name="요약 4 3 2 2 2 3 10" xfId="20442"/>
    <cellStyle name="요약 4 3 2 2 2 3 10 2" xfId="35512"/>
    <cellStyle name="요약 4 3 2 2 2 3 10 3" xfId="50524"/>
    <cellStyle name="요약 4 3 2 2 2 3 11" xfId="7737"/>
    <cellStyle name="요약 4 3 2 2 2 3 11 2" xfId="23088"/>
    <cellStyle name="요약 4 3 2 2 2 3 11 3" xfId="38115"/>
    <cellStyle name="요약 4 3 2 2 2 3 12" xfId="22190"/>
    <cellStyle name="요약 4 3 2 2 2 3 13" xfId="37238"/>
    <cellStyle name="요약 4 3 2 2 2 3 2" xfId="10645"/>
    <cellStyle name="요약 4 3 2 2 2 3 2 2" xfId="25840"/>
    <cellStyle name="요약 4 3 2 2 2 3 2 3" xfId="40861"/>
    <cellStyle name="요약 4 3 2 2 2 3 3" xfId="11868"/>
    <cellStyle name="요약 4 3 2 2 2 3 3 2" xfId="26938"/>
    <cellStyle name="요약 4 3 2 2 2 3 3 3" xfId="41959"/>
    <cellStyle name="요약 4 3 2 2 2 3 4" xfId="13171"/>
    <cellStyle name="요약 4 3 2 2 2 3 4 2" xfId="28241"/>
    <cellStyle name="요약 4 3 2 2 2 3 4 3" xfId="43262"/>
    <cellStyle name="요약 4 3 2 2 2 3 5" xfId="14477"/>
    <cellStyle name="요약 4 3 2 2 2 3 5 2" xfId="29547"/>
    <cellStyle name="요약 4 3 2 2 2 3 5 3" xfId="44568"/>
    <cellStyle name="요약 4 3 2 2 2 3 6" xfId="15741"/>
    <cellStyle name="요약 4 3 2 2 2 3 6 2" xfId="30811"/>
    <cellStyle name="요약 4 3 2 2 2 3 6 3" xfId="45832"/>
    <cellStyle name="요약 4 3 2 2 2 3 7" xfId="16892"/>
    <cellStyle name="요약 4 3 2 2 2 3 7 2" xfId="31962"/>
    <cellStyle name="요약 4 3 2 2 2 3 7 3" xfId="46977"/>
    <cellStyle name="요약 4 3 2 2 2 3 8" xfId="18173"/>
    <cellStyle name="요약 4 3 2 2 2 3 8 2" xfId="33243"/>
    <cellStyle name="요약 4 3 2 2 2 3 8 3" xfId="48255"/>
    <cellStyle name="요약 4 3 2 2 2 3 9" xfId="19347"/>
    <cellStyle name="요약 4 3 2 2 2 3 9 2" xfId="34417"/>
    <cellStyle name="요약 4 3 2 2 2 3 9 3" xfId="49429"/>
    <cellStyle name="요약 4 3 2 2 2 4" xfId="7077"/>
    <cellStyle name="요약 4 3 2 2 2 4 2" xfId="8541"/>
    <cellStyle name="요약 4 3 2 2 2 4 2 2" xfId="23767"/>
    <cellStyle name="요약 4 3 2 2 2 4 2 3" xfId="38791"/>
    <cellStyle name="요약 4 3 2 2 2 4 3" xfId="22431"/>
    <cellStyle name="요약 4 3 2 2 2 4 4" xfId="37479"/>
    <cellStyle name="요약 4 3 2 2 2 5" xfId="12606"/>
    <cellStyle name="요약 4 3 2 2 2 5 2" xfId="27676"/>
    <cellStyle name="요약 4 3 2 2 2 5 3" xfId="42697"/>
    <cellStyle name="요약 4 3 2 2 2 6" xfId="13895"/>
    <cellStyle name="요약 4 3 2 2 2 6 2" xfId="28965"/>
    <cellStyle name="요약 4 3 2 2 2 6 3" xfId="43986"/>
    <cellStyle name="요약 4 3 2 2 2 7" xfId="15257"/>
    <cellStyle name="요약 4 3 2 2 2 7 2" xfId="30327"/>
    <cellStyle name="요약 4 3 2 2 2 7 3" xfId="45348"/>
    <cellStyle name="요약 4 3 2 2 2 8" xfId="9922"/>
    <cellStyle name="요약 4 3 2 2 2 8 2" xfId="25148"/>
    <cellStyle name="요약 4 3 2 2 2 8 3" xfId="40169"/>
    <cellStyle name="요약 4 3 2 2 2 9" xfId="17606"/>
    <cellStyle name="요약 4 3 2 2 2 9 2" xfId="32676"/>
    <cellStyle name="요약 4 3 2 2 2 9 3" xfId="47688"/>
    <cellStyle name="요약 4 3 2 2 3" xfId="6744"/>
    <cellStyle name="요약 4 3 2 2 3 10" xfId="20350"/>
    <cellStyle name="요약 4 3 2 2 3 10 2" xfId="35420"/>
    <cellStyle name="요약 4 3 2 2 3 10 3" xfId="50432"/>
    <cellStyle name="요약 4 3 2 2 3 11" xfId="7644"/>
    <cellStyle name="요약 4 3 2 2 3 11 2" xfId="22996"/>
    <cellStyle name="요약 4 3 2 2 3 11 3" xfId="38023"/>
    <cellStyle name="요약 4 3 2 2 3 12" xfId="22098"/>
    <cellStyle name="요약 4 3 2 2 3 13" xfId="37146"/>
    <cellStyle name="요약 4 3 2 2 3 2" xfId="10552"/>
    <cellStyle name="요약 4 3 2 2 3 2 2" xfId="25748"/>
    <cellStyle name="요약 4 3 2 2 3 2 3" xfId="40769"/>
    <cellStyle name="요약 4 3 2 2 3 3" xfId="11776"/>
    <cellStyle name="요약 4 3 2 2 3 3 2" xfId="26846"/>
    <cellStyle name="요약 4 3 2 2 3 3 3" xfId="41867"/>
    <cellStyle name="요약 4 3 2 2 3 4" xfId="13078"/>
    <cellStyle name="요약 4 3 2 2 3 4 2" xfId="28148"/>
    <cellStyle name="요약 4 3 2 2 3 4 3" xfId="43169"/>
    <cellStyle name="요약 4 3 2 2 3 5" xfId="14384"/>
    <cellStyle name="요약 4 3 2 2 3 5 2" xfId="29454"/>
    <cellStyle name="요약 4 3 2 2 3 5 3" xfId="44475"/>
    <cellStyle name="요약 4 3 2 2 3 6" xfId="15649"/>
    <cellStyle name="요약 4 3 2 2 3 6 2" xfId="30719"/>
    <cellStyle name="요약 4 3 2 2 3 6 3" xfId="45740"/>
    <cellStyle name="요약 4 3 2 2 3 7" xfId="16800"/>
    <cellStyle name="요약 4 3 2 2 3 7 2" xfId="31870"/>
    <cellStyle name="요약 4 3 2 2 3 7 3" xfId="46885"/>
    <cellStyle name="요약 4 3 2 2 3 8" xfId="18080"/>
    <cellStyle name="요약 4 3 2 2 3 8 2" xfId="33150"/>
    <cellStyle name="요약 4 3 2 2 3 8 3" xfId="48162"/>
    <cellStyle name="요약 4 3 2 2 3 9" xfId="19255"/>
    <cellStyle name="요약 4 3 2 2 3 9 2" xfId="34325"/>
    <cellStyle name="요약 4 3 2 2 3 9 3" xfId="49337"/>
    <cellStyle name="요약 4 3 2 2 4" xfId="7045"/>
    <cellStyle name="요약 4 3 2 2 4 2" xfId="8589"/>
    <cellStyle name="요약 4 3 2 2 4 2 2" xfId="23815"/>
    <cellStyle name="요약 4 3 2 2 4 2 3" xfId="38839"/>
    <cellStyle name="요약 4 3 2 2 4 3" xfId="22399"/>
    <cellStyle name="요약 4 3 2 2 4 4" xfId="37447"/>
    <cellStyle name="요약 4 3 2 2 5" xfId="12551"/>
    <cellStyle name="요약 4 3 2 2 5 2" xfId="27621"/>
    <cellStyle name="요약 4 3 2 2 5 3" xfId="42642"/>
    <cellStyle name="요약 4 3 2 2 6" xfId="10146"/>
    <cellStyle name="요약 4 3 2 2 6 2" xfId="25370"/>
    <cellStyle name="요약 4 3 2 2 6 3" xfId="40391"/>
    <cellStyle name="요약 4 3 2 2 7" xfId="8546"/>
    <cellStyle name="요약 4 3 2 2 7 2" xfId="23772"/>
    <cellStyle name="요약 4 3 2 2 7 3" xfId="38796"/>
    <cellStyle name="요약 4 3 2 2 8" xfId="9471"/>
    <cellStyle name="요약 4 3 2 2 8 2" xfId="24697"/>
    <cellStyle name="요약 4 3 2 2 8 3" xfId="39718"/>
    <cellStyle name="요약 4 3 2 2 9" xfId="17561"/>
    <cellStyle name="요약 4 3 2 2 9 2" xfId="32631"/>
    <cellStyle name="요약 4 3 2 2 9 3" xfId="47643"/>
    <cellStyle name="요약 4 3 2 3" xfId="6717"/>
    <cellStyle name="요약 4 3 2 3 10" xfId="20323"/>
    <cellStyle name="요약 4 3 2 3 10 2" xfId="35393"/>
    <cellStyle name="요약 4 3 2 3 10 3" xfId="50405"/>
    <cellStyle name="요약 4 3 2 3 11" xfId="7595"/>
    <cellStyle name="요약 4 3 2 3 11 2" xfId="22948"/>
    <cellStyle name="요약 4 3 2 3 11 3" xfId="37996"/>
    <cellStyle name="요약 4 3 2 3 12" xfId="22071"/>
    <cellStyle name="요약 4 3 2 3 13" xfId="37119"/>
    <cellStyle name="요약 4 3 2 3 2" xfId="10515"/>
    <cellStyle name="요약 4 3 2 3 2 2" xfId="25712"/>
    <cellStyle name="요약 4 3 2 3 2 3" xfId="40733"/>
    <cellStyle name="요약 4 3 2 3 3" xfId="11747"/>
    <cellStyle name="요약 4 3 2 3 3 2" xfId="26817"/>
    <cellStyle name="요약 4 3 2 3 3 3" xfId="41838"/>
    <cellStyle name="요약 4 3 2 3 4" xfId="13048"/>
    <cellStyle name="요약 4 3 2 3 4 2" xfId="28118"/>
    <cellStyle name="요약 4 3 2 3 4 3" xfId="43139"/>
    <cellStyle name="요약 4 3 2 3 5" xfId="14355"/>
    <cellStyle name="요약 4 3 2 3 5 2" xfId="29425"/>
    <cellStyle name="요약 4 3 2 3 5 3" xfId="44446"/>
    <cellStyle name="요약 4 3 2 3 6" xfId="15619"/>
    <cellStyle name="요약 4 3 2 3 6 2" xfId="30689"/>
    <cellStyle name="요약 4 3 2 3 6 3" xfId="45710"/>
    <cellStyle name="요약 4 3 2 3 7" xfId="16766"/>
    <cellStyle name="요약 4 3 2 3 7 2" xfId="31836"/>
    <cellStyle name="요약 4 3 2 3 7 3" xfId="46857"/>
    <cellStyle name="요약 4 3 2 3 8" xfId="18053"/>
    <cellStyle name="요약 4 3 2 3 8 2" xfId="33123"/>
    <cellStyle name="요약 4 3 2 3 8 3" xfId="48135"/>
    <cellStyle name="요약 4 3 2 3 9" xfId="19228"/>
    <cellStyle name="요약 4 3 2 3 9 2" xfId="34298"/>
    <cellStyle name="요약 4 3 2 3 9 3" xfId="49310"/>
    <cellStyle name="요약 4 3 2 4" xfId="7029"/>
    <cellStyle name="요약 4 3 2 4 2" xfId="8670"/>
    <cellStyle name="요약 4 3 2 4 2 2" xfId="23896"/>
    <cellStyle name="요약 4 3 2 4 2 3" xfId="38918"/>
    <cellStyle name="요약 4 3 2 4 3" xfId="22383"/>
    <cellStyle name="요약 4 3 2 4 4" xfId="37431"/>
    <cellStyle name="요약 4 3 2 5" xfId="10075"/>
    <cellStyle name="요약 4 3 2 5 2" xfId="25301"/>
    <cellStyle name="요약 4 3 2 5 3" xfId="40322"/>
    <cellStyle name="요약 4 3 2 6" xfId="9097"/>
    <cellStyle name="요약 4 3 2 6 2" xfId="24323"/>
    <cellStyle name="요약 4 3 2 6 3" xfId="39345"/>
    <cellStyle name="요약 4 3 2 7" xfId="9608"/>
    <cellStyle name="요약 4 3 2 7 2" xfId="24834"/>
    <cellStyle name="요약 4 3 2 7 3" xfId="39855"/>
    <cellStyle name="요약 4 3 2 8" xfId="12152"/>
    <cellStyle name="요약 4 3 2 8 2" xfId="27222"/>
    <cellStyle name="요약 4 3 2 8 3" xfId="42243"/>
    <cellStyle name="요약 4 3 2 9" xfId="9024"/>
    <cellStyle name="요약 4 3 2 9 2" xfId="24250"/>
    <cellStyle name="요약 4 3 2 9 3" xfId="39272"/>
    <cellStyle name="요약 4 3 3" xfId="6531"/>
    <cellStyle name="요약 4 3 3 10" xfId="20137"/>
    <cellStyle name="요약 4 3 3 10 2" xfId="35207"/>
    <cellStyle name="요약 4 3 3 10 3" xfId="50219"/>
    <cellStyle name="요약 4 3 3 11" xfId="7409"/>
    <cellStyle name="요약 4 3 3 11 2" xfId="22762"/>
    <cellStyle name="요약 4 3 3 11 3" xfId="37810"/>
    <cellStyle name="요약 4 3 3 12" xfId="21885"/>
    <cellStyle name="요약 4 3 3 13" xfId="36933"/>
    <cellStyle name="요약 4 3 3 2" xfId="10329"/>
    <cellStyle name="요약 4 3 3 2 2" xfId="25526"/>
    <cellStyle name="요약 4 3 3 2 3" xfId="40547"/>
    <cellStyle name="요약 4 3 3 3" xfId="11561"/>
    <cellStyle name="요약 4 3 3 3 2" xfId="26631"/>
    <cellStyle name="요약 4 3 3 3 3" xfId="41652"/>
    <cellStyle name="요약 4 3 3 4" xfId="12862"/>
    <cellStyle name="요약 4 3 3 4 2" xfId="27932"/>
    <cellStyle name="요약 4 3 3 4 3" xfId="42953"/>
    <cellStyle name="요약 4 3 3 5" xfId="14169"/>
    <cellStyle name="요약 4 3 3 5 2" xfId="29239"/>
    <cellStyle name="요약 4 3 3 5 3" xfId="44260"/>
    <cellStyle name="요약 4 3 3 6" xfId="15433"/>
    <cellStyle name="요약 4 3 3 6 2" xfId="30503"/>
    <cellStyle name="요약 4 3 3 6 3" xfId="45524"/>
    <cellStyle name="요약 4 3 3 7" xfId="16580"/>
    <cellStyle name="요약 4 3 3 7 2" xfId="31650"/>
    <cellStyle name="요약 4 3 3 7 3" xfId="46671"/>
    <cellStyle name="요약 4 3 3 8" xfId="17867"/>
    <cellStyle name="요약 4 3 3 8 2" xfId="32937"/>
    <cellStyle name="요약 4 3 3 8 3" xfId="47949"/>
    <cellStyle name="요약 4 3 3 9" xfId="19042"/>
    <cellStyle name="요약 4 3 3 9 2" xfId="34112"/>
    <cellStyle name="요약 4 3 3 9 3" xfId="49124"/>
    <cellStyle name="요약 4 3 4" xfId="6983"/>
    <cellStyle name="요약 4 3 4 2" xfId="8772"/>
    <cellStyle name="요약 4 3 4 2 2" xfId="23998"/>
    <cellStyle name="요약 4 3 4 2 3" xfId="39020"/>
    <cellStyle name="요약 4 3 4 3" xfId="22337"/>
    <cellStyle name="요약 4 3 4 4" xfId="37385"/>
    <cellStyle name="요약 4 3 5" xfId="10039"/>
    <cellStyle name="요약 4 3 5 2" xfId="25265"/>
    <cellStyle name="요약 4 3 5 3" xfId="40286"/>
    <cellStyle name="요약 4 3 6" xfId="9231"/>
    <cellStyle name="요약 4 3 6 2" xfId="24457"/>
    <cellStyle name="요약 4 3 6 3" xfId="39479"/>
    <cellStyle name="요약 4 3 7" xfId="9750"/>
    <cellStyle name="요약 4 3 7 2" xfId="24976"/>
    <cellStyle name="요약 4 3 7 3" xfId="39997"/>
    <cellStyle name="요약 4 3 8" xfId="14642"/>
    <cellStyle name="요약 4 3 8 2" xfId="29712"/>
    <cellStyle name="요약 4 3 8 3" xfId="44733"/>
    <cellStyle name="요약 4 3 9" xfId="13452"/>
    <cellStyle name="요약 4 3 9 2" xfId="28522"/>
    <cellStyle name="요약 4 3 9 3" xfId="43543"/>
    <cellStyle name="요약 4 4" xfId="6292"/>
    <cellStyle name="요약 4 4 10" xfId="20059"/>
    <cellStyle name="요약 4 4 10 2" xfId="35129"/>
    <cellStyle name="요약 4 4 10 3" xfId="50141"/>
    <cellStyle name="요약 4 4 11" xfId="7331"/>
    <cellStyle name="요약 4 4 11 2" xfId="22684"/>
    <cellStyle name="요약 4 4 11 3" xfId="37732"/>
    <cellStyle name="요약 4 4 12" xfId="21646"/>
    <cellStyle name="요약 4 4 13" xfId="36694"/>
    <cellStyle name="요약 4 4 2" xfId="10251"/>
    <cellStyle name="요약 4 4 2 2" xfId="25448"/>
    <cellStyle name="요약 4 4 2 3" xfId="40469"/>
    <cellStyle name="요약 4 4 3" xfId="11483"/>
    <cellStyle name="요약 4 4 3 2" xfId="26553"/>
    <cellStyle name="요약 4 4 3 3" xfId="41574"/>
    <cellStyle name="요약 4 4 4" xfId="12784"/>
    <cellStyle name="요약 4 4 4 2" xfId="27854"/>
    <cellStyle name="요약 4 4 4 3" xfId="42875"/>
    <cellStyle name="요약 4 4 5" xfId="14091"/>
    <cellStyle name="요약 4 4 5 2" xfId="29161"/>
    <cellStyle name="요약 4 4 5 3" xfId="44182"/>
    <cellStyle name="요약 4 4 6" xfId="15355"/>
    <cellStyle name="요약 4 4 6 2" xfId="30425"/>
    <cellStyle name="요약 4 4 6 3" xfId="45446"/>
    <cellStyle name="요약 4 4 7" xfId="16502"/>
    <cellStyle name="요약 4 4 7 2" xfId="31572"/>
    <cellStyle name="요약 4 4 7 3" xfId="46593"/>
    <cellStyle name="요약 4 4 8" xfId="17789"/>
    <cellStyle name="요약 4 4 8 2" xfId="32859"/>
    <cellStyle name="요약 4 4 8 3" xfId="47871"/>
    <cellStyle name="요약 4 4 9" xfId="18964"/>
    <cellStyle name="요약 4 4 9 2" xfId="34034"/>
    <cellStyle name="요약 4 4 9 3" xfId="49046"/>
    <cellStyle name="요약 4 5" xfId="6471"/>
    <cellStyle name="요약 4 5 2" xfId="9852"/>
    <cellStyle name="요약 4 5 2 2" xfId="25078"/>
    <cellStyle name="요약 4 5 2 3" xfId="40099"/>
    <cellStyle name="요약 4 5 3" xfId="21825"/>
    <cellStyle name="요약 4 5 4" xfId="36873"/>
    <cellStyle name="요약 4 6" xfId="9718"/>
    <cellStyle name="요약 4 6 2" xfId="24944"/>
    <cellStyle name="요약 4 6 3" xfId="39965"/>
    <cellStyle name="요약 4 7" xfId="9890"/>
    <cellStyle name="요약 4 7 2" xfId="25116"/>
    <cellStyle name="요약 4 7 3" xfId="40137"/>
    <cellStyle name="요약 4 8" xfId="9446"/>
    <cellStyle name="요약 4 8 2" xfId="24672"/>
    <cellStyle name="요약 4 8 3" xfId="39693"/>
    <cellStyle name="요약 4 9" xfId="9440"/>
    <cellStyle name="요약 4 9 2" xfId="24666"/>
    <cellStyle name="요약 4 9 3" xfId="39687"/>
    <cellStyle name="요약 5" xfId="4469"/>
    <cellStyle name="요약 5 10" xfId="10070"/>
    <cellStyle name="요약 5 10 2" xfId="25296"/>
    <cellStyle name="요약 5 10 3" xfId="40317"/>
    <cellStyle name="요약 5 11" xfId="6466"/>
    <cellStyle name="요약 5 11 2" xfId="21820"/>
    <cellStyle name="요약 5 11 3" xfId="36868"/>
    <cellStyle name="요약 5 12" xfId="21156"/>
    <cellStyle name="요약 5 13" xfId="36210"/>
    <cellStyle name="요약 5 2" xfId="5554"/>
    <cellStyle name="요약 5 2 10" xfId="9836"/>
    <cellStyle name="요약 5 2 10 2" xfId="25062"/>
    <cellStyle name="요약 5 2 10 3" xfId="40083"/>
    <cellStyle name="요약 5 2 11" xfId="18167"/>
    <cellStyle name="요약 5 2 11 2" xfId="33237"/>
    <cellStyle name="요약 5 2 11 3" xfId="48249"/>
    <cellStyle name="요약 5 2 12" xfId="6455"/>
    <cellStyle name="요약 5 2 12 2" xfId="21809"/>
    <cellStyle name="요약 5 2 12 3" xfId="36857"/>
    <cellStyle name="요약 5 2 13" xfId="21211"/>
    <cellStyle name="요약 5 2 14" xfId="36258"/>
    <cellStyle name="요약 5 2 2" xfId="5713"/>
    <cellStyle name="요약 5 2 2 10" xfId="8644"/>
    <cellStyle name="요약 5 2 2 10 2" xfId="23870"/>
    <cellStyle name="요약 5 2 2 10 3" xfId="38893"/>
    <cellStyle name="요약 5 2 2 11" xfId="6035"/>
    <cellStyle name="요약 5 2 2 11 2" xfId="21392"/>
    <cellStyle name="요약 5 2 2 11 3" xfId="36437"/>
    <cellStyle name="요약 5 2 2 12" xfId="21268"/>
    <cellStyle name="요약 5 2 2 13" xfId="36315"/>
    <cellStyle name="요약 5 2 2 2" xfId="5746"/>
    <cellStyle name="요약 5 2 2 2 10" xfId="18873"/>
    <cellStyle name="요약 5 2 2 2 10 2" xfId="33943"/>
    <cellStyle name="요약 5 2 2 2 10 3" xfId="48955"/>
    <cellStyle name="요약 5 2 2 2 11" xfId="9051"/>
    <cellStyle name="요약 5 2 2 2 11 2" xfId="24277"/>
    <cellStyle name="요약 5 2 2 2 11 3" xfId="39299"/>
    <cellStyle name="요약 5 2 2 2 12" xfId="6364"/>
    <cellStyle name="요약 5 2 2 2 12 2" xfId="21718"/>
    <cellStyle name="요약 5 2 2 2 12 3" xfId="36766"/>
    <cellStyle name="요약 5 2 2 2 13" xfId="21287"/>
    <cellStyle name="요약 5 2 2 2 14" xfId="36331"/>
    <cellStyle name="요약 5 2 2 2 2" xfId="5839"/>
    <cellStyle name="요약 5 2 2 2 2 10" xfId="9658"/>
    <cellStyle name="요약 5 2 2 2 2 10 2" xfId="24884"/>
    <cellStyle name="요약 5 2 2 2 2 10 3" xfId="39905"/>
    <cellStyle name="요약 5 2 2 2 2 11" xfId="7146"/>
    <cellStyle name="요약 5 2 2 2 2 11 2" xfId="22500"/>
    <cellStyle name="요약 5 2 2 2 2 11 3" xfId="37548"/>
    <cellStyle name="요약 5 2 2 2 2 12" xfId="21319"/>
    <cellStyle name="요약 5 2 2 2 2 13" xfId="36363"/>
    <cellStyle name="요약 5 2 2 2 2 2" xfId="5956"/>
    <cellStyle name="요약 5 2 2 2 2 2 10" xfId="18907"/>
    <cellStyle name="요약 5 2 2 2 2 2 10 2" xfId="33977"/>
    <cellStyle name="요약 5 2 2 2 2 2 10 3" xfId="48989"/>
    <cellStyle name="요약 5 2 2 2 2 2 11" xfId="9791"/>
    <cellStyle name="요약 5 2 2 2 2 2 11 2" xfId="25017"/>
    <cellStyle name="요약 5 2 2 2 2 2 11 3" xfId="40038"/>
    <cellStyle name="요약 5 2 2 2 2 2 12" xfId="7255"/>
    <cellStyle name="요약 5 2 2 2 2 2 12 2" xfId="22609"/>
    <cellStyle name="요약 5 2 2 2 2 2 12 3" xfId="37657"/>
    <cellStyle name="요약 5 2 2 2 2 2 13" xfId="21351"/>
    <cellStyle name="요약 5 2 2 2 2 2 14" xfId="36395"/>
    <cellStyle name="요약 5 2 2 2 2 2 2" xfId="6953"/>
    <cellStyle name="요약 5 2 2 2 2 2 2 10" xfId="20674"/>
    <cellStyle name="요약 5 2 2 2 2 2 2 10 2" xfId="35744"/>
    <cellStyle name="요약 5 2 2 2 2 2 2 10 3" xfId="50756"/>
    <cellStyle name="요약 5 2 2 2 2 2 2 11" xfId="8021"/>
    <cellStyle name="요약 5 2 2 2 2 2 2 11 2" xfId="23323"/>
    <cellStyle name="요약 5 2 2 2 2 2 2 11 3" xfId="38347"/>
    <cellStyle name="요약 5 2 2 2 2 2 2 12" xfId="22307"/>
    <cellStyle name="요약 5 2 2 2 2 2 2 13" xfId="37355"/>
    <cellStyle name="요약 5 2 2 2 2 2 2 2" xfId="10926"/>
    <cellStyle name="요약 5 2 2 2 2 2 2 2 2" xfId="26072"/>
    <cellStyle name="요약 5 2 2 2 2 2 2 2 3" xfId="41093"/>
    <cellStyle name="요약 5 2 2 2 2 2 2 3" xfId="12103"/>
    <cellStyle name="요약 5 2 2 2 2 2 2 3 2" xfId="27173"/>
    <cellStyle name="요약 5 2 2 2 2 2 2 3 3" xfId="42194"/>
    <cellStyle name="요약 5 2 2 2 2 2 2 4" xfId="13407"/>
    <cellStyle name="요약 5 2 2 2 2 2 2 4 2" xfId="28477"/>
    <cellStyle name="요약 5 2 2 2 2 2 2 4 3" xfId="43498"/>
    <cellStyle name="요약 5 2 2 2 2 2 2 5" xfId="14744"/>
    <cellStyle name="요약 5 2 2 2 2 2 2 5 2" xfId="29814"/>
    <cellStyle name="요약 5 2 2 2 2 2 2 5 3" xfId="44835"/>
    <cellStyle name="요약 5 2 2 2 2 2 2 6" xfId="15974"/>
    <cellStyle name="요약 5 2 2 2 2 2 2 6 2" xfId="31044"/>
    <cellStyle name="요약 5 2 2 2 2 2 2 6 3" xfId="46065"/>
    <cellStyle name="요약 5 2 2 2 2 2 2 7" xfId="17127"/>
    <cellStyle name="요약 5 2 2 2 2 2 2 7 2" xfId="32197"/>
    <cellStyle name="요약 5 2 2 2 2 2 2 7 3" xfId="47209"/>
    <cellStyle name="요약 5 2 2 2 2 2 2 8" xfId="18413"/>
    <cellStyle name="요약 5 2 2 2 2 2 2 8 2" xfId="33483"/>
    <cellStyle name="요약 5 2 2 2 2 2 2 8 3" xfId="48495"/>
    <cellStyle name="요약 5 2 2 2 2 2 2 9" xfId="19579"/>
    <cellStyle name="요약 5 2 2 2 2 2 2 9 2" xfId="34649"/>
    <cellStyle name="요약 5 2 2 2 2 2 2 9 3" xfId="49661"/>
    <cellStyle name="요약 5 2 2 2 2 2 3" xfId="7101"/>
    <cellStyle name="요약 5 2 2 2 2 2 3 10" xfId="20559"/>
    <cellStyle name="요약 5 2 2 2 2 2 3 10 2" xfId="35629"/>
    <cellStyle name="요약 5 2 2 2 2 2 3 10 3" xfId="50641"/>
    <cellStyle name="요약 5 2 2 2 2 2 3 11" xfId="7861"/>
    <cellStyle name="요약 5 2 2 2 2 2 3 11 2" xfId="23205"/>
    <cellStyle name="요약 5 2 2 2 2 2 3 11 3" xfId="38232"/>
    <cellStyle name="요약 5 2 2 2 2 2 3 12" xfId="22455"/>
    <cellStyle name="요약 5 2 2 2 2 2 3 13" xfId="37503"/>
    <cellStyle name="요약 5 2 2 2 2 2 3 2" xfId="10769"/>
    <cellStyle name="요약 5 2 2 2 2 2 3 2 2" xfId="25957"/>
    <cellStyle name="요약 5 2 2 2 2 2 3 2 3" xfId="40978"/>
    <cellStyle name="요약 5 2 2 2 2 2 3 3" xfId="11986"/>
    <cellStyle name="요약 5 2 2 2 2 2 3 3 2" xfId="27056"/>
    <cellStyle name="요약 5 2 2 2 2 2 3 3 3" xfId="42077"/>
    <cellStyle name="요약 5 2 2 2 2 2 3 4" xfId="13288"/>
    <cellStyle name="요약 5 2 2 2 2 2 3 4 2" xfId="28358"/>
    <cellStyle name="요약 5 2 2 2 2 2 3 4 3" xfId="43379"/>
    <cellStyle name="요약 5 2 2 2 2 2 3 5" xfId="14599"/>
    <cellStyle name="요약 5 2 2 2 2 2 3 5 2" xfId="29669"/>
    <cellStyle name="요약 5 2 2 2 2 2 3 5 3" xfId="44690"/>
    <cellStyle name="요약 5 2 2 2 2 2 3 6" xfId="15858"/>
    <cellStyle name="요약 5 2 2 2 2 2 3 6 2" xfId="30928"/>
    <cellStyle name="요약 5 2 2 2 2 2 3 6 3" xfId="45949"/>
    <cellStyle name="요약 5 2 2 2 2 2 3 7" xfId="17009"/>
    <cellStyle name="요약 5 2 2 2 2 2 3 7 2" xfId="32079"/>
    <cellStyle name="요약 5 2 2 2 2 2 3 7 3" xfId="47094"/>
    <cellStyle name="요약 5 2 2 2 2 2 3 8" xfId="18290"/>
    <cellStyle name="요약 5 2 2 2 2 2 3 8 2" xfId="33360"/>
    <cellStyle name="요약 5 2 2 2 2 2 3 8 3" xfId="48372"/>
    <cellStyle name="요약 5 2 2 2 2 2 3 9" xfId="19464"/>
    <cellStyle name="요약 5 2 2 2 2 2 3 9 2" xfId="34534"/>
    <cellStyle name="요약 5 2 2 2 2 2 3 9 3" xfId="49546"/>
    <cellStyle name="요약 5 2 2 2 2 2 4" xfId="8806"/>
    <cellStyle name="요약 5 2 2 2 2 2 4 2" xfId="24032"/>
    <cellStyle name="요약 5 2 2 2 2 2 4 3" xfId="39054"/>
    <cellStyle name="요약 5 2 2 2 2 2 5" xfId="12714"/>
    <cellStyle name="요약 5 2 2 2 2 2 5 2" xfId="27784"/>
    <cellStyle name="요약 5 2 2 2 2 2 5 3" xfId="42805"/>
    <cellStyle name="요약 5 2 2 2 2 2 6" xfId="14009"/>
    <cellStyle name="요약 5 2 2 2 2 2 6 2" xfId="29079"/>
    <cellStyle name="요약 5 2 2 2 2 2 6 3" xfId="44100"/>
    <cellStyle name="요약 5 2 2 2 2 2 7" xfId="15298"/>
    <cellStyle name="요약 5 2 2 2 2 2 7 2" xfId="30368"/>
    <cellStyle name="요약 5 2 2 2 2 2 7 3" xfId="45389"/>
    <cellStyle name="요약 5 2 2 2 2 2 8" xfId="16433"/>
    <cellStyle name="요약 5 2 2 2 2 2 8 2" xfId="31503"/>
    <cellStyle name="요약 5 2 2 2 2 2 8 3" xfId="46524"/>
    <cellStyle name="요약 5 2 2 2 2 2 9" xfId="17717"/>
    <cellStyle name="요약 5 2 2 2 2 2 9 2" xfId="32787"/>
    <cellStyle name="요약 5 2 2 2 2 2 9 3" xfId="47799"/>
    <cellStyle name="요약 5 2 2 2 2 3" xfId="6844"/>
    <cellStyle name="요약 5 2 2 2 2 3 10" xfId="20450"/>
    <cellStyle name="요약 5 2 2 2 2 3 10 2" xfId="35520"/>
    <cellStyle name="요약 5 2 2 2 2 3 10 3" xfId="50532"/>
    <cellStyle name="요약 5 2 2 2 2 3 11" xfId="7745"/>
    <cellStyle name="요약 5 2 2 2 2 3 11 2" xfId="23096"/>
    <cellStyle name="요약 5 2 2 2 2 3 11 3" xfId="38123"/>
    <cellStyle name="요약 5 2 2 2 2 3 12" xfId="22198"/>
    <cellStyle name="요약 5 2 2 2 2 3 13" xfId="37246"/>
    <cellStyle name="요약 5 2 2 2 2 3 2" xfId="10653"/>
    <cellStyle name="요약 5 2 2 2 2 3 2 2" xfId="25848"/>
    <cellStyle name="요약 5 2 2 2 2 3 2 3" xfId="40869"/>
    <cellStyle name="요약 5 2 2 2 2 3 3" xfId="11876"/>
    <cellStyle name="요약 5 2 2 2 2 3 3 2" xfId="26946"/>
    <cellStyle name="요약 5 2 2 2 2 3 3 3" xfId="41967"/>
    <cellStyle name="요약 5 2 2 2 2 3 4" xfId="13179"/>
    <cellStyle name="요약 5 2 2 2 2 3 4 2" xfId="28249"/>
    <cellStyle name="요약 5 2 2 2 2 3 4 3" xfId="43270"/>
    <cellStyle name="요약 5 2 2 2 2 3 5" xfId="14485"/>
    <cellStyle name="요약 5 2 2 2 2 3 5 2" xfId="29555"/>
    <cellStyle name="요약 5 2 2 2 2 3 5 3" xfId="44576"/>
    <cellStyle name="요약 5 2 2 2 2 3 6" xfId="15749"/>
    <cellStyle name="요약 5 2 2 2 2 3 6 2" xfId="30819"/>
    <cellStyle name="요약 5 2 2 2 2 3 6 3" xfId="45840"/>
    <cellStyle name="요약 5 2 2 2 2 3 7" xfId="16900"/>
    <cellStyle name="요약 5 2 2 2 2 3 7 2" xfId="31970"/>
    <cellStyle name="요약 5 2 2 2 2 3 7 3" xfId="46985"/>
    <cellStyle name="요약 5 2 2 2 2 3 8" xfId="18181"/>
    <cellStyle name="요약 5 2 2 2 2 3 8 2" xfId="33251"/>
    <cellStyle name="요약 5 2 2 2 2 3 8 3" xfId="48263"/>
    <cellStyle name="요약 5 2 2 2 2 3 9" xfId="19355"/>
    <cellStyle name="요약 5 2 2 2 2 3 9 2" xfId="34425"/>
    <cellStyle name="요약 5 2 2 2 2 3 9 3" xfId="49437"/>
    <cellStyle name="요약 5 2 2 2 2 4" xfId="7085"/>
    <cellStyle name="요약 5 2 2 2 2 4 2" xfId="8533"/>
    <cellStyle name="요약 5 2 2 2 2 4 2 2" xfId="23759"/>
    <cellStyle name="요약 5 2 2 2 2 4 2 3" xfId="38783"/>
    <cellStyle name="요약 5 2 2 2 2 4 3" xfId="22439"/>
    <cellStyle name="요약 5 2 2 2 2 4 4" xfId="37487"/>
    <cellStyle name="요약 5 2 2 2 2 5" xfId="12614"/>
    <cellStyle name="요약 5 2 2 2 2 5 2" xfId="27684"/>
    <cellStyle name="요약 5 2 2 2 2 5 3" xfId="42705"/>
    <cellStyle name="요약 5 2 2 2 2 6" xfId="13903"/>
    <cellStyle name="요약 5 2 2 2 2 6 2" xfId="28973"/>
    <cellStyle name="요약 5 2 2 2 2 6 3" xfId="43994"/>
    <cellStyle name="요약 5 2 2 2 2 7" xfId="15265"/>
    <cellStyle name="요약 5 2 2 2 2 7 2" xfId="30335"/>
    <cellStyle name="요약 5 2 2 2 2 7 3" xfId="45356"/>
    <cellStyle name="요약 5 2 2 2 2 8" xfId="9466"/>
    <cellStyle name="요약 5 2 2 2 2 8 2" xfId="24692"/>
    <cellStyle name="요약 5 2 2 2 2 8 3" xfId="39713"/>
    <cellStyle name="요약 5 2 2 2 2 9" xfId="17614"/>
    <cellStyle name="요약 5 2 2 2 2 9 2" xfId="32684"/>
    <cellStyle name="요약 5 2 2 2 2 9 3" xfId="47696"/>
    <cellStyle name="요약 5 2 2 2 3" xfId="6752"/>
    <cellStyle name="요약 5 2 2 2 3 10" xfId="20358"/>
    <cellStyle name="요약 5 2 2 2 3 10 2" xfId="35428"/>
    <cellStyle name="요약 5 2 2 2 3 10 3" xfId="50440"/>
    <cellStyle name="요약 5 2 2 2 3 11" xfId="7652"/>
    <cellStyle name="요약 5 2 2 2 3 11 2" xfId="23004"/>
    <cellStyle name="요약 5 2 2 2 3 11 3" xfId="38031"/>
    <cellStyle name="요약 5 2 2 2 3 12" xfId="22106"/>
    <cellStyle name="요약 5 2 2 2 3 13" xfId="37154"/>
    <cellStyle name="요약 5 2 2 2 3 2" xfId="10560"/>
    <cellStyle name="요약 5 2 2 2 3 2 2" xfId="25756"/>
    <cellStyle name="요약 5 2 2 2 3 2 3" xfId="40777"/>
    <cellStyle name="요약 5 2 2 2 3 3" xfId="11784"/>
    <cellStyle name="요약 5 2 2 2 3 3 2" xfId="26854"/>
    <cellStyle name="요약 5 2 2 2 3 3 3" xfId="41875"/>
    <cellStyle name="요약 5 2 2 2 3 4" xfId="13086"/>
    <cellStyle name="요약 5 2 2 2 3 4 2" xfId="28156"/>
    <cellStyle name="요약 5 2 2 2 3 4 3" xfId="43177"/>
    <cellStyle name="요약 5 2 2 2 3 5" xfId="14392"/>
    <cellStyle name="요약 5 2 2 2 3 5 2" xfId="29462"/>
    <cellStyle name="요약 5 2 2 2 3 5 3" xfId="44483"/>
    <cellStyle name="요약 5 2 2 2 3 6" xfId="15657"/>
    <cellStyle name="요약 5 2 2 2 3 6 2" xfId="30727"/>
    <cellStyle name="요약 5 2 2 2 3 6 3" xfId="45748"/>
    <cellStyle name="요약 5 2 2 2 3 7" xfId="16808"/>
    <cellStyle name="요약 5 2 2 2 3 7 2" xfId="31878"/>
    <cellStyle name="요약 5 2 2 2 3 7 3" xfId="46893"/>
    <cellStyle name="요약 5 2 2 2 3 8" xfId="18088"/>
    <cellStyle name="요약 5 2 2 2 3 8 2" xfId="33158"/>
    <cellStyle name="요약 5 2 2 2 3 8 3" xfId="48170"/>
    <cellStyle name="요약 5 2 2 2 3 9" xfId="19263"/>
    <cellStyle name="요약 5 2 2 2 3 9 2" xfId="34333"/>
    <cellStyle name="요약 5 2 2 2 3 9 3" xfId="49345"/>
    <cellStyle name="요약 5 2 2 2 4" xfId="7053"/>
    <cellStyle name="요약 5 2 2 2 4 2" xfId="8581"/>
    <cellStyle name="요약 5 2 2 2 4 2 2" xfId="23807"/>
    <cellStyle name="요약 5 2 2 2 4 2 3" xfId="38831"/>
    <cellStyle name="요약 5 2 2 2 4 3" xfId="22407"/>
    <cellStyle name="요약 5 2 2 2 4 4" xfId="37455"/>
    <cellStyle name="요약 5 2 2 2 5" xfId="12559"/>
    <cellStyle name="요약 5 2 2 2 5 2" xfId="27629"/>
    <cellStyle name="요약 5 2 2 2 5 3" xfId="42650"/>
    <cellStyle name="요약 5 2 2 2 6" xfId="13856"/>
    <cellStyle name="요약 5 2 2 2 6 2" xfId="28926"/>
    <cellStyle name="요약 5 2 2 2 6 3" xfId="43947"/>
    <cellStyle name="요약 5 2 2 2 7" xfId="15231"/>
    <cellStyle name="요약 5 2 2 2 7 2" xfId="30301"/>
    <cellStyle name="요약 5 2 2 2 7 3" xfId="45322"/>
    <cellStyle name="요약 5 2 2 2 8" xfId="10064"/>
    <cellStyle name="요약 5 2 2 2 8 2" xfId="25290"/>
    <cellStyle name="요약 5 2 2 2 8 3" xfId="40311"/>
    <cellStyle name="요약 5 2 2 2 9" xfId="17569"/>
    <cellStyle name="요약 5 2 2 2 9 2" xfId="32639"/>
    <cellStyle name="요약 5 2 2 2 9 3" xfId="47651"/>
    <cellStyle name="요약 5 2 2 3" xfId="6725"/>
    <cellStyle name="요약 5 2 2 3 10" xfId="20331"/>
    <cellStyle name="요약 5 2 2 3 10 2" xfId="35401"/>
    <cellStyle name="요약 5 2 2 3 10 3" xfId="50413"/>
    <cellStyle name="요약 5 2 2 3 11" xfId="7603"/>
    <cellStyle name="요약 5 2 2 3 11 2" xfId="22956"/>
    <cellStyle name="요약 5 2 2 3 11 3" xfId="38004"/>
    <cellStyle name="요약 5 2 2 3 12" xfId="22079"/>
    <cellStyle name="요약 5 2 2 3 13" xfId="37127"/>
    <cellStyle name="요약 5 2 2 3 2" xfId="10523"/>
    <cellStyle name="요약 5 2 2 3 2 2" xfId="25720"/>
    <cellStyle name="요약 5 2 2 3 2 3" xfId="40741"/>
    <cellStyle name="요약 5 2 2 3 3" xfId="11755"/>
    <cellStyle name="요약 5 2 2 3 3 2" xfId="26825"/>
    <cellStyle name="요약 5 2 2 3 3 3" xfId="41846"/>
    <cellStyle name="요약 5 2 2 3 4" xfId="13056"/>
    <cellStyle name="요약 5 2 2 3 4 2" xfId="28126"/>
    <cellStyle name="요약 5 2 2 3 4 3" xfId="43147"/>
    <cellStyle name="요약 5 2 2 3 5" xfId="14363"/>
    <cellStyle name="요약 5 2 2 3 5 2" xfId="29433"/>
    <cellStyle name="요약 5 2 2 3 5 3" xfId="44454"/>
    <cellStyle name="요약 5 2 2 3 6" xfId="15627"/>
    <cellStyle name="요약 5 2 2 3 6 2" xfId="30697"/>
    <cellStyle name="요약 5 2 2 3 6 3" xfId="45718"/>
    <cellStyle name="요약 5 2 2 3 7" xfId="16774"/>
    <cellStyle name="요약 5 2 2 3 7 2" xfId="31844"/>
    <cellStyle name="요약 5 2 2 3 7 3" xfId="46865"/>
    <cellStyle name="요약 5 2 2 3 8" xfId="18061"/>
    <cellStyle name="요약 5 2 2 3 8 2" xfId="33131"/>
    <cellStyle name="요약 5 2 2 3 8 3" xfId="48143"/>
    <cellStyle name="요약 5 2 2 3 9" xfId="19236"/>
    <cellStyle name="요약 5 2 2 3 9 2" xfId="34306"/>
    <cellStyle name="요약 5 2 2 3 9 3" xfId="49318"/>
    <cellStyle name="요약 5 2 2 4" xfId="7037"/>
    <cellStyle name="요약 5 2 2 4 2" xfId="8662"/>
    <cellStyle name="요약 5 2 2 4 2 2" xfId="23888"/>
    <cellStyle name="요약 5 2 2 4 2 3" xfId="38910"/>
    <cellStyle name="요약 5 2 2 4 3" xfId="22391"/>
    <cellStyle name="요약 5 2 2 4 4" xfId="37439"/>
    <cellStyle name="요약 5 2 2 5" xfId="9487"/>
    <cellStyle name="요약 5 2 2 5 2" xfId="24713"/>
    <cellStyle name="요약 5 2 2 5 3" xfId="39734"/>
    <cellStyle name="요약 5 2 2 6" xfId="9624"/>
    <cellStyle name="요약 5 2 2 6 2" xfId="24850"/>
    <cellStyle name="요약 5 2 2 6 3" xfId="39871"/>
    <cellStyle name="요약 5 2 2 7" xfId="9064"/>
    <cellStyle name="요약 5 2 2 7 2" xfId="24290"/>
    <cellStyle name="요약 5 2 2 7 3" xfId="39312"/>
    <cellStyle name="요약 5 2 2 8" xfId="12154"/>
    <cellStyle name="요약 5 2 2 8 2" xfId="27224"/>
    <cellStyle name="요약 5 2 2 8 3" xfId="42245"/>
    <cellStyle name="요약 5 2 2 9" xfId="9088"/>
    <cellStyle name="요약 5 2 2 9 2" xfId="24314"/>
    <cellStyle name="요약 5 2 2 9 3" xfId="39336"/>
    <cellStyle name="요약 5 2 3" xfId="6568"/>
    <cellStyle name="요약 5 2 3 10" xfId="20174"/>
    <cellStyle name="요약 5 2 3 10 2" xfId="35244"/>
    <cellStyle name="요약 5 2 3 10 3" xfId="50256"/>
    <cellStyle name="요약 5 2 3 11" xfId="7446"/>
    <cellStyle name="요약 5 2 3 11 2" xfId="22799"/>
    <cellStyle name="요약 5 2 3 11 3" xfId="37847"/>
    <cellStyle name="요약 5 2 3 12" xfId="21922"/>
    <cellStyle name="요약 5 2 3 13" xfId="36970"/>
    <cellStyle name="요약 5 2 3 2" xfId="10366"/>
    <cellStyle name="요약 5 2 3 2 2" xfId="25563"/>
    <cellStyle name="요약 5 2 3 2 3" xfId="40584"/>
    <cellStyle name="요약 5 2 3 3" xfId="11598"/>
    <cellStyle name="요약 5 2 3 3 2" xfId="26668"/>
    <cellStyle name="요약 5 2 3 3 3" xfId="41689"/>
    <cellStyle name="요약 5 2 3 4" xfId="12899"/>
    <cellStyle name="요약 5 2 3 4 2" xfId="27969"/>
    <cellStyle name="요약 5 2 3 4 3" xfId="42990"/>
    <cellStyle name="요약 5 2 3 5" xfId="14206"/>
    <cellStyle name="요약 5 2 3 5 2" xfId="29276"/>
    <cellStyle name="요약 5 2 3 5 3" xfId="44297"/>
    <cellStyle name="요약 5 2 3 6" xfId="15470"/>
    <cellStyle name="요약 5 2 3 6 2" xfId="30540"/>
    <cellStyle name="요약 5 2 3 6 3" xfId="45561"/>
    <cellStyle name="요약 5 2 3 7" xfId="16617"/>
    <cellStyle name="요약 5 2 3 7 2" xfId="31687"/>
    <cellStyle name="요약 5 2 3 7 3" xfId="46708"/>
    <cellStyle name="요약 5 2 3 8" xfId="17904"/>
    <cellStyle name="요약 5 2 3 8 2" xfId="32974"/>
    <cellStyle name="요약 5 2 3 8 3" xfId="47986"/>
    <cellStyle name="요약 5 2 3 9" xfId="19079"/>
    <cellStyle name="요약 5 2 3 9 2" xfId="34149"/>
    <cellStyle name="요약 5 2 3 9 3" xfId="49161"/>
    <cellStyle name="요약 5 2 4" xfId="7000"/>
    <cellStyle name="요약 5 2 4 2" xfId="8735"/>
    <cellStyle name="요약 5 2 4 2 2" xfId="23961"/>
    <cellStyle name="요약 5 2 4 2 3" xfId="38983"/>
    <cellStyle name="요약 5 2 4 3" xfId="22354"/>
    <cellStyle name="요약 5 2 4 4" xfId="37402"/>
    <cellStyle name="요약 5 2 5" xfId="9276"/>
    <cellStyle name="요약 5 2 5 2" xfId="24502"/>
    <cellStyle name="요약 5 2 5 3" xfId="39524"/>
    <cellStyle name="요약 5 2 6" xfId="9481"/>
    <cellStyle name="요약 5 2 6 2" xfId="24707"/>
    <cellStyle name="요약 5 2 6 3" xfId="39728"/>
    <cellStyle name="요약 5 2 7" xfId="9741"/>
    <cellStyle name="요약 5 2 7 2" xfId="24967"/>
    <cellStyle name="요약 5 2 7 3" xfId="39988"/>
    <cellStyle name="요약 5 2 8" xfId="14823"/>
    <cellStyle name="요약 5 2 8 2" xfId="29893"/>
    <cellStyle name="요약 5 2 8 3" xfId="44914"/>
    <cellStyle name="요약 5 2 9" xfId="9663"/>
    <cellStyle name="요약 5 2 9 2" xfId="24889"/>
    <cellStyle name="요약 5 2 9 3" xfId="39910"/>
    <cellStyle name="요약 5 3" xfId="6400"/>
    <cellStyle name="요약 5 3 10" xfId="20062"/>
    <cellStyle name="요약 5 3 10 2" xfId="35132"/>
    <cellStyle name="요약 5 3 10 3" xfId="50144"/>
    <cellStyle name="요약 5 3 11" xfId="7334"/>
    <cellStyle name="요약 5 3 11 2" xfId="22687"/>
    <cellStyle name="요약 5 3 11 3" xfId="37735"/>
    <cellStyle name="요약 5 3 12" xfId="21754"/>
    <cellStyle name="요약 5 3 13" xfId="36802"/>
    <cellStyle name="요약 5 3 2" xfId="10254"/>
    <cellStyle name="요약 5 3 2 2" xfId="25451"/>
    <cellStyle name="요약 5 3 2 3" xfId="40472"/>
    <cellStyle name="요약 5 3 3" xfId="11486"/>
    <cellStyle name="요약 5 3 3 2" xfId="26556"/>
    <cellStyle name="요약 5 3 3 3" xfId="41577"/>
    <cellStyle name="요약 5 3 4" xfId="12787"/>
    <cellStyle name="요약 5 3 4 2" xfId="27857"/>
    <cellStyle name="요약 5 3 4 3" xfId="42878"/>
    <cellStyle name="요약 5 3 5" xfId="14094"/>
    <cellStyle name="요약 5 3 5 2" xfId="29164"/>
    <cellStyle name="요약 5 3 5 3" xfId="44185"/>
    <cellStyle name="요약 5 3 6" xfId="15358"/>
    <cellStyle name="요약 5 3 6 2" xfId="30428"/>
    <cellStyle name="요약 5 3 6 3" xfId="45449"/>
    <cellStyle name="요약 5 3 7" xfId="16505"/>
    <cellStyle name="요약 5 3 7 2" xfId="31575"/>
    <cellStyle name="요약 5 3 7 3" xfId="46596"/>
    <cellStyle name="요약 5 3 8" xfId="17792"/>
    <cellStyle name="요약 5 3 8 2" xfId="32862"/>
    <cellStyle name="요약 5 3 8 3" xfId="47874"/>
    <cellStyle name="요약 5 3 9" xfId="18967"/>
    <cellStyle name="요약 5 3 9 2" xfId="34037"/>
    <cellStyle name="요약 5 3 9 3" xfId="49049"/>
    <cellStyle name="요약 5 4" xfId="6094"/>
    <cellStyle name="요약 5 4 2" xfId="9747"/>
    <cellStyle name="요약 5 4 2 2" xfId="24973"/>
    <cellStyle name="요약 5 4 2 3" xfId="39994"/>
    <cellStyle name="요약 5 4 3" xfId="21450"/>
    <cellStyle name="요약 5 4 4" xfId="36496"/>
    <cellStyle name="요약 5 5" xfId="9068"/>
    <cellStyle name="요약 5 5 2" xfId="24294"/>
    <cellStyle name="요약 5 5 3" xfId="39316"/>
    <cellStyle name="요약 5 6" xfId="8955"/>
    <cellStyle name="요약 5 6 2" xfId="24181"/>
    <cellStyle name="요약 5 6 3" xfId="39203"/>
    <cellStyle name="요약 5 7" xfId="10049"/>
    <cellStyle name="요약 5 7 2" xfId="25275"/>
    <cellStyle name="요약 5 7 3" xfId="40296"/>
    <cellStyle name="요약 5 8" xfId="9563"/>
    <cellStyle name="요약 5 8 2" xfId="24789"/>
    <cellStyle name="요약 5 8 3" xfId="39810"/>
    <cellStyle name="요약 5 9" xfId="9817"/>
    <cellStyle name="요약 5 9 2" xfId="25043"/>
    <cellStyle name="요약 5 9 3" xfId="40064"/>
    <cellStyle name="요약 6" xfId="4278"/>
    <cellStyle name="요약 6 10" xfId="9756"/>
    <cellStyle name="요약 6 10 2" xfId="24982"/>
    <cellStyle name="요약 6 10 3" xfId="40003"/>
    <cellStyle name="요약 6 11" xfId="6509"/>
    <cellStyle name="요약 6 11 2" xfId="21863"/>
    <cellStyle name="요약 6 11 3" xfId="36911"/>
    <cellStyle name="요약 6 12" xfId="21137"/>
    <cellStyle name="요약 6 13" xfId="36196"/>
    <cellStyle name="요약 6 2" xfId="5533"/>
    <cellStyle name="요약 6 2 10" xfId="9464"/>
    <cellStyle name="요약 6 2 10 2" xfId="24690"/>
    <cellStyle name="요약 6 2 10 3" xfId="39711"/>
    <cellStyle name="요약 6 2 11" xfId="17601"/>
    <cellStyle name="요약 6 2 11 2" xfId="32671"/>
    <cellStyle name="요약 6 2 11 3" xfId="47683"/>
    <cellStyle name="요약 6 2 12" xfId="6283"/>
    <cellStyle name="요약 6 2 12 2" xfId="21637"/>
    <cellStyle name="요약 6 2 12 3" xfId="36685"/>
    <cellStyle name="요약 6 2 13" xfId="21197"/>
    <cellStyle name="요약 6 2 14" xfId="36244"/>
    <cellStyle name="요약 6 2 2" xfId="5708"/>
    <cellStyle name="요약 6 2 2 10" xfId="9194"/>
    <cellStyle name="요약 6 2 2 10 2" xfId="24420"/>
    <cellStyle name="요약 6 2 2 10 3" xfId="39442"/>
    <cellStyle name="요약 6 2 2 11" xfId="6443"/>
    <cellStyle name="요약 6 2 2 11 2" xfId="21797"/>
    <cellStyle name="요약 6 2 2 11 3" xfId="36845"/>
    <cellStyle name="요약 6 2 2 12" xfId="21263"/>
    <cellStyle name="요약 6 2 2 13" xfId="36310"/>
    <cellStyle name="요약 6 2 2 2" xfId="5741"/>
    <cellStyle name="요약 6 2 2 2 10" xfId="18868"/>
    <cellStyle name="요약 6 2 2 2 10 2" xfId="33938"/>
    <cellStyle name="요약 6 2 2 2 10 3" xfId="48950"/>
    <cellStyle name="요약 6 2 2 2 11" xfId="9109"/>
    <cellStyle name="요약 6 2 2 2 11 2" xfId="24335"/>
    <cellStyle name="요약 6 2 2 2 11 3" xfId="39357"/>
    <cellStyle name="요약 6 2 2 2 12" xfId="6037"/>
    <cellStyle name="요약 6 2 2 2 12 2" xfId="21394"/>
    <cellStyle name="요약 6 2 2 2 12 3" xfId="36439"/>
    <cellStyle name="요약 6 2 2 2 13" xfId="21282"/>
    <cellStyle name="요약 6 2 2 2 14" xfId="36326"/>
    <cellStyle name="요약 6 2 2 2 2" xfId="5834"/>
    <cellStyle name="요약 6 2 2 2 2 10" xfId="13434"/>
    <cellStyle name="요약 6 2 2 2 2 10 2" xfId="28504"/>
    <cellStyle name="요약 6 2 2 2 2 10 3" xfId="43525"/>
    <cellStyle name="요약 6 2 2 2 2 11" xfId="7141"/>
    <cellStyle name="요약 6 2 2 2 2 11 2" xfId="22495"/>
    <cellStyle name="요약 6 2 2 2 2 11 3" xfId="37543"/>
    <cellStyle name="요약 6 2 2 2 2 12" xfId="21314"/>
    <cellStyle name="요약 6 2 2 2 2 13" xfId="36358"/>
    <cellStyle name="요약 6 2 2 2 2 2" xfId="5951"/>
    <cellStyle name="요약 6 2 2 2 2 2 10" xfId="18902"/>
    <cellStyle name="요약 6 2 2 2 2 2 10 2" xfId="33972"/>
    <cellStyle name="요약 6 2 2 2 2 2 10 3" xfId="48984"/>
    <cellStyle name="요약 6 2 2 2 2 2 11" xfId="9530"/>
    <cellStyle name="요약 6 2 2 2 2 2 11 2" xfId="24756"/>
    <cellStyle name="요약 6 2 2 2 2 2 11 3" xfId="39777"/>
    <cellStyle name="요약 6 2 2 2 2 2 12" xfId="7250"/>
    <cellStyle name="요약 6 2 2 2 2 2 12 2" xfId="22604"/>
    <cellStyle name="요약 6 2 2 2 2 2 12 3" xfId="37652"/>
    <cellStyle name="요약 6 2 2 2 2 2 13" xfId="21346"/>
    <cellStyle name="요약 6 2 2 2 2 2 14" xfId="36390"/>
    <cellStyle name="요약 6 2 2 2 2 2 2" xfId="6948"/>
    <cellStyle name="요약 6 2 2 2 2 2 2 10" xfId="20669"/>
    <cellStyle name="요약 6 2 2 2 2 2 2 10 2" xfId="35739"/>
    <cellStyle name="요약 6 2 2 2 2 2 2 10 3" xfId="50751"/>
    <cellStyle name="요약 6 2 2 2 2 2 2 11" xfId="8016"/>
    <cellStyle name="요약 6 2 2 2 2 2 2 11 2" xfId="23318"/>
    <cellStyle name="요약 6 2 2 2 2 2 2 11 3" xfId="38342"/>
    <cellStyle name="요약 6 2 2 2 2 2 2 12" xfId="22302"/>
    <cellStyle name="요약 6 2 2 2 2 2 2 13" xfId="37350"/>
    <cellStyle name="요약 6 2 2 2 2 2 2 2" xfId="10921"/>
    <cellStyle name="요약 6 2 2 2 2 2 2 2 2" xfId="26067"/>
    <cellStyle name="요약 6 2 2 2 2 2 2 2 3" xfId="41088"/>
    <cellStyle name="요약 6 2 2 2 2 2 2 3" xfId="12098"/>
    <cellStyle name="요약 6 2 2 2 2 2 2 3 2" xfId="27168"/>
    <cellStyle name="요약 6 2 2 2 2 2 2 3 3" xfId="42189"/>
    <cellStyle name="요약 6 2 2 2 2 2 2 4" xfId="13402"/>
    <cellStyle name="요약 6 2 2 2 2 2 2 4 2" xfId="28472"/>
    <cellStyle name="요약 6 2 2 2 2 2 2 4 3" xfId="43493"/>
    <cellStyle name="요약 6 2 2 2 2 2 2 5" xfId="14739"/>
    <cellStyle name="요약 6 2 2 2 2 2 2 5 2" xfId="29809"/>
    <cellStyle name="요약 6 2 2 2 2 2 2 5 3" xfId="44830"/>
    <cellStyle name="요약 6 2 2 2 2 2 2 6" xfId="15969"/>
    <cellStyle name="요약 6 2 2 2 2 2 2 6 2" xfId="31039"/>
    <cellStyle name="요약 6 2 2 2 2 2 2 6 3" xfId="46060"/>
    <cellStyle name="요약 6 2 2 2 2 2 2 7" xfId="17122"/>
    <cellStyle name="요약 6 2 2 2 2 2 2 7 2" xfId="32192"/>
    <cellStyle name="요약 6 2 2 2 2 2 2 7 3" xfId="47204"/>
    <cellStyle name="요약 6 2 2 2 2 2 2 8" xfId="18408"/>
    <cellStyle name="요약 6 2 2 2 2 2 2 8 2" xfId="33478"/>
    <cellStyle name="요약 6 2 2 2 2 2 2 8 3" xfId="48490"/>
    <cellStyle name="요약 6 2 2 2 2 2 2 9" xfId="19574"/>
    <cellStyle name="요약 6 2 2 2 2 2 2 9 2" xfId="34644"/>
    <cellStyle name="요약 6 2 2 2 2 2 2 9 3" xfId="49656"/>
    <cellStyle name="요약 6 2 2 2 2 2 3" xfId="7096"/>
    <cellStyle name="요약 6 2 2 2 2 2 3 10" xfId="20554"/>
    <cellStyle name="요약 6 2 2 2 2 2 3 10 2" xfId="35624"/>
    <cellStyle name="요약 6 2 2 2 2 2 3 10 3" xfId="50636"/>
    <cellStyle name="요약 6 2 2 2 2 2 3 11" xfId="7856"/>
    <cellStyle name="요약 6 2 2 2 2 2 3 11 2" xfId="23200"/>
    <cellStyle name="요약 6 2 2 2 2 2 3 11 3" xfId="38227"/>
    <cellStyle name="요약 6 2 2 2 2 2 3 12" xfId="22450"/>
    <cellStyle name="요약 6 2 2 2 2 2 3 13" xfId="37498"/>
    <cellStyle name="요약 6 2 2 2 2 2 3 2" xfId="10764"/>
    <cellStyle name="요약 6 2 2 2 2 2 3 2 2" xfId="25952"/>
    <cellStyle name="요약 6 2 2 2 2 2 3 2 3" xfId="40973"/>
    <cellStyle name="요약 6 2 2 2 2 2 3 3" xfId="11981"/>
    <cellStyle name="요약 6 2 2 2 2 2 3 3 2" xfId="27051"/>
    <cellStyle name="요약 6 2 2 2 2 2 3 3 3" xfId="42072"/>
    <cellStyle name="요약 6 2 2 2 2 2 3 4" xfId="13283"/>
    <cellStyle name="요약 6 2 2 2 2 2 3 4 2" xfId="28353"/>
    <cellStyle name="요약 6 2 2 2 2 2 3 4 3" xfId="43374"/>
    <cellStyle name="요약 6 2 2 2 2 2 3 5" xfId="14594"/>
    <cellStyle name="요약 6 2 2 2 2 2 3 5 2" xfId="29664"/>
    <cellStyle name="요약 6 2 2 2 2 2 3 5 3" xfId="44685"/>
    <cellStyle name="요약 6 2 2 2 2 2 3 6" xfId="15853"/>
    <cellStyle name="요약 6 2 2 2 2 2 3 6 2" xfId="30923"/>
    <cellStyle name="요약 6 2 2 2 2 2 3 6 3" xfId="45944"/>
    <cellStyle name="요약 6 2 2 2 2 2 3 7" xfId="17004"/>
    <cellStyle name="요약 6 2 2 2 2 2 3 7 2" xfId="32074"/>
    <cellStyle name="요약 6 2 2 2 2 2 3 7 3" xfId="47089"/>
    <cellStyle name="요약 6 2 2 2 2 2 3 8" xfId="18285"/>
    <cellStyle name="요약 6 2 2 2 2 2 3 8 2" xfId="33355"/>
    <cellStyle name="요약 6 2 2 2 2 2 3 8 3" xfId="48367"/>
    <cellStyle name="요약 6 2 2 2 2 2 3 9" xfId="19459"/>
    <cellStyle name="요약 6 2 2 2 2 2 3 9 2" xfId="34529"/>
    <cellStyle name="요약 6 2 2 2 2 2 3 9 3" xfId="49541"/>
    <cellStyle name="요약 6 2 2 2 2 2 4" xfId="8811"/>
    <cellStyle name="요약 6 2 2 2 2 2 4 2" xfId="24037"/>
    <cellStyle name="요약 6 2 2 2 2 2 4 3" xfId="39059"/>
    <cellStyle name="요약 6 2 2 2 2 2 5" xfId="12709"/>
    <cellStyle name="요약 6 2 2 2 2 2 5 2" xfId="27779"/>
    <cellStyle name="요약 6 2 2 2 2 2 5 3" xfId="42800"/>
    <cellStyle name="요약 6 2 2 2 2 2 6" xfId="14004"/>
    <cellStyle name="요약 6 2 2 2 2 2 6 2" xfId="29074"/>
    <cellStyle name="요약 6 2 2 2 2 2 6 3" xfId="44095"/>
    <cellStyle name="요약 6 2 2 2 2 2 7" xfId="15293"/>
    <cellStyle name="요약 6 2 2 2 2 2 7 2" xfId="30363"/>
    <cellStyle name="요약 6 2 2 2 2 2 7 3" xfId="45384"/>
    <cellStyle name="요약 6 2 2 2 2 2 8" xfId="16428"/>
    <cellStyle name="요약 6 2 2 2 2 2 8 2" xfId="31498"/>
    <cellStyle name="요약 6 2 2 2 2 2 8 3" xfId="46519"/>
    <cellStyle name="요약 6 2 2 2 2 2 9" xfId="17712"/>
    <cellStyle name="요약 6 2 2 2 2 2 9 2" xfId="32782"/>
    <cellStyle name="요약 6 2 2 2 2 2 9 3" xfId="47794"/>
    <cellStyle name="요약 6 2 2 2 2 3" xfId="6839"/>
    <cellStyle name="요약 6 2 2 2 2 3 10" xfId="20445"/>
    <cellStyle name="요약 6 2 2 2 2 3 10 2" xfId="35515"/>
    <cellStyle name="요약 6 2 2 2 2 3 10 3" xfId="50527"/>
    <cellStyle name="요약 6 2 2 2 2 3 11" xfId="7740"/>
    <cellStyle name="요약 6 2 2 2 2 3 11 2" xfId="23091"/>
    <cellStyle name="요약 6 2 2 2 2 3 11 3" xfId="38118"/>
    <cellStyle name="요약 6 2 2 2 2 3 12" xfId="22193"/>
    <cellStyle name="요약 6 2 2 2 2 3 13" xfId="37241"/>
    <cellStyle name="요약 6 2 2 2 2 3 2" xfId="10648"/>
    <cellStyle name="요약 6 2 2 2 2 3 2 2" xfId="25843"/>
    <cellStyle name="요약 6 2 2 2 2 3 2 3" xfId="40864"/>
    <cellStyle name="요약 6 2 2 2 2 3 3" xfId="11871"/>
    <cellStyle name="요약 6 2 2 2 2 3 3 2" xfId="26941"/>
    <cellStyle name="요약 6 2 2 2 2 3 3 3" xfId="41962"/>
    <cellStyle name="요약 6 2 2 2 2 3 4" xfId="13174"/>
    <cellStyle name="요약 6 2 2 2 2 3 4 2" xfId="28244"/>
    <cellStyle name="요약 6 2 2 2 2 3 4 3" xfId="43265"/>
    <cellStyle name="요약 6 2 2 2 2 3 5" xfId="14480"/>
    <cellStyle name="요약 6 2 2 2 2 3 5 2" xfId="29550"/>
    <cellStyle name="요약 6 2 2 2 2 3 5 3" xfId="44571"/>
    <cellStyle name="요약 6 2 2 2 2 3 6" xfId="15744"/>
    <cellStyle name="요약 6 2 2 2 2 3 6 2" xfId="30814"/>
    <cellStyle name="요약 6 2 2 2 2 3 6 3" xfId="45835"/>
    <cellStyle name="요약 6 2 2 2 2 3 7" xfId="16895"/>
    <cellStyle name="요약 6 2 2 2 2 3 7 2" xfId="31965"/>
    <cellStyle name="요약 6 2 2 2 2 3 7 3" xfId="46980"/>
    <cellStyle name="요약 6 2 2 2 2 3 8" xfId="18176"/>
    <cellStyle name="요약 6 2 2 2 2 3 8 2" xfId="33246"/>
    <cellStyle name="요약 6 2 2 2 2 3 8 3" xfId="48258"/>
    <cellStyle name="요약 6 2 2 2 2 3 9" xfId="19350"/>
    <cellStyle name="요약 6 2 2 2 2 3 9 2" xfId="34420"/>
    <cellStyle name="요약 6 2 2 2 2 3 9 3" xfId="49432"/>
    <cellStyle name="요약 6 2 2 2 2 4" xfId="7080"/>
    <cellStyle name="요약 6 2 2 2 2 4 2" xfId="8538"/>
    <cellStyle name="요약 6 2 2 2 2 4 2 2" xfId="23764"/>
    <cellStyle name="요약 6 2 2 2 2 4 2 3" xfId="38788"/>
    <cellStyle name="요약 6 2 2 2 2 4 3" xfId="22434"/>
    <cellStyle name="요약 6 2 2 2 2 4 4" xfId="37482"/>
    <cellStyle name="요약 6 2 2 2 2 5" xfId="12609"/>
    <cellStyle name="요약 6 2 2 2 2 5 2" xfId="27679"/>
    <cellStyle name="요약 6 2 2 2 2 5 3" xfId="42700"/>
    <cellStyle name="요약 6 2 2 2 2 6" xfId="13898"/>
    <cellStyle name="요약 6 2 2 2 2 6 2" xfId="28968"/>
    <cellStyle name="요약 6 2 2 2 2 6 3" xfId="43989"/>
    <cellStyle name="요약 6 2 2 2 2 7" xfId="15260"/>
    <cellStyle name="요약 6 2 2 2 2 7 2" xfId="30330"/>
    <cellStyle name="요약 6 2 2 2 2 7 3" xfId="45351"/>
    <cellStyle name="요약 6 2 2 2 2 8" xfId="9525"/>
    <cellStyle name="요약 6 2 2 2 2 8 2" xfId="24751"/>
    <cellStyle name="요약 6 2 2 2 2 8 3" xfId="39772"/>
    <cellStyle name="요약 6 2 2 2 2 9" xfId="17609"/>
    <cellStyle name="요약 6 2 2 2 2 9 2" xfId="32679"/>
    <cellStyle name="요약 6 2 2 2 2 9 3" xfId="47691"/>
    <cellStyle name="요약 6 2 2 2 3" xfId="6747"/>
    <cellStyle name="요약 6 2 2 2 3 10" xfId="20353"/>
    <cellStyle name="요약 6 2 2 2 3 10 2" xfId="35423"/>
    <cellStyle name="요약 6 2 2 2 3 10 3" xfId="50435"/>
    <cellStyle name="요약 6 2 2 2 3 11" xfId="7647"/>
    <cellStyle name="요약 6 2 2 2 3 11 2" xfId="22999"/>
    <cellStyle name="요약 6 2 2 2 3 11 3" xfId="38026"/>
    <cellStyle name="요약 6 2 2 2 3 12" xfId="22101"/>
    <cellStyle name="요약 6 2 2 2 3 13" xfId="37149"/>
    <cellStyle name="요약 6 2 2 2 3 2" xfId="10555"/>
    <cellStyle name="요약 6 2 2 2 3 2 2" xfId="25751"/>
    <cellStyle name="요약 6 2 2 2 3 2 3" xfId="40772"/>
    <cellStyle name="요약 6 2 2 2 3 3" xfId="11779"/>
    <cellStyle name="요약 6 2 2 2 3 3 2" xfId="26849"/>
    <cellStyle name="요약 6 2 2 2 3 3 3" xfId="41870"/>
    <cellStyle name="요약 6 2 2 2 3 4" xfId="13081"/>
    <cellStyle name="요약 6 2 2 2 3 4 2" xfId="28151"/>
    <cellStyle name="요약 6 2 2 2 3 4 3" xfId="43172"/>
    <cellStyle name="요약 6 2 2 2 3 5" xfId="14387"/>
    <cellStyle name="요약 6 2 2 2 3 5 2" xfId="29457"/>
    <cellStyle name="요약 6 2 2 2 3 5 3" xfId="44478"/>
    <cellStyle name="요약 6 2 2 2 3 6" xfId="15652"/>
    <cellStyle name="요약 6 2 2 2 3 6 2" xfId="30722"/>
    <cellStyle name="요약 6 2 2 2 3 6 3" xfId="45743"/>
    <cellStyle name="요약 6 2 2 2 3 7" xfId="16803"/>
    <cellStyle name="요약 6 2 2 2 3 7 2" xfId="31873"/>
    <cellStyle name="요약 6 2 2 2 3 7 3" xfId="46888"/>
    <cellStyle name="요약 6 2 2 2 3 8" xfId="18083"/>
    <cellStyle name="요약 6 2 2 2 3 8 2" xfId="33153"/>
    <cellStyle name="요약 6 2 2 2 3 8 3" xfId="48165"/>
    <cellStyle name="요약 6 2 2 2 3 9" xfId="19258"/>
    <cellStyle name="요약 6 2 2 2 3 9 2" xfId="34328"/>
    <cellStyle name="요약 6 2 2 2 3 9 3" xfId="49340"/>
    <cellStyle name="요약 6 2 2 2 4" xfId="7048"/>
    <cellStyle name="요약 6 2 2 2 4 2" xfId="8586"/>
    <cellStyle name="요약 6 2 2 2 4 2 2" xfId="23812"/>
    <cellStyle name="요약 6 2 2 2 4 2 3" xfId="38836"/>
    <cellStyle name="요약 6 2 2 2 4 3" xfId="22402"/>
    <cellStyle name="요약 6 2 2 2 4 4" xfId="37450"/>
    <cellStyle name="요약 6 2 2 2 5" xfId="12554"/>
    <cellStyle name="요약 6 2 2 2 5 2" xfId="27624"/>
    <cellStyle name="요약 6 2 2 2 5 3" xfId="42645"/>
    <cellStyle name="요약 6 2 2 2 6" xfId="9868"/>
    <cellStyle name="요약 6 2 2 2 6 2" xfId="25094"/>
    <cellStyle name="요약 6 2 2 2 6 3" xfId="40115"/>
    <cellStyle name="요약 6 2 2 2 7" xfId="8658"/>
    <cellStyle name="요약 6 2 2 2 7 2" xfId="23884"/>
    <cellStyle name="요약 6 2 2 2 7 3" xfId="38906"/>
    <cellStyle name="요약 6 2 2 2 8" xfId="8978"/>
    <cellStyle name="요약 6 2 2 2 8 2" xfId="24204"/>
    <cellStyle name="요약 6 2 2 2 8 3" xfId="39226"/>
    <cellStyle name="요약 6 2 2 2 9" xfId="17564"/>
    <cellStyle name="요약 6 2 2 2 9 2" xfId="32634"/>
    <cellStyle name="요약 6 2 2 2 9 3" xfId="47646"/>
    <cellStyle name="요약 6 2 2 3" xfId="6720"/>
    <cellStyle name="요약 6 2 2 3 10" xfId="20326"/>
    <cellStyle name="요약 6 2 2 3 10 2" xfId="35396"/>
    <cellStyle name="요약 6 2 2 3 10 3" xfId="50408"/>
    <cellStyle name="요약 6 2 2 3 11" xfId="7598"/>
    <cellStyle name="요약 6 2 2 3 11 2" xfId="22951"/>
    <cellStyle name="요약 6 2 2 3 11 3" xfId="37999"/>
    <cellStyle name="요약 6 2 2 3 12" xfId="22074"/>
    <cellStyle name="요약 6 2 2 3 13" xfId="37122"/>
    <cellStyle name="요약 6 2 2 3 2" xfId="10518"/>
    <cellStyle name="요약 6 2 2 3 2 2" xfId="25715"/>
    <cellStyle name="요약 6 2 2 3 2 3" xfId="40736"/>
    <cellStyle name="요약 6 2 2 3 3" xfId="11750"/>
    <cellStyle name="요약 6 2 2 3 3 2" xfId="26820"/>
    <cellStyle name="요약 6 2 2 3 3 3" xfId="41841"/>
    <cellStyle name="요약 6 2 2 3 4" xfId="13051"/>
    <cellStyle name="요약 6 2 2 3 4 2" xfId="28121"/>
    <cellStyle name="요약 6 2 2 3 4 3" xfId="43142"/>
    <cellStyle name="요약 6 2 2 3 5" xfId="14358"/>
    <cellStyle name="요약 6 2 2 3 5 2" xfId="29428"/>
    <cellStyle name="요약 6 2 2 3 5 3" xfId="44449"/>
    <cellStyle name="요약 6 2 2 3 6" xfId="15622"/>
    <cellStyle name="요약 6 2 2 3 6 2" xfId="30692"/>
    <cellStyle name="요약 6 2 2 3 6 3" xfId="45713"/>
    <cellStyle name="요약 6 2 2 3 7" xfId="16769"/>
    <cellStyle name="요약 6 2 2 3 7 2" xfId="31839"/>
    <cellStyle name="요약 6 2 2 3 7 3" xfId="46860"/>
    <cellStyle name="요약 6 2 2 3 8" xfId="18056"/>
    <cellStyle name="요약 6 2 2 3 8 2" xfId="33126"/>
    <cellStyle name="요약 6 2 2 3 8 3" xfId="48138"/>
    <cellStyle name="요약 6 2 2 3 9" xfId="19231"/>
    <cellStyle name="요약 6 2 2 3 9 2" xfId="34301"/>
    <cellStyle name="요약 6 2 2 3 9 3" xfId="49313"/>
    <cellStyle name="요약 6 2 2 4" xfId="7032"/>
    <cellStyle name="요약 6 2 2 4 2" xfId="8667"/>
    <cellStyle name="요약 6 2 2 4 2 2" xfId="23893"/>
    <cellStyle name="요약 6 2 2 4 2 3" xfId="38915"/>
    <cellStyle name="요약 6 2 2 4 3" xfId="22386"/>
    <cellStyle name="요약 6 2 2 4 4" xfId="37434"/>
    <cellStyle name="요약 6 2 2 5" xfId="9448"/>
    <cellStyle name="요약 6 2 2 5 2" xfId="24674"/>
    <cellStyle name="요약 6 2 2 5 3" xfId="39695"/>
    <cellStyle name="요약 6 2 2 6" xfId="9177"/>
    <cellStyle name="요약 6 2 2 6 2" xfId="24403"/>
    <cellStyle name="요약 6 2 2 6 3" xfId="39425"/>
    <cellStyle name="요약 6 2 2 7" xfId="9401"/>
    <cellStyle name="요약 6 2 2 7 2" xfId="24627"/>
    <cellStyle name="요약 6 2 2 7 3" xfId="39648"/>
    <cellStyle name="요약 6 2 2 8" xfId="9826"/>
    <cellStyle name="요약 6 2 2 8 2" xfId="25052"/>
    <cellStyle name="요약 6 2 2 8 3" xfId="40073"/>
    <cellStyle name="요약 6 2 2 9" xfId="9205"/>
    <cellStyle name="요약 6 2 2 9 2" xfId="24431"/>
    <cellStyle name="요약 6 2 2 9 3" xfId="39453"/>
    <cellStyle name="요약 6 2 3" xfId="6547"/>
    <cellStyle name="요약 6 2 3 10" xfId="20153"/>
    <cellStyle name="요약 6 2 3 10 2" xfId="35223"/>
    <cellStyle name="요약 6 2 3 10 3" xfId="50235"/>
    <cellStyle name="요약 6 2 3 11" xfId="7425"/>
    <cellStyle name="요약 6 2 3 11 2" xfId="22778"/>
    <cellStyle name="요약 6 2 3 11 3" xfId="37826"/>
    <cellStyle name="요약 6 2 3 12" xfId="21901"/>
    <cellStyle name="요약 6 2 3 13" xfId="36949"/>
    <cellStyle name="요약 6 2 3 2" xfId="10345"/>
    <cellStyle name="요약 6 2 3 2 2" xfId="25542"/>
    <cellStyle name="요약 6 2 3 2 3" xfId="40563"/>
    <cellStyle name="요약 6 2 3 3" xfId="11577"/>
    <cellStyle name="요약 6 2 3 3 2" xfId="26647"/>
    <cellStyle name="요약 6 2 3 3 3" xfId="41668"/>
    <cellStyle name="요약 6 2 3 4" xfId="12878"/>
    <cellStyle name="요약 6 2 3 4 2" xfId="27948"/>
    <cellStyle name="요약 6 2 3 4 3" xfId="42969"/>
    <cellStyle name="요약 6 2 3 5" xfId="14185"/>
    <cellStyle name="요약 6 2 3 5 2" xfId="29255"/>
    <cellStyle name="요약 6 2 3 5 3" xfId="44276"/>
    <cellStyle name="요약 6 2 3 6" xfId="15449"/>
    <cellStyle name="요약 6 2 3 6 2" xfId="30519"/>
    <cellStyle name="요약 6 2 3 6 3" xfId="45540"/>
    <cellStyle name="요약 6 2 3 7" xfId="16596"/>
    <cellStyle name="요약 6 2 3 7 2" xfId="31666"/>
    <cellStyle name="요약 6 2 3 7 3" xfId="46687"/>
    <cellStyle name="요약 6 2 3 8" xfId="17883"/>
    <cellStyle name="요약 6 2 3 8 2" xfId="32953"/>
    <cellStyle name="요약 6 2 3 8 3" xfId="47965"/>
    <cellStyle name="요약 6 2 3 9" xfId="19058"/>
    <cellStyle name="요약 6 2 3 9 2" xfId="34128"/>
    <cellStyle name="요약 6 2 3 9 3" xfId="49140"/>
    <cellStyle name="요약 6 2 4" xfId="6989"/>
    <cellStyle name="요약 6 2 4 2" xfId="8756"/>
    <cellStyle name="요약 6 2 4 2 2" xfId="23982"/>
    <cellStyle name="요약 6 2 4 2 3" xfId="39004"/>
    <cellStyle name="요약 6 2 4 3" xfId="22343"/>
    <cellStyle name="요약 6 2 4 4" xfId="37391"/>
    <cellStyle name="요약 6 2 5" xfId="9187"/>
    <cellStyle name="요약 6 2 5 2" xfId="24413"/>
    <cellStyle name="요약 6 2 5 3" xfId="39435"/>
    <cellStyle name="요약 6 2 6" xfId="9927"/>
    <cellStyle name="요약 6 2 6 2" xfId="25153"/>
    <cellStyle name="요약 6 2 6 3" xfId="40174"/>
    <cellStyle name="요약 6 2 7" xfId="9251"/>
    <cellStyle name="요약 6 2 7 2" xfId="24477"/>
    <cellStyle name="요약 6 2 7 3" xfId="39499"/>
    <cellStyle name="요약 6 2 8" xfId="14627"/>
    <cellStyle name="요약 6 2 8 2" xfId="29697"/>
    <cellStyle name="요약 6 2 8 3" xfId="44718"/>
    <cellStyle name="요약 6 2 9" xfId="9597"/>
    <cellStyle name="요약 6 2 9 2" xfId="24823"/>
    <cellStyle name="요약 6 2 9 3" xfId="39844"/>
    <cellStyle name="요약 6 3" xfId="6349"/>
    <cellStyle name="요약 6 3 10" xfId="20063"/>
    <cellStyle name="요약 6 3 10 2" xfId="35133"/>
    <cellStyle name="요약 6 3 10 3" xfId="50145"/>
    <cellStyle name="요약 6 3 11" xfId="7335"/>
    <cellStyle name="요약 6 3 11 2" xfId="22688"/>
    <cellStyle name="요약 6 3 11 3" xfId="37736"/>
    <cellStyle name="요약 6 3 12" xfId="21703"/>
    <cellStyle name="요약 6 3 13" xfId="36751"/>
    <cellStyle name="요약 6 3 2" xfId="10255"/>
    <cellStyle name="요약 6 3 2 2" xfId="25452"/>
    <cellStyle name="요약 6 3 2 3" xfId="40473"/>
    <cellStyle name="요약 6 3 3" xfId="11487"/>
    <cellStyle name="요약 6 3 3 2" xfId="26557"/>
    <cellStyle name="요약 6 3 3 3" xfId="41578"/>
    <cellStyle name="요약 6 3 4" xfId="12788"/>
    <cellStyle name="요약 6 3 4 2" xfId="27858"/>
    <cellStyle name="요약 6 3 4 3" xfId="42879"/>
    <cellStyle name="요약 6 3 5" xfId="14095"/>
    <cellStyle name="요약 6 3 5 2" xfId="29165"/>
    <cellStyle name="요약 6 3 5 3" xfId="44186"/>
    <cellStyle name="요약 6 3 6" xfId="15359"/>
    <cellStyle name="요약 6 3 6 2" xfId="30429"/>
    <cellStyle name="요약 6 3 6 3" xfId="45450"/>
    <cellStyle name="요약 6 3 7" xfId="16506"/>
    <cellStyle name="요약 6 3 7 2" xfId="31576"/>
    <cellStyle name="요약 6 3 7 3" xfId="46597"/>
    <cellStyle name="요약 6 3 8" xfId="17793"/>
    <cellStyle name="요약 6 3 8 2" xfId="32863"/>
    <cellStyle name="요약 6 3 8 3" xfId="47875"/>
    <cellStyle name="요약 6 3 9" xfId="18968"/>
    <cellStyle name="요약 6 3 9 2" xfId="34038"/>
    <cellStyle name="요약 6 3 9 3" xfId="49050"/>
    <cellStyle name="요약 6 4" xfId="6504"/>
    <cellStyle name="요약 6 4 2" xfId="9114"/>
    <cellStyle name="요약 6 4 2 2" xfId="24340"/>
    <cellStyle name="요약 6 4 2 3" xfId="39362"/>
    <cellStyle name="요약 6 4 3" xfId="21858"/>
    <cellStyle name="요약 6 4 4" xfId="36906"/>
    <cellStyle name="요약 6 5" xfId="10090"/>
    <cellStyle name="요약 6 5 2" xfId="25316"/>
    <cellStyle name="요약 6 5 3" xfId="40337"/>
    <cellStyle name="요약 6 6" xfId="9657"/>
    <cellStyle name="요약 6 6 2" xfId="24883"/>
    <cellStyle name="요약 6 6 3" xfId="39904"/>
    <cellStyle name="요약 6 7" xfId="9618"/>
    <cellStyle name="요약 6 7 2" xfId="24844"/>
    <cellStyle name="요약 6 7 3" xfId="39865"/>
    <cellStyle name="요약 6 8" xfId="10025"/>
    <cellStyle name="요약 6 8 2" xfId="25251"/>
    <cellStyle name="요약 6 8 3" xfId="40272"/>
    <cellStyle name="요약 6 9" xfId="9249"/>
    <cellStyle name="요약 6 9 2" xfId="24475"/>
    <cellStyle name="요약 6 9 3" xfId="39497"/>
    <cellStyle name="요약 7" xfId="4396"/>
    <cellStyle name="요약 7 10" xfId="9308"/>
    <cellStyle name="요약 7 10 2" xfId="24534"/>
    <cellStyle name="요약 7 10 3" xfId="39556"/>
    <cellStyle name="요약 7 11" xfId="6296"/>
    <cellStyle name="요약 7 11 2" xfId="21650"/>
    <cellStyle name="요약 7 11 3" xfId="36698"/>
    <cellStyle name="요약 7 12" xfId="21147"/>
    <cellStyle name="요약 7 13" xfId="36203"/>
    <cellStyle name="요약 7 2" xfId="5543"/>
    <cellStyle name="요약 7 2 10" xfId="9812"/>
    <cellStyle name="요약 7 2 10 2" xfId="25038"/>
    <cellStyle name="요약 7 2 10 3" xfId="40059"/>
    <cellStyle name="요약 7 2 11" xfId="18439"/>
    <cellStyle name="요약 7 2 11 2" xfId="33509"/>
    <cellStyle name="요약 7 2 11 3" xfId="48521"/>
    <cellStyle name="요약 7 2 12" xfId="6315"/>
    <cellStyle name="요약 7 2 12 2" xfId="21669"/>
    <cellStyle name="요약 7 2 12 3" xfId="36717"/>
    <cellStyle name="요약 7 2 13" xfId="21204"/>
    <cellStyle name="요약 7 2 14" xfId="36251"/>
    <cellStyle name="요약 7 2 2" xfId="5710"/>
    <cellStyle name="요약 7 2 2 10" xfId="10112"/>
    <cellStyle name="요약 7 2 2 10 2" xfId="25338"/>
    <cellStyle name="요약 7 2 2 10 3" xfId="40359"/>
    <cellStyle name="요약 7 2 2 11" xfId="6379"/>
    <cellStyle name="요약 7 2 2 11 2" xfId="21733"/>
    <cellStyle name="요약 7 2 2 11 3" xfId="36781"/>
    <cellStyle name="요약 7 2 2 12" xfId="21265"/>
    <cellStyle name="요약 7 2 2 13" xfId="36312"/>
    <cellStyle name="요약 7 2 2 2" xfId="5743"/>
    <cellStyle name="요약 7 2 2 2 10" xfId="18870"/>
    <cellStyle name="요약 7 2 2 2 10 2" xfId="33940"/>
    <cellStyle name="요약 7 2 2 2 10 3" xfId="48952"/>
    <cellStyle name="요약 7 2 2 2 11" xfId="9472"/>
    <cellStyle name="요약 7 2 2 2 11 2" xfId="24698"/>
    <cellStyle name="요약 7 2 2 2 11 3" xfId="39719"/>
    <cellStyle name="요약 7 2 2 2 12" xfId="6342"/>
    <cellStyle name="요약 7 2 2 2 12 2" xfId="21696"/>
    <cellStyle name="요약 7 2 2 2 12 3" xfId="36744"/>
    <cellStyle name="요약 7 2 2 2 13" xfId="21284"/>
    <cellStyle name="요약 7 2 2 2 14" xfId="36328"/>
    <cellStyle name="요약 7 2 2 2 2" xfId="5836"/>
    <cellStyle name="요약 7 2 2 2 2 10" xfId="9644"/>
    <cellStyle name="요약 7 2 2 2 2 10 2" xfId="24870"/>
    <cellStyle name="요약 7 2 2 2 2 10 3" xfId="39891"/>
    <cellStyle name="요약 7 2 2 2 2 11" xfId="7143"/>
    <cellStyle name="요약 7 2 2 2 2 11 2" xfId="22497"/>
    <cellStyle name="요약 7 2 2 2 2 11 3" xfId="37545"/>
    <cellStyle name="요약 7 2 2 2 2 12" xfId="21316"/>
    <cellStyle name="요약 7 2 2 2 2 13" xfId="36360"/>
    <cellStyle name="요약 7 2 2 2 2 2" xfId="5953"/>
    <cellStyle name="요약 7 2 2 2 2 2 10" xfId="18904"/>
    <cellStyle name="요약 7 2 2 2 2 2 10 2" xfId="33974"/>
    <cellStyle name="요약 7 2 2 2 2 2 10 3" xfId="48986"/>
    <cellStyle name="요약 7 2 2 2 2 2 11" xfId="9022"/>
    <cellStyle name="요약 7 2 2 2 2 2 11 2" xfId="24248"/>
    <cellStyle name="요약 7 2 2 2 2 2 11 3" xfId="39270"/>
    <cellStyle name="요약 7 2 2 2 2 2 12" xfId="7252"/>
    <cellStyle name="요약 7 2 2 2 2 2 12 2" xfId="22606"/>
    <cellStyle name="요약 7 2 2 2 2 2 12 3" xfId="37654"/>
    <cellStyle name="요약 7 2 2 2 2 2 13" xfId="21348"/>
    <cellStyle name="요약 7 2 2 2 2 2 14" xfId="36392"/>
    <cellStyle name="요약 7 2 2 2 2 2 2" xfId="6950"/>
    <cellStyle name="요약 7 2 2 2 2 2 2 10" xfId="20671"/>
    <cellStyle name="요약 7 2 2 2 2 2 2 10 2" xfId="35741"/>
    <cellStyle name="요약 7 2 2 2 2 2 2 10 3" xfId="50753"/>
    <cellStyle name="요약 7 2 2 2 2 2 2 11" xfId="8018"/>
    <cellStyle name="요약 7 2 2 2 2 2 2 11 2" xfId="23320"/>
    <cellStyle name="요약 7 2 2 2 2 2 2 11 3" xfId="38344"/>
    <cellStyle name="요약 7 2 2 2 2 2 2 12" xfId="22304"/>
    <cellStyle name="요약 7 2 2 2 2 2 2 13" xfId="37352"/>
    <cellStyle name="요약 7 2 2 2 2 2 2 2" xfId="10923"/>
    <cellStyle name="요약 7 2 2 2 2 2 2 2 2" xfId="26069"/>
    <cellStyle name="요약 7 2 2 2 2 2 2 2 3" xfId="41090"/>
    <cellStyle name="요약 7 2 2 2 2 2 2 3" xfId="12100"/>
    <cellStyle name="요약 7 2 2 2 2 2 2 3 2" xfId="27170"/>
    <cellStyle name="요약 7 2 2 2 2 2 2 3 3" xfId="42191"/>
    <cellStyle name="요약 7 2 2 2 2 2 2 4" xfId="13404"/>
    <cellStyle name="요약 7 2 2 2 2 2 2 4 2" xfId="28474"/>
    <cellStyle name="요약 7 2 2 2 2 2 2 4 3" xfId="43495"/>
    <cellStyle name="요약 7 2 2 2 2 2 2 5" xfId="14741"/>
    <cellStyle name="요약 7 2 2 2 2 2 2 5 2" xfId="29811"/>
    <cellStyle name="요약 7 2 2 2 2 2 2 5 3" xfId="44832"/>
    <cellStyle name="요약 7 2 2 2 2 2 2 6" xfId="15971"/>
    <cellStyle name="요약 7 2 2 2 2 2 2 6 2" xfId="31041"/>
    <cellStyle name="요약 7 2 2 2 2 2 2 6 3" xfId="46062"/>
    <cellStyle name="요약 7 2 2 2 2 2 2 7" xfId="17124"/>
    <cellStyle name="요약 7 2 2 2 2 2 2 7 2" xfId="32194"/>
    <cellStyle name="요약 7 2 2 2 2 2 2 7 3" xfId="47206"/>
    <cellStyle name="요약 7 2 2 2 2 2 2 8" xfId="18410"/>
    <cellStyle name="요약 7 2 2 2 2 2 2 8 2" xfId="33480"/>
    <cellStyle name="요약 7 2 2 2 2 2 2 8 3" xfId="48492"/>
    <cellStyle name="요약 7 2 2 2 2 2 2 9" xfId="19576"/>
    <cellStyle name="요약 7 2 2 2 2 2 2 9 2" xfId="34646"/>
    <cellStyle name="요약 7 2 2 2 2 2 2 9 3" xfId="49658"/>
    <cellStyle name="요약 7 2 2 2 2 2 3" xfId="7098"/>
    <cellStyle name="요약 7 2 2 2 2 2 3 10" xfId="20556"/>
    <cellStyle name="요약 7 2 2 2 2 2 3 10 2" xfId="35626"/>
    <cellStyle name="요약 7 2 2 2 2 2 3 10 3" xfId="50638"/>
    <cellStyle name="요약 7 2 2 2 2 2 3 11" xfId="7858"/>
    <cellStyle name="요약 7 2 2 2 2 2 3 11 2" xfId="23202"/>
    <cellStyle name="요약 7 2 2 2 2 2 3 11 3" xfId="38229"/>
    <cellStyle name="요약 7 2 2 2 2 2 3 12" xfId="22452"/>
    <cellStyle name="요약 7 2 2 2 2 2 3 13" xfId="37500"/>
    <cellStyle name="요약 7 2 2 2 2 2 3 2" xfId="10766"/>
    <cellStyle name="요약 7 2 2 2 2 2 3 2 2" xfId="25954"/>
    <cellStyle name="요약 7 2 2 2 2 2 3 2 3" xfId="40975"/>
    <cellStyle name="요약 7 2 2 2 2 2 3 3" xfId="11983"/>
    <cellStyle name="요약 7 2 2 2 2 2 3 3 2" xfId="27053"/>
    <cellStyle name="요약 7 2 2 2 2 2 3 3 3" xfId="42074"/>
    <cellStyle name="요약 7 2 2 2 2 2 3 4" xfId="13285"/>
    <cellStyle name="요약 7 2 2 2 2 2 3 4 2" xfId="28355"/>
    <cellStyle name="요약 7 2 2 2 2 2 3 4 3" xfId="43376"/>
    <cellStyle name="요약 7 2 2 2 2 2 3 5" xfId="14596"/>
    <cellStyle name="요약 7 2 2 2 2 2 3 5 2" xfId="29666"/>
    <cellStyle name="요약 7 2 2 2 2 2 3 5 3" xfId="44687"/>
    <cellStyle name="요약 7 2 2 2 2 2 3 6" xfId="15855"/>
    <cellStyle name="요약 7 2 2 2 2 2 3 6 2" xfId="30925"/>
    <cellStyle name="요약 7 2 2 2 2 2 3 6 3" xfId="45946"/>
    <cellStyle name="요약 7 2 2 2 2 2 3 7" xfId="17006"/>
    <cellStyle name="요약 7 2 2 2 2 2 3 7 2" xfId="32076"/>
    <cellStyle name="요약 7 2 2 2 2 2 3 7 3" xfId="47091"/>
    <cellStyle name="요약 7 2 2 2 2 2 3 8" xfId="18287"/>
    <cellStyle name="요약 7 2 2 2 2 2 3 8 2" xfId="33357"/>
    <cellStyle name="요약 7 2 2 2 2 2 3 8 3" xfId="48369"/>
    <cellStyle name="요약 7 2 2 2 2 2 3 9" xfId="19461"/>
    <cellStyle name="요약 7 2 2 2 2 2 3 9 2" xfId="34531"/>
    <cellStyle name="요약 7 2 2 2 2 2 3 9 3" xfId="49543"/>
    <cellStyle name="요약 7 2 2 2 2 2 4" xfId="8809"/>
    <cellStyle name="요약 7 2 2 2 2 2 4 2" xfId="24035"/>
    <cellStyle name="요약 7 2 2 2 2 2 4 3" xfId="39057"/>
    <cellStyle name="요약 7 2 2 2 2 2 5" xfId="12711"/>
    <cellStyle name="요약 7 2 2 2 2 2 5 2" xfId="27781"/>
    <cellStyle name="요약 7 2 2 2 2 2 5 3" xfId="42802"/>
    <cellStyle name="요약 7 2 2 2 2 2 6" xfId="14006"/>
    <cellStyle name="요약 7 2 2 2 2 2 6 2" xfId="29076"/>
    <cellStyle name="요약 7 2 2 2 2 2 6 3" xfId="44097"/>
    <cellStyle name="요약 7 2 2 2 2 2 7" xfId="15295"/>
    <cellStyle name="요약 7 2 2 2 2 2 7 2" xfId="30365"/>
    <cellStyle name="요약 7 2 2 2 2 2 7 3" xfId="45386"/>
    <cellStyle name="요약 7 2 2 2 2 2 8" xfId="16430"/>
    <cellStyle name="요약 7 2 2 2 2 2 8 2" xfId="31500"/>
    <cellStyle name="요약 7 2 2 2 2 2 8 3" xfId="46521"/>
    <cellStyle name="요약 7 2 2 2 2 2 9" xfId="17714"/>
    <cellStyle name="요약 7 2 2 2 2 2 9 2" xfId="32784"/>
    <cellStyle name="요약 7 2 2 2 2 2 9 3" xfId="47796"/>
    <cellStyle name="요약 7 2 2 2 2 3" xfId="6841"/>
    <cellStyle name="요약 7 2 2 2 2 3 10" xfId="20447"/>
    <cellStyle name="요약 7 2 2 2 2 3 10 2" xfId="35517"/>
    <cellStyle name="요약 7 2 2 2 2 3 10 3" xfId="50529"/>
    <cellStyle name="요약 7 2 2 2 2 3 11" xfId="7742"/>
    <cellStyle name="요약 7 2 2 2 2 3 11 2" xfId="23093"/>
    <cellStyle name="요약 7 2 2 2 2 3 11 3" xfId="38120"/>
    <cellStyle name="요약 7 2 2 2 2 3 12" xfId="22195"/>
    <cellStyle name="요약 7 2 2 2 2 3 13" xfId="37243"/>
    <cellStyle name="요약 7 2 2 2 2 3 2" xfId="10650"/>
    <cellStyle name="요약 7 2 2 2 2 3 2 2" xfId="25845"/>
    <cellStyle name="요약 7 2 2 2 2 3 2 3" xfId="40866"/>
    <cellStyle name="요약 7 2 2 2 2 3 3" xfId="11873"/>
    <cellStyle name="요약 7 2 2 2 2 3 3 2" xfId="26943"/>
    <cellStyle name="요약 7 2 2 2 2 3 3 3" xfId="41964"/>
    <cellStyle name="요약 7 2 2 2 2 3 4" xfId="13176"/>
    <cellStyle name="요약 7 2 2 2 2 3 4 2" xfId="28246"/>
    <cellStyle name="요약 7 2 2 2 2 3 4 3" xfId="43267"/>
    <cellStyle name="요약 7 2 2 2 2 3 5" xfId="14482"/>
    <cellStyle name="요약 7 2 2 2 2 3 5 2" xfId="29552"/>
    <cellStyle name="요약 7 2 2 2 2 3 5 3" xfId="44573"/>
    <cellStyle name="요약 7 2 2 2 2 3 6" xfId="15746"/>
    <cellStyle name="요약 7 2 2 2 2 3 6 2" xfId="30816"/>
    <cellStyle name="요약 7 2 2 2 2 3 6 3" xfId="45837"/>
    <cellStyle name="요약 7 2 2 2 2 3 7" xfId="16897"/>
    <cellStyle name="요약 7 2 2 2 2 3 7 2" xfId="31967"/>
    <cellStyle name="요약 7 2 2 2 2 3 7 3" xfId="46982"/>
    <cellStyle name="요약 7 2 2 2 2 3 8" xfId="18178"/>
    <cellStyle name="요약 7 2 2 2 2 3 8 2" xfId="33248"/>
    <cellStyle name="요약 7 2 2 2 2 3 8 3" xfId="48260"/>
    <cellStyle name="요약 7 2 2 2 2 3 9" xfId="19352"/>
    <cellStyle name="요약 7 2 2 2 2 3 9 2" xfId="34422"/>
    <cellStyle name="요약 7 2 2 2 2 3 9 3" xfId="49434"/>
    <cellStyle name="요약 7 2 2 2 2 4" xfId="7082"/>
    <cellStyle name="요약 7 2 2 2 2 4 2" xfId="8536"/>
    <cellStyle name="요약 7 2 2 2 2 4 2 2" xfId="23762"/>
    <cellStyle name="요약 7 2 2 2 2 4 2 3" xfId="38786"/>
    <cellStyle name="요약 7 2 2 2 2 4 3" xfId="22436"/>
    <cellStyle name="요약 7 2 2 2 2 4 4" xfId="37484"/>
    <cellStyle name="요약 7 2 2 2 2 5" xfId="12611"/>
    <cellStyle name="요약 7 2 2 2 2 5 2" xfId="27681"/>
    <cellStyle name="요약 7 2 2 2 2 5 3" xfId="42702"/>
    <cellStyle name="요약 7 2 2 2 2 6" xfId="13900"/>
    <cellStyle name="요약 7 2 2 2 2 6 2" xfId="28970"/>
    <cellStyle name="요약 7 2 2 2 2 6 3" xfId="43991"/>
    <cellStyle name="요약 7 2 2 2 2 7" xfId="15262"/>
    <cellStyle name="요약 7 2 2 2 2 7 2" xfId="30332"/>
    <cellStyle name="요약 7 2 2 2 2 7 3" xfId="45353"/>
    <cellStyle name="요약 7 2 2 2 2 8" xfId="9494"/>
    <cellStyle name="요약 7 2 2 2 2 8 2" xfId="24720"/>
    <cellStyle name="요약 7 2 2 2 2 8 3" xfId="39741"/>
    <cellStyle name="요약 7 2 2 2 2 9" xfId="17611"/>
    <cellStyle name="요약 7 2 2 2 2 9 2" xfId="32681"/>
    <cellStyle name="요약 7 2 2 2 2 9 3" xfId="47693"/>
    <cellStyle name="요약 7 2 2 2 3" xfId="6749"/>
    <cellStyle name="요약 7 2 2 2 3 10" xfId="20355"/>
    <cellStyle name="요약 7 2 2 2 3 10 2" xfId="35425"/>
    <cellStyle name="요약 7 2 2 2 3 10 3" xfId="50437"/>
    <cellStyle name="요약 7 2 2 2 3 11" xfId="7649"/>
    <cellStyle name="요약 7 2 2 2 3 11 2" xfId="23001"/>
    <cellStyle name="요약 7 2 2 2 3 11 3" xfId="38028"/>
    <cellStyle name="요약 7 2 2 2 3 12" xfId="22103"/>
    <cellStyle name="요약 7 2 2 2 3 13" xfId="37151"/>
    <cellStyle name="요약 7 2 2 2 3 2" xfId="10557"/>
    <cellStyle name="요약 7 2 2 2 3 2 2" xfId="25753"/>
    <cellStyle name="요약 7 2 2 2 3 2 3" xfId="40774"/>
    <cellStyle name="요약 7 2 2 2 3 3" xfId="11781"/>
    <cellStyle name="요약 7 2 2 2 3 3 2" xfId="26851"/>
    <cellStyle name="요약 7 2 2 2 3 3 3" xfId="41872"/>
    <cellStyle name="요약 7 2 2 2 3 4" xfId="13083"/>
    <cellStyle name="요약 7 2 2 2 3 4 2" xfId="28153"/>
    <cellStyle name="요약 7 2 2 2 3 4 3" xfId="43174"/>
    <cellStyle name="요약 7 2 2 2 3 5" xfId="14389"/>
    <cellStyle name="요약 7 2 2 2 3 5 2" xfId="29459"/>
    <cellStyle name="요약 7 2 2 2 3 5 3" xfId="44480"/>
    <cellStyle name="요약 7 2 2 2 3 6" xfId="15654"/>
    <cellStyle name="요약 7 2 2 2 3 6 2" xfId="30724"/>
    <cellStyle name="요약 7 2 2 2 3 6 3" xfId="45745"/>
    <cellStyle name="요약 7 2 2 2 3 7" xfId="16805"/>
    <cellStyle name="요약 7 2 2 2 3 7 2" xfId="31875"/>
    <cellStyle name="요약 7 2 2 2 3 7 3" xfId="46890"/>
    <cellStyle name="요약 7 2 2 2 3 8" xfId="18085"/>
    <cellStyle name="요약 7 2 2 2 3 8 2" xfId="33155"/>
    <cellStyle name="요약 7 2 2 2 3 8 3" xfId="48167"/>
    <cellStyle name="요약 7 2 2 2 3 9" xfId="19260"/>
    <cellStyle name="요약 7 2 2 2 3 9 2" xfId="34330"/>
    <cellStyle name="요약 7 2 2 2 3 9 3" xfId="49342"/>
    <cellStyle name="요약 7 2 2 2 4" xfId="7050"/>
    <cellStyle name="요약 7 2 2 2 4 2" xfId="8584"/>
    <cellStyle name="요약 7 2 2 2 4 2 2" xfId="23810"/>
    <cellStyle name="요약 7 2 2 2 4 2 3" xfId="38834"/>
    <cellStyle name="요약 7 2 2 2 4 3" xfId="22404"/>
    <cellStyle name="요약 7 2 2 2 4 4" xfId="37452"/>
    <cellStyle name="요약 7 2 2 2 5" xfId="12556"/>
    <cellStyle name="요약 7 2 2 2 5 2" xfId="27626"/>
    <cellStyle name="요약 7 2 2 2 5 3" xfId="42647"/>
    <cellStyle name="요약 7 2 2 2 6" xfId="13853"/>
    <cellStyle name="요약 7 2 2 2 6 2" xfId="28923"/>
    <cellStyle name="요약 7 2 2 2 6 3" xfId="43944"/>
    <cellStyle name="요약 7 2 2 2 7" xfId="15228"/>
    <cellStyle name="요약 7 2 2 2 7 2" xfId="30298"/>
    <cellStyle name="요약 7 2 2 2 7 3" xfId="45319"/>
    <cellStyle name="요약 7 2 2 2 8" xfId="9863"/>
    <cellStyle name="요약 7 2 2 2 8 2" xfId="25089"/>
    <cellStyle name="요약 7 2 2 2 8 3" xfId="40110"/>
    <cellStyle name="요약 7 2 2 2 9" xfId="17566"/>
    <cellStyle name="요약 7 2 2 2 9 2" xfId="32636"/>
    <cellStyle name="요약 7 2 2 2 9 3" xfId="47648"/>
    <cellStyle name="요약 7 2 2 3" xfId="6722"/>
    <cellStyle name="요약 7 2 2 3 10" xfId="20328"/>
    <cellStyle name="요약 7 2 2 3 10 2" xfId="35398"/>
    <cellStyle name="요약 7 2 2 3 10 3" xfId="50410"/>
    <cellStyle name="요약 7 2 2 3 11" xfId="7600"/>
    <cellStyle name="요약 7 2 2 3 11 2" xfId="22953"/>
    <cellStyle name="요약 7 2 2 3 11 3" xfId="38001"/>
    <cellStyle name="요약 7 2 2 3 12" xfId="22076"/>
    <cellStyle name="요약 7 2 2 3 13" xfId="37124"/>
    <cellStyle name="요약 7 2 2 3 2" xfId="10520"/>
    <cellStyle name="요약 7 2 2 3 2 2" xfId="25717"/>
    <cellStyle name="요약 7 2 2 3 2 3" xfId="40738"/>
    <cellStyle name="요약 7 2 2 3 3" xfId="11752"/>
    <cellStyle name="요약 7 2 2 3 3 2" xfId="26822"/>
    <cellStyle name="요약 7 2 2 3 3 3" xfId="41843"/>
    <cellStyle name="요약 7 2 2 3 4" xfId="13053"/>
    <cellStyle name="요약 7 2 2 3 4 2" xfId="28123"/>
    <cellStyle name="요약 7 2 2 3 4 3" xfId="43144"/>
    <cellStyle name="요약 7 2 2 3 5" xfId="14360"/>
    <cellStyle name="요약 7 2 2 3 5 2" xfId="29430"/>
    <cellStyle name="요약 7 2 2 3 5 3" xfId="44451"/>
    <cellStyle name="요약 7 2 2 3 6" xfId="15624"/>
    <cellStyle name="요약 7 2 2 3 6 2" xfId="30694"/>
    <cellStyle name="요약 7 2 2 3 6 3" xfId="45715"/>
    <cellStyle name="요약 7 2 2 3 7" xfId="16771"/>
    <cellStyle name="요약 7 2 2 3 7 2" xfId="31841"/>
    <cellStyle name="요약 7 2 2 3 7 3" xfId="46862"/>
    <cellStyle name="요약 7 2 2 3 8" xfId="18058"/>
    <cellStyle name="요약 7 2 2 3 8 2" xfId="33128"/>
    <cellStyle name="요약 7 2 2 3 8 3" xfId="48140"/>
    <cellStyle name="요약 7 2 2 3 9" xfId="19233"/>
    <cellStyle name="요약 7 2 2 3 9 2" xfId="34303"/>
    <cellStyle name="요약 7 2 2 3 9 3" xfId="49315"/>
    <cellStyle name="요약 7 2 2 4" xfId="7034"/>
    <cellStyle name="요약 7 2 2 4 2" xfId="8665"/>
    <cellStyle name="요약 7 2 2 4 2 2" xfId="23891"/>
    <cellStyle name="요약 7 2 2 4 2 3" xfId="38913"/>
    <cellStyle name="요약 7 2 2 4 3" xfId="22388"/>
    <cellStyle name="요약 7 2 2 4 4" xfId="37436"/>
    <cellStyle name="요약 7 2 2 5" xfId="9497"/>
    <cellStyle name="요약 7 2 2 5 2" xfId="24723"/>
    <cellStyle name="요약 7 2 2 5 3" xfId="39744"/>
    <cellStyle name="요약 7 2 2 6" xfId="9656"/>
    <cellStyle name="요약 7 2 2 6 2" xfId="24882"/>
    <cellStyle name="요약 7 2 2 6 3" xfId="39903"/>
    <cellStyle name="요약 7 2 2 7" xfId="9100"/>
    <cellStyle name="요약 7 2 2 7 2" xfId="24326"/>
    <cellStyle name="요약 7 2 2 7 3" xfId="39348"/>
    <cellStyle name="요약 7 2 2 8" xfId="12003"/>
    <cellStyle name="요약 7 2 2 8 2" xfId="27073"/>
    <cellStyle name="요약 7 2 2 8 3" xfId="42094"/>
    <cellStyle name="요약 7 2 2 9" xfId="9619"/>
    <cellStyle name="요약 7 2 2 9 2" xfId="24845"/>
    <cellStyle name="요약 7 2 2 9 3" xfId="39866"/>
    <cellStyle name="요약 7 2 3" xfId="6557"/>
    <cellStyle name="요약 7 2 3 10" xfId="20163"/>
    <cellStyle name="요약 7 2 3 10 2" xfId="35233"/>
    <cellStyle name="요약 7 2 3 10 3" xfId="50245"/>
    <cellStyle name="요약 7 2 3 11" xfId="7435"/>
    <cellStyle name="요약 7 2 3 11 2" xfId="22788"/>
    <cellStyle name="요약 7 2 3 11 3" xfId="37836"/>
    <cellStyle name="요약 7 2 3 12" xfId="21911"/>
    <cellStyle name="요약 7 2 3 13" xfId="36959"/>
    <cellStyle name="요약 7 2 3 2" xfId="10355"/>
    <cellStyle name="요약 7 2 3 2 2" xfId="25552"/>
    <cellStyle name="요약 7 2 3 2 3" xfId="40573"/>
    <cellStyle name="요약 7 2 3 3" xfId="11587"/>
    <cellStyle name="요약 7 2 3 3 2" xfId="26657"/>
    <cellStyle name="요약 7 2 3 3 3" xfId="41678"/>
    <cellStyle name="요약 7 2 3 4" xfId="12888"/>
    <cellStyle name="요약 7 2 3 4 2" xfId="27958"/>
    <cellStyle name="요약 7 2 3 4 3" xfId="42979"/>
    <cellStyle name="요약 7 2 3 5" xfId="14195"/>
    <cellStyle name="요약 7 2 3 5 2" xfId="29265"/>
    <cellStyle name="요약 7 2 3 5 3" xfId="44286"/>
    <cellStyle name="요약 7 2 3 6" xfId="15459"/>
    <cellStyle name="요약 7 2 3 6 2" xfId="30529"/>
    <cellStyle name="요약 7 2 3 6 3" xfId="45550"/>
    <cellStyle name="요약 7 2 3 7" xfId="16606"/>
    <cellStyle name="요약 7 2 3 7 2" xfId="31676"/>
    <cellStyle name="요약 7 2 3 7 3" xfId="46697"/>
    <cellStyle name="요약 7 2 3 8" xfId="17893"/>
    <cellStyle name="요약 7 2 3 8 2" xfId="32963"/>
    <cellStyle name="요약 7 2 3 8 3" xfId="47975"/>
    <cellStyle name="요약 7 2 3 9" xfId="19068"/>
    <cellStyle name="요약 7 2 3 9 2" xfId="34138"/>
    <cellStyle name="요약 7 2 3 9 3" xfId="49150"/>
    <cellStyle name="요약 7 2 4" xfId="6995"/>
    <cellStyle name="요약 7 2 4 2" xfId="8746"/>
    <cellStyle name="요약 7 2 4 2 2" xfId="23972"/>
    <cellStyle name="요약 7 2 4 2 3" xfId="38994"/>
    <cellStyle name="요약 7 2 4 3" xfId="22349"/>
    <cellStyle name="요약 7 2 4 4" xfId="37397"/>
    <cellStyle name="요약 7 2 5" xfId="9217"/>
    <cellStyle name="요약 7 2 5 2" xfId="24443"/>
    <cellStyle name="요약 7 2 5 3" xfId="39465"/>
    <cellStyle name="요약 7 2 6" xfId="9320"/>
    <cellStyle name="요약 7 2 6 2" xfId="24546"/>
    <cellStyle name="요약 7 2 6 3" xfId="39568"/>
    <cellStyle name="요약 7 2 7" xfId="9023"/>
    <cellStyle name="요약 7 2 7 2" xfId="24249"/>
    <cellStyle name="요약 7 2 7 3" xfId="39271"/>
    <cellStyle name="요약 7 2 8" xfId="14837"/>
    <cellStyle name="요약 7 2 8 2" xfId="29907"/>
    <cellStyle name="요약 7 2 8 3" xfId="44928"/>
    <cellStyle name="요약 7 2 9" xfId="8960"/>
    <cellStyle name="요약 7 2 9 2" xfId="24186"/>
    <cellStyle name="요약 7 2 9 3" xfId="39208"/>
    <cellStyle name="요약 7 3" xfId="6375"/>
    <cellStyle name="요약 7 3 10" xfId="20064"/>
    <cellStyle name="요약 7 3 10 2" xfId="35134"/>
    <cellStyle name="요약 7 3 10 3" xfId="50146"/>
    <cellStyle name="요약 7 3 11" xfId="7336"/>
    <cellStyle name="요약 7 3 11 2" xfId="22689"/>
    <cellStyle name="요약 7 3 11 3" xfId="37737"/>
    <cellStyle name="요약 7 3 12" xfId="21729"/>
    <cellStyle name="요약 7 3 13" xfId="36777"/>
    <cellStyle name="요약 7 3 2" xfId="10256"/>
    <cellStyle name="요약 7 3 2 2" xfId="25453"/>
    <cellStyle name="요약 7 3 2 3" xfId="40474"/>
    <cellStyle name="요약 7 3 3" xfId="11488"/>
    <cellStyle name="요약 7 3 3 2" xfId="26558"/>
    <cellStyle name="요약 7 3 3 3" xfId="41579"/>
    <cellStyle name="요약 7 3 4" xfId="12789"/>
    <cellStyle name="요약 7 3 4 2" xfId="27859"/>
    <cellStyle name="요약 7 3 4 3" xfId="42880"/>
    <cellStyle name="요약 7 3 5" xfId="14096"/>
    <cellStyle name="요약 7 3 5 2" xfId="29166"/>
    <cellStyle name="요약 7 3 5 3" xfId="44187"/>
    <cellStyle name="요약 7 3 6" xfId="15360"/>
    <cellStyle name="요약 7 3 6 2" xfId="30430"/>
    <cellStyle name="요약 7 3 6 3" xfId="45451"/>
    <cellStyle name="요약 7 3 7" xfId="16507"/>
    <cellStyle name="요약 7 3 7 2" xfId="31577"/>
    <cellStyle name="요약 7 3 7 3" xfId="46598"/>
    <cellStyle name="요약 7 3 8" xfId="17794"/>
    <cellStyle name="요약 7 3 8 2" xfId="32864"/>
    <cellStyle name="요약 7 3 8 3" xfId="47876"/>
    <cellStyle name="요약 7 3 9" xfId="18969"/>
    <cellStyle name="요약 7 3 9 2" xfId="34039"/>
    <cellStyle name="요약 7 3 9 3" xfId="49051"/>
    <cellStyle name="요약 7 4" xfId="6212"/>
    <cellStyle name="요약 7 4 2" xfId="9238"/>
    <cellStyle name="요약 7 4 2 2" xfId="24464"/>
    <cellStyle name="요약 7 4 2 3" xfId="39486"/>
    <cellStyle name="요약 7 4 3" xfId="21566"/>
    <cellStyle name="요약 7 4 4" xfId="36614"/>
    <cellStyle name="요약 7 5" xfId="9639"/>
    <cellStyle name="요약 7 5 2" xfId="24865"/>
    <cellStyle name="요약 7 5 3" xfId="39886"/>
    <cellStyle name="요약 7 6" xfId="9985"/>
    <cellStyle name="요약 7 6 2" xfId="25211"/>
    <cellStyle name="요약 7 6 3" xfId="40232"/>
    <cellStyle name="요약 7 7" xfId="9266"/>
    <cellStyle name="요약 7 7 2" xfId="24492"/>
    <cellStyle name="요약 7 7 3" xfId="39514"/>
    <cellStyle name="요약 7 8" xfId="9034"/>
    <cellStyle name="요약 7 8 2" xfId="24260"/>
    <cellStyle name="요약 7 8 3" xfId="39282"/>
    <cellStyle name="요약 7 9" xfId="9174"/>
    <cellStyle name="요약 7 9 2" xfId="24400"/>
    <cellStyle name="요약 7 9 3" xfId="39422"/>
    <cellStyle name="요약 8" xfId="5501"/>
    <cellStyle name="요약 8 10" xfId="9674"/>
    <cellStyle name="요약 8 10 2" xfId="24900"/>
    <cellStyle name="요약 8 10 3" xfId="39921"/>
    <cellStyle name="요약 8 11" xfId="8565"/>
    <cellStyle name="요약 8 11 2" xfId="23791"/>
    <cellStyle name="요약 8 11 3" xfId="38815"/>
    <cellStyle name="요약 8 12" xfId="6168"/>
    <cellStyle name="요약 8 12 2" xfId="21522"/>
    <cellStyle name="요약 8 12 3" xfId="36570"/>
    <cellStyle name="요약 8 13" xfId="21178"/>
    <cellStyle name="요약 8 14" xfId="36225"/>
    <cellStyle name="요약 8 2" xfId="5701"/>
    <cellStyle name="요약 8 2 10" xfId="9558"/>
    <cellStyle name="요약 8 2 10 2" xfId="24784"/>
    <cellStyle name="요약 8 2 10 3" xfId="39805"/>
    <cellStyle name="요약 8 2 11" xfId="6358"/>
    <cellStyle name="요약 8 2 11 2" xfId="21712"/>
    <cellStyle name="요약 8 2 11 3" xfId="36760"/>
    <cellStyle name="요약 8 2 12" xfId="21256"/>
    <cellStyle name="요약 8 2 13" xfId="36303"/>
    <cellStyle name="요약 8 2 2" xfId="5734"/>
    <cellStyle name="요약 8 2 2 10" xfId="18861"/>
    <cellStyle name="요약 8 2 2 10 2" xfId="33931"/>
    <cellStyle name="요약 8 2 2 10 3" xfId="48943"/>
    <cellStyle name="요약 8 2 2 11" xfId="9894"/>
    <cellStyle name="요약 8 2 2 11 2" xfId="25120"/>
    <cellStyle name="요약 8 2 2 11 3" xfId="40141"/>
    <cellStyle name="요약 8 2 2 12" xfId="6405"/>
    <cellStyle name="요약 8 2 2 12 2" xfId="21759"/>
    <cellStyle name="요약 8 2 2 12 3" xfId="36807"/>
    <cellStyle name="요약 8 2 2 13" xfId="21275"/>
    <cellStyle name="요약 8 2 2 14" xfId="36319"/>
    <cellStyle name="요약 8 2 2 2" xfId="5827"/>
    <cellStyle name="요약 8 2 2 2 10" xfId="9338"/>
    <cellStyle name="요약 8 2 2 2 10 2" xfId="24564"/>
    <cellStyle name="요약 8 2 2 2 10 3" xfId="39586"/>
    <cellStyle name="요약 8 2 2 2 11" xfId="7134"/>
    <cellStyle name="요약 8 2 2 2 11 2" xfId="22488"/>
    <cellStyle name="요약 8 2 2 2 11 3" xfId="37536"/>
    <cellStyle name="요약 8 2 2 2 12" xfId="21307"/>
    <cellStyle name="요약 8 2 2 2 13" xfId="36351"/>
    <cellStyle name="요약 8 2 2 2 2" xfId="5944"/>
    <cellStyle name="요약 8 2 2 2 2 10" xfId="18895"/>
    <cellStyle name="요약 8 2 2 2 2 10 2" xfId="33965"/>
    <cellStyle name="요약 8 2 2 2 2 10 3" xfId="48977"/>
    <cellStyle name="요약 8 2 2 2 2 11" xfId="9643"/>
    <cellStyle name="요약 8 2 2 2 2 11 2" xfId="24869"/>
    <cellStyle name="요약 8 2 2 2 2 11 3" xfId="39890"/>
    <cellStyle name="요약 8 2 2 2 2 12" xfId="7243"/>
    <cellStyle name="요약 8 2 2 2 2 12 2" xfId="22597"/>
    <cellStyle name="요약 8 2 2 2 2 12 3" xfId="37645"/>
    <cellStyle name="요약 8 2 2 2 2 13" xfId="21339"/>
    <cellStyle name="요약 8 2 2 2 2 14" xfId="36383"/>
    <cellStyle name="요약 8 2 2 2 2 2" xfId="6941"/>
    <cellStyle name="요약 8 2 2 2 2 2 10" xfId="20662"/>
    <cellStyle name="요약 8 2 2 2 2 2 10 2" xfId="35732"/>
    <cellStyle name="요약 8 2 2 2 2 2 10 3" xfId="50744"/>
    <cellStyle name="요약 8 2 2 2 2 2 11" xfId="8009"/>
    <cellStyle name="요약 8 2 2 2 2 2 11 2" xfId="23311"/>
    <cellStyle name="요약 8 2 2 2 2 2 11 3" xfId="38335"/>
    <cellStyle name="요약 8 2 2 2 2 2 12" xfId="22295"/>
    <cellStyle name="요약 8 2 2 2 2 2 13" xfId="37343"/>
    <cellStyle name="요약 8 2 2 2 2 2 2" xfId="10914"/>
    <cellStyle name="요약 8 2 2 2 2 2 2 2" xfId="26060"/>
    <cellStyle name="요약 8 2 2 2 2 2 2 3" xfId="41081"/>
    <cellStyle name="요약 8 2 2 2 2 2 3" xfId="12091"/>
    <cellStyle name="요약 8 2 2 2 2 2 3 2" xfId="27161"/>
    <cellStyle name="요약 8 2 2 2 2 2 3 3" xfId="42182"/>
    <cellStyle name="요약 8 2 2 2 2 2 4" xfId="13395"/>
    <cellStyle name="요약 8 2 2 2 2 2 4 2" xfId="28465"/>
    <cellStyle name="요약 8 2 2 2 2 2 4 3" xfId="43486"/>
    <cellStyle name="요약 8 2 2 2 2 2 5" xfId="14732"/>
    <cellStyle name="요약 8 2 2 2 2 2 5 2" xfId="29802"/>
    <cellStyle name="요약 8 2 2 2 2 2 5 3" xfId="44823"/>
    <cellStyle name="요약 8 2 2 2 2 2 6" xfId="15962"/>
    <cellStyle name="요약 8 2 2 2 2 2 6 2" xfId="31032"/>
    <cellStyle name="요약 8 2 2 2 2 2 6 3" xfId="46053"/>
    <cellStyle name="요약 8 2 2 2 2 2 7" xfId="17115"/>
    <cellStyle name="요약 8 2 2 2 2 2 7 2" xfId="32185"/>
    <cellStyle name="요약 8 2 2 2 2 2 7 3" xfId="47197"/>
    <cellStyle name="요약 8 2 2 2 2 2 8" xfId="18401"/>
    <cellStyle name="요약 8 2 2 2 2 2 8 2" xfId="33471"/>
    <cellStyle name="요약 8 2 2 2 2 2 8 3" xfId="48483"/>
    <cellStyle name="요약 8 2 2 2 2 2 9" xfId="19567"/>
    <cellStyle name="요약 8 2 2 2 2 2 9 2" xfId="34637"/>
    <cellStyle name="요약 8 2 2 2 2 2 9 3" xfId="49649"/>
    <cellStyle name="요약 8 2 2 2 2 3" xfId="7089"/>
    <cellStyle name="요약 8 2 2 2 2 3 10" xfId="20547"/>
    <cellStyle name="요약 8 2 2 2 2 3 10 2" xfId="35617"/>
    <cellStyle name="요약 8 2 2 2 2 3 10 3" xfId="50629"/>
    <cellStyle name="요약 8 2 2 2 2 3 11" xfId="7849"/>
    <cellStyle name="요약 8 2 2 2 2 3 11 2" xfId="23193"/>
    <cellStyle name="요약 8 2 2 2 2 3 11 3" xfId="38220"/>
    <cellStyle name="요약 8 2 2 2 2 3 12" xfId="22443"/>
    <cellStyle name="요약 8 2 2 2 2 3 13" xfId="37491"/>
    <cellStyle name="요약 8 2 2 2 2 3 2" xfId="10757"/>
    <cellStyle name="요약 8 2 2 2 2 3 2 2" xfId="25945"/>
    <cellStyle name="요약 8 2 2 2 2 3 2 3" xfId="40966"/>
    <cellStyle name="요약 8 2 2 2 2 3 3" xfId="11974"/>
    <cellStyle name="요약 8 2 2 2 2 3 3 2" xfId="27044"/>
    <cellStyle name="요약 8 2 2 2 2 3 3 3" xfId="42065"/>
    <cellStyle name="요약 8 2 2 2 2 3 4" xfId="13276"/>
    <cellStyle name="요약 8 2 2 2 2 3 4 2" xfId="28346"/>
    <cellStyle name="요약 8 2 2 2 2 3 4 3" xfId="43367"/>
    <cellStyle name="요약 8 2 2 2 2 3 5" xfId="14587"/>
    <cellStyle name="요약 8 2 2 2 2 3 5 2" xfId="29657"/>
    <cellStyle name="요약 8 2 2 2 2 3 5 3" xfId="44678"/>
    <cellStyle name="요약 8 2 2 2 2 3 6" xfId="15846"/>
    <cellStyle name="요약 8 2 2 2 2 3 6 2" xfId="30916"/>
    <cellStyle name="요약 8 2 2 2 2 3 6 3" xfId="45937"/>
    <cellStyle name="요약 8 2 2 2 2 3 7" xfId="16997"/>
    <cellStyle name="요약 8 2 2 2 2 3 7 2" xfId="32067"/>
    <cellStyle name="요약 8 2 2 2 2 3 7 3" xfId="47082"/>
    <cellStyle name="요약 8 2 2 2 2 3 8" xfId="18278"/>
    <cellStyle name="요약 8 2 2 2 2 3 8 2" xfId="33348"/>
    <cellStyle name="요약 8 2 2 2 2 3 8 3" xfId="48360"/>
    <cellStyle name="요약 8 2 2 2 2 3 9" xfId="19452"/>
    <cellStyle name="요약 8 2 2 2 2 3 9 2" xfId="34522"/>
    <cellStyle name="요약 8 2 2 2 2 3 9 3" xfId="49534"/>
    <cellStyle name="요약 8 2 2 2 2 4" xfId="8818"/>
    <cellStyle name="요약 8 2 2 2 2 4 2" xfId="24044"/>
    <cellStyle name="요약 8 2 2 2 2 4 3" xfId="39066"/>
    <cellStyle name="요약 8 2 2 2 2 5" xfId="12702"/>
    <cellStyle name="요약 8 2 2 2 2 5 2" xfId="27772"/>
    <cellStyle name="요약 8 2 2 2 2 5 3" xfId="42793"/>
    <cellStyle name="요약 8 2 2 2 2 6" xfId="13997"/>
    <cellStyle name="요약 8 2 2 2 2 6 2" xfId="29067"/>
    <cellStyle name="요약 8 2 2 2 2 6 3" xfId="44088"/>
    <cellStyle name="요약 8 2 2 2 2 7" xfId="15286"/>
    <cellStyle name="요약 8 2 2 2 2 7 2" xfId="30356"/>
    <cellStyle name="요약 8 2 2 2 2 7 3" xfId="45377"/>
    <cellStyle name="요약 8 2 2 2 2 8" xfId="16421"/>
    <cellStyle name="요약 8 2 2 2 2 8 2" xfId="31491"/>
    <cellStyle name="요약 8 2 2 2 2 8 3" xfId="46512"/>
    <cellStyle name="요약 8 2 2 2 2 9" xfId="17705"/>
    <cellStyle name="요약 8 2 2 2 2 9 2" xfId="32775"/>
    <cellStyle name="요약 8 2 2 2 2 9 3" xfId="47787"/>
    <cellStyle name="요약 8 2 2 2 3" xfId="6832"/>
    <cellStyle name="요약 8 2 2 2 3 10" xfId="20438"/>
    <cellStyle name="요약 8 2 2 2 3 10 2" xfId="35508"/>
    <cellStyle name="요약 8 2 2 2 3 10 3" xfId="50520"/>
    <cellStyle name="요약 8 2 2 2 3 11" xfId="7733"/>
    <cellStyle name="요약 8 2 2 2 3 11 2" xfId="23084"/>
    <cellStyle name="요약 8 2 2 2 3 11 3" xfId="38111"/>
    <cellStyle name="요약 8 2 2 2 3 12" xfId="22186"/>
    <cellStyle name="요약 8 2 2 2 3 13" xfId="37234"/>
    <cellStyle name="요약 8 2 2 2 3 2" xfId="10641"/>
    <cellStyle name="요약 8 2 2 2 3 2 2" xfId="25836"/>
    <cellStyle name="요약 8 2 2 2 3 2 3" xfId="40857"/>
    <cellStyle name="요약 8 2 2 2 3 3" xfId="11864"/>
    <cellStyle name="요약 8 2 2 2 3 3 2" xfId="26934"/>
    <cellStyle name="요약 8 2 2 2 3 3 3" xfId="41955"/>
    <cellStyle name="요약 8 2 2 2 3 4" xfId="13167"/>
    <cellStyle name="요약 8 2 2 2 3 4 2" xfId="28237"/>
    <cellStyle name="요약 8 2 2 2 3 4 3" xfId="43258"/>
    <cellStyle name="요약 8 2 2 2 3 5" xfId="14473"/>
    <cellStyle name="요약 8 2 2 2 3 5 2" xfId="29543"/>
    <cellStyle name="요약 8 2 2 2 3 5 3" xfId="44564"/>
    <cellStyle name="요약 8 2 2 2 3 6" xfId="15737"/>
    <cellStyle name="요약 8 2 2 2 3 6 2" xfId="30807"/>
    <cellStyle name="요약 8 2 2 2 3 6 3" xfId="45828"/>
    <cellStyle name="요약 8 2 2 2 3 7" xfId="16888"/>
    <cellStyle name="요약 8 2 2 2 3 7 2" xfId="31958"/>
    <cellStyle name="요약 8 2 2 2 3 7 3" xfId="46973"/>
    <cellStyle name="요약 8 2 2 2 3 8" xfId="18169"/>
    <cellStyle name="요약 8 2 2 2 3 8 2" xfId="33239"/>
    <cellStyle name="요약 8 2 2 2 3 8 3" xfId="48251"/>
    <cellStyle name="요약 8 2 2 2 3 9" xfId="19343"/>
    <cellStyle name="요약 8 2 2 2 3 9 2" xfId="34413"/>
    <cellStyle name="요약 8 2 2 2 3 9 3" xfId="49425"/>
    <cellStyle name="요약 8 2 2 2 4" xfId="7073"/>
    <cellStyle name="요약 8 2 2 2 4 2" xfId="8545"/>
    <cellStyle name="요약 8 2 2 2 4 2 2" xfId="23771"/>
    <cellStyle name="요약 8 2 2 2 4 2 3" xfId="38795"/>
    <cellStyle name="요약 8 2 2 2 4 3" xfId="22427"/>
    <cellStyle name="요약 8 2 2 2 4 4" xfId="37475"/>
    <cellStyle name="요약 8 2 2 2 5" xfId="12602"/>
    <cellStyle name="요약 8 2 2 2 5 2" xfId="27672"/>
    <cellStyle name="요약 8 2 2 2 5 3" xfId="42693"/>
    <cellStyle name="요약 8 2 2 2 6" xfId="13891"/>
    <cellStyle name="요약 8 2 2 2 6 2" xfId="28961"/>
    <cellStyle name="요약 8 2 2 2 6 3" xfId="43982"/>
    <cellStyle name="요약 8 2 2 2 7" xfId="15253"/>
    <cellStyle name="요약 8 2 2 2 7 2" xfId="30323"/>
    <cellStyle name="요약 8 2 2 2 7 3" xfId="45344"/>
    <cellStyle name="요약 8 2 2 2 8" xfId="9445"/>
    <cellStyle name="요약 8 2 2 2 8 2" xfId="24671"/>
    <cellStyle name="요약 8 2 2 2 8 3" xfId="39692"/>
    <cellStyle name="요약 8 2 2 2 9" xfId="17602"/>
    <cellStyle name="요약 8 2 2 2 9 2" xfId="32672"/>
    <cellStyle name="요약 8 2 2 2 9 3" xfId="47684"/>
    <cellStyle name="요약 8 2 2 3" xfId="6740"/>
    <cellStyle name="요약 8 2 2 3 10" xfId="20346"/>
    <cellStyle name="요약 8 2 2 3 10 2" xfId="35416"/>
    <cellStyle name="요약 8 2 2 3 10 3" xfId="50428"/>
    <cellStyle name="요약 8 2 2 3 11" xfId="7640"/>
    <cellStyle name="요약 8 2 2 3 11 2" xfId="22992"/>
    <cellStyle name="요약 8 2 2 3 11 3" xfId="38019"/>
    <cellStyle name="요약 8 2 2 3 12" xfId="22094"/>
    <cellStyle name="요약 8 2 2 3 13" xfId="37142"/>
    <cellStyle name="요약 8 2 2 3 2" xfId="10548"/>
    <cellStyle name="요약 8 2 2 3 2 2" xfId="25744"/>
    <cellStyle name="요약 8 2 2 3 2 3" xfId="40765"/>
    <cellStyle name="요약 8 2 2 3 3" xfId="11772"/>
    <cellStyle name="요약 8 2 2 3 3 2" xfId="26842"/>
    <cellStyle name="요약 8 2 2 3 3 3" xfId="41863"/>
    <cellStyle name="요약 8 2 2 3 4" xfId="13074"/>
    <cellStyle name="요약 8 2 2 3 4 2" xfId="28144"/>
    <cellStyle name="요약 8 2 2 3 4 3" xfId="43165"/>
    <cellStyle name="요약 8 2 2 3 5" xfId="14380"/>
    <cellStyle name="요약 8 2 2 3 5 2" xfId="29450"/>
    <cellStyle name="요약 8 2 2 3 5 3" xfId="44471"/>
    <cellStyle name="요약 8 2 2 3 6" xfId="15645"/>
    <cellStyle name="요약 8 2 2 3 6 2" xfId="30715"/>
    <cellStyle name="요약 8 2 2 3 6 3" xfId="45736"/>
    <cellStyle name="요약 8 2 2 3 7" xfId="16796"/>
    <cellStyle name="요약 8 2 2 3 7 2" xfId="31866"/>
    <cellStyle name="요약 8 2 2 3 7 3" xfId="46881"/>
    <cellStyle name="요약 8 2 2 3 8" xfId="18076"/>
    <cellStyle name="요약 8 2 2 3 8 2" xfId="33146"/>
    <cellStyle name="요약 8 2 2 3 8 3" xfId="48158"/>
    <cellStyle name="요약 8 2 2 3 9" xfId="19251"/>
    <cellStyle name="요약 8 2 2 3 9 2" xfId="34321"/>
    <cellStyle name="요약 8 2 2 3 9 3" xfId="49333"/>
    <cellStyle name="요약 8 2 2 4" xfId="7041"/>
    <cellStyle name="요약 8 2 2 4 2" xfId="8593"/>
    <cellStyle name="요약 8 2 2 4 2 2" xfId="23819"/>
    <cellStyle name="요약 8 2 2 4 2 3" xfId="38843"/>
    <cellStyle name="요약 8 2 2 4 3" xfId="22395"/>
    <cellStyle name="요약 8 2 2 4 4" xfId="37443"/>
    <cellStyle name="요약 8 2 2 5" xfId="12547"/>
    <cellStyle name="요약 8 2 2 5 2" xfId="27617"/>
    <cellStyle name="요약 8 2 2 5 3" xfId="42638"/>
    <cellStyle name="요약 8 2 2 6" xfId="10118"/>
    <cellStyle name="요약 8 2 2 6 2" xfId="25344"/>
    <cellStyle name="요약 8 2 2 6 3" xfId="40365"/>
    <cellStyle name="요약 8 2 2 7" xfId="9298"/>
    <cellStyle name="요약 8 2 2 7 2" xfId="24524"/>
    <cellStyle name="요약 8 2 2 7 3" xfId="39546"/>
    <cellStyle name="요약 8 2 2 8" xfId="9009"/>
    <cellStyle name="요약 8 2 2 8 2" xfId="24235"/>
    <cellStyle name="요약 8 2 2 8 3" xfId="39257"/>
    <cellStyle name="요약 8 2 2 9" xfId="17557"/>
    <cellStyle name="요약 8 2 2 9 2" xfId="32627"/>
    <cellStyle name="요약 8 2 2 9 3" xfId="47639"/>
    <cellStyle name="요약 8 2 3" xfId="6713"/>
    <cellStyle name="요약 8 2 3 10" xfId="20319"/>
    <cellStyle name="요약 8 2 3 10 2" xfId="35389"/>
    <cellStyle name="요약 8 2 3 10 3" xfId="50401"/>
    <cellStyle name="요약 8 2 3 11" xfId="7591"/>
    <cellStyle name="요약 8 2 3 11 2" xfId="22944"/>
    <cellStyle name="요약 8 2 3 11 3" xfId="37992"/>
    <cellStyle name="요약 8 2 3 12" xfId="22067"/>
    <cellStyle name="요약 8 2 3 13" xfId="37115"/>
    <cellStyle name="요약 8 2 3 2" xfId="10511"/>
    <cellStyle name="요약 8 2 3 2 2" xfId="25708"/>
    <cellStyle name="요약 8 2 3 2 3" xfId="40729"/>
    <cellStyle name="요약 8 2 3 3" xfId="11743"/>
    <cellStyle name="요약 8 2 3 3 2" xfId="26813"/>
    <cellStyle name="요약 8 2 3 3 3" xfId="41834"/>
    <cellStyle name="요약 8 2 3 4" xfId="13044"/>
    <cellStyle name="요약 8 2 3 4 2" xfId="28114"/>
    <cellStyle name="요약 8 2 3 4 3" xfId="43135"/>
    <cellStyle name="요약 8 2 3 5" xfId="14351"/>
    <cellStyle name="요약 8 2 3 5 2" xfId="29421"/>
    <cellStyle name="요약 8 2 3 5 3" xfId="44442"/>
    <cellStyle name="요약 8 2 3 6" xfId="15615"/>
    <cellStyle name="요약 8 2 3 6 2" xfId="30685"/>
    <cellStyle name="요약 8 2 3 6 3" xfId="45706"/>
    <cellStyle name="요약 8 2 3 7" xfId="16762"/>
    <cellStyle name="요약 8 2 3 7 2" xfId="31832"/>
    <cellStyle name="요약 8 2 3 7 3" xfId="46853"/>
    <cellStyle name="요약 8 2 3 8" xfId="18049"/>
    <cellStyle name="요약 8 2 3 8 2" xfId="33119"/>
    <cellStyle name="요약 8 2 3 8 3" xfId="48131"/>
    <cellStyle name="요약 8 2 3 9" xfId="19224"/>
    <cellStyle name="요약 8 2 3 9 2" xfId="34294"/>
    <cellStyle name="요약 8 2 3 9 3" xfId="49306"/>
    <cellStyle name="요약 8 2 4" xfId="7025"/>
    <cellStyle name="요약 8 2 4 2" xfId="8674"/>
    <cellStyle name="요약 8 2 4 2 2" xfId="23900"/>
    <cellStyle name="요약 8 2 4 2 3" xfId="38922"/>
    <cellStyle name="요약 8 2 4 3" xfId="22379"/>
    <cellStyle name="요약 8 2 4 4" xfId="37427"/>
    <cellStyle name="요약 8 2 5" xfId="9771"/>
    <cellStyle name="요약 8 2 5 2" xfId="24997"/>
    <cellStyle name="요약 8 2 5 3" xfId="40018"/>
    <cellStyle name="요약 8 2 6" xfId="9473"/>
    <cellStyle name="요약 8 2 6 2" xfId="24699"/>
    <cellStyle name="요약 8 2 6 3" xfId="39720"/>
    <cellStyle name="요약 8 2 7" xfId="9569"/>
    <cellStyle name="요약 8 2 7 2" xfId="24795"/>
    <cellStyle name="요약 8 2 7 3" xfId="39816"/>
    <cellStyle name="요약 8 2 8" xfId="9369"/>
    <cellStyle name="요약 8 2 8 2" xfId="24595"/>
    <cellStyle name="요약 8 2 8 3" xfId="39616"/>
    <cellStyle name="요약 8 2 9" xfId="9687"/>
    <cellStyle name="요약 8 2 9 2" xfId="24913"/>
    <cellStyle name="요약 8 2 9 3" xfId="39934"/>
    <cellStyle name="요약 8 3" xfId="6515"/>
    <cellStyle name="요약 8 3 10" xfId="20121"/>
    <cellStyle name="요약 8 3 10 2" xfId="35191"/>
    <cellStyle name="요약 8 3 10 3" xfId="50203"/>
    <cellStyle name="요약 8 3 11" xfId="7393"/>
    <cellStyle name="요약 8 3 11 2" xfId="22746"/>
    <cellStyle name="요약 8 3 11 3" xfId="37794"/>
    <cellStyle name="요약 8 3 12" xfId="21869"/>
    <cellStyle name="요약 8 3 13" xfId="36917"/>
    <cellStyle name="요약 8 3 2" xfId="10313"/>
    <cellStyle name="요약 8 3 2 2" xfId="25510"/>
    <cellStyle name="요약 8 3 2 3" xfId="40531"/>
    <cellStyle name="요약 8 3 3" xfId="11545"/>
    <cellStyle name="요약 8 3 3 2" xfId="26615"/>
    <cellStyle name="요약 8 3 3 3" xfId="41636"/>
    <cellStyle name="요약 8 3 4" xfId="12846"/>
    <cellStyle name="요약 8 3 4 2" xfId="27916"/>
    <cellStyle name="요약 8 3 4 3" xfId="42937"/>
    <cellStyle name="요약 8 3 5" xfId="14153"/>
    <cellStyle name="요약 8 3 5 2" xfId="29223"/>
    <cellStyle name="요약 8 3 5 3" xfId="44244"/>
    <cellStyle name="요약 8 3 6" xfId="15417"/>
    <cellStyle name="요약 8 3 6 2" xfId="30487"/>
    <cellStyle name="요약 8 3 6 3" xfId="45508"/>
    <cellStyle name="요약 8 3 7" xfId="16564"/>
    <cellStyle name="요약 8 3 7 2" xfId="31634"/>
    <cellStyle name="요약 8 3 7 3" xfId="46655"/>
    <cellStyle name="요약 8 3 8" xfId="17851"/>
    <cellStyle name="요약 8 3 8 2" xfId="32921"/>
    <cellStyle name="요약 8 3 8 3" xfId="47933"/>
    <cellStyle name="요약 8 3 9" xfId="19026"/>
    <cellStyle name="요약 8 3 9 2" xfId="34096"/>
    <cellStyle name="요약 8 3 9 3" xfId="49108"/>
    <cellStyle name="요약 8 4" xfId="6975"/>
    <cellStyle name="요약 8 4 2" xfId="8908"/>
    <cellStyle name="요약 8 4 2 2" xfId="24134"/>
    <cellStyle name="요약 8 4 2 3" xfId="39156"/>
    <cellStyle name="요약 8 4 3" xfId="22329"/>
    <cellStyle name="요약 8 4 4" xfId="37377"/>
    <cellStyle name="요약 8 5" xfId="9957"/>
    <cellStyle name="요약 8 5 2" xfId="25183"/>
    <cellStyle name="요약 8 5 3" xfId="40204"/>
    <cellStyle name="요약 8 6" xfId="9552"/>
    <cellStyle name="요약 8 6 2" xfId="24778"/>
    <cellStyle name="요약 8 6 3" xfId="39799"/>
    <cellStyle name="요약 8 7" xfId="9588"/>
    <cellStyle name="요약 8 7 2" xfId="24814"/>
    <cellStyle name="요약 8 7 3" xfId="39835"/>
    <cellStyle name="요약 8 8" xfId="13910"/>
    <cellStyle name="요약 8 8 2" xfId="28980"/>
    <cellStyle name="요약 8 8 3" xfId="44001"/>
    <cellStyle name="요약 8 9" xfId="9228"/>
    <cellStyle name="요약 8 9 2" xfId="24454"/>
    <cellStyle name="요약 8 9 3" xfId="39476"/>
    <cellStyle name="요약 9" xfId="659"/>
    <cellStyle name="요약 9 2" xfId="9457"/>
    <cellStyle name="요약 9 2 2" xfId="24683"/>
    <cellStyle name="요약 9 2 3" xfId="39704"/>
    <cellStyle name="요약 9 3" xfId="21105"/>
    <cellStyle name="요약 9 4" xfId="36174"/>
    <cellStyle name="酑" xfId="701"/>
    <cellStyle name="酑 2" xfId="1653"/>
    <cellStyle name="酑 3" xfId="1896"/>
    <cellStyle name="酑 4" xfId="2453"/>
    <cellStyle name="酑 5" xfId="3934"/>
    <cellStyle name="酑_3-12_J" xfId="702"/>
    <cellStyle name="酑_3-12_J 10" xfId="1504"/>
    <cellStyle name="酑_3-12_J 100" xfId="3331"/>
    <cellStyle name="酑_3-12_J 101" xfId="3309"/>
    <cellStyle name="酑_3-12_J 102" xfId="3285"/>
    <cellStyle name="酑_3-12_J 103" xfId="3281"/>
    <cellStyle name="酑_3-12_J 104" xfId="3352"/>
    <cellStyle name="酑_3-12_J 105" xfId="3371"/>
    <cellStyle name="酑_3-12_J 106" xfId="3462"/>
    <cellStyle name="酑_3-12_J 107" xfId="3708"/>
    <cellStyle name="酑_3-12_J 108" xfId="3378"/>
    <cellStyle name="酑_3-12_J 109" xfId="3532"/>
    <cellStyle name="酑_3-12_J 11" xfId="1463"/>
    <cellStyle name="酑_3-12_J 110" xfId="3623"/>
    <cellStyle name="酑_3-12_J 111" xfId="3533"/>
    <cellStyle name="酑_3-12_J 112" xfId="3602"/>
    <cellStyle name="酑_3-12_J 113" xfId="3675"/>
    <cellStyle name="酑_3-12_J 114" xfId="3399"/>
    <cellStyle name="酑_3-12_J 115" xfId="3512"/>
    <cellStyle name="酑_3-12_J 116" xfId="3581"/>
    <cellStyle name="酑_3-12_J 117" xfId="3444"/>
    <cellStyle name="酑_3-12_J 118" xfId="3469"/>
    <cellStyle name="酑_3-12_J 119" xfId="3647"/>
    <cellStyle name="酑_3-12_J 12" xfId="1508"/>
    <cellStyle name="酑_3-12_J 120" xfId="3657"/>
    <cellStyle name="酑_3-12_J 121" xfId="3415"/>
    <cellStyle name="酑_3-12_J 122" xfId="3496"/>
    <cellStyle name="酑_3-12_J 123" xfId="3674"/>
    <cellStyle name="酑_3-12_J 124" xfId="3747"/>
    <cellStyle name="酑_3-12_J 125" xfId="3847"/>
    <cellStyle name="酑_3-12_J 126" xfId="3820"/>
    <cellStyle name="酑_3-12_J 127" xfId="3775"/>
    <cellStyle name="酑_3-12_J 128" xfId="3809"/>
    <cellStyle name="酑_3-12_J 129" xfId="3800"/>
    <cellStyle name="酑_3-12_J 13" xfId="1460"/>
    <cellStyle name="酑_3-12_J 130" xfId="3730"/>
    <cellStyle name="酑_3-12_J 131" xfId="3870"/>
    <cellStyle name="酑_3-12_J 132" xfId="3908"/>
    <cellStyle name="酑_3-12_J 133" xfId="3900"/>
    <cellStyle name="酑_3-12_J 134" xfId="3948"/>
    <cellStyle name="酑_3-12_J 135" xfId="4039"/>
    <cellStyle name="酑_3-12_J 136" xfId="4017"/>
    <cellStyle name="酑_3-12_J 137" xfId="3991"/>
    <cellStyle name="酑_3-12_J 138" xfId="4054"/>
    <cellStyle name="酑_3-12_J 139" xfId="4075"/>
    <cellStyle name="酑_3-12_J 14" xfId="1675"/>
    <cellStyle name="酑_3-12_J 140" xfId="4116"/>
    <cellStyle name="酑_3-12_J 141" xfId="4111"/>
    <cellStyle name="酑_3-12_J 142" xfId="4128"/>
    <cellStyle name="酑_3-12_J 143" xfId="4143"/>
    <cellStyle name="酑_3-12_J 144" xfId="4649"/>
    <cellStyle name="酑_3-12_J 145" xfId="4861"/>
    <cellStyle name="酑_3-12_J 146" xfId="4621"/>
    <cellStyle name="酑_3-12_J 147" xfId="4675"/>
    <cellStyle name="酑_3-12_J 148" xfId="4856"/>
    <cellStyle name="酑_3-12_J 149" xfId="4735"/>
    <cellStyle name="酑_3-12_J 15" xfId="1663"/>
    <cellStyle name="酑_3-12_J 150" xfId="4779"/>
    <cellStyle name="酑_3-12_J 151" xfId="4859"/>
    <cellStyle name="酑_3-12_J 152" xfId="4660"/>
    <cellStyle name="酑_3-12_J 153" xfId="4617"/>
    <cellStyle name="酑_3-12_J 154" xfId="4669"/>
    <cellStyle name="酑_3-12_J 155" xfId="4901"/>
    <cellStyle name="酑_3-12_J 156" xfId="4644"/>
    <cellStyle name="酑_3-12_J 157" xfId="4776"/>
    <cellStyle name="酑_3-12_J 158" xfId="4844"/>
    <cellStyle name="酑_3-12_J 159" xfId="4657"/>
    <cellStyle name="酑_3-12_J 16" xfId="1654"/>
    <cellStyle name="酑_3-12_J 160" xfId="4934"/>
    <cellStyle name="酑_3-12_J 161" xfId="5060"/>
    <cellStyle name="酑_3-12_J 162" xfId="4912"/>
    <cellStyle name="酑_3-12_J 163" xfId="5063"/>
    <cellStyle name="酑_3-12_J 164" xfId="5031"/>
    <cellStyle name="酑_3-12_J 165" xfId="4911"/>
    <cellStyle name="酑_3-12_J 166" xfId="5037"/>
    <cellStyle name="酑_3-12_J 167" xfId="5061"/>
    <cellStyle name="酑_3-12_J 168" xfId="5027"/>
    <cellStyle name="酑_3-12_J 169" xfId="5140"/>
    <cellStyle name="酑_3-12_J 17" xfId="1608"/>
    <cellStyle name="酑_3-12_J 170" xfId="5441"/>
    <cellStyle name="酑_3-12_J 171" xfId="5365"/>
    <cellStyle name="酑_3-12_J 172" xfId="5360"/>
    <cellStyle name="酑_3-12_J 173" xfId="5248"/>
    <cellStyle name="酑_3-12_J 174" xfId="5451"/>
    <cellStyle name="酑_3-12_J 175" xfId="5084"/>
    <cellStyle name="酑_3-12_J 176" xfId="5187"/>
    <cellStyle name="酑_3-12_J 177" xfId="5374"/>
    <cellStyle name="酑_3-12_J 178" xfId="5372"/>
    <cellStyle name="酑_3-12_J 179" xfId="5434"/>
    <cellStyle name="酑_3-12_J 18" xfId="1632"/>
    <cellStyle name="酑_3-12_J 180" xfId="5267"/>
    <cellStyle name="酑_3-12_J 181" xfId="5432"/>
    <cellStyle name="酑_3-12_J 182" xfId="5297"/>
    <cellStyle name="酑_3-12_J 183" xfId="5361"/>
    <cellStyle name="酑_3-12_J 184" xfId="5234"/>
    <cellStyle name="酑_3-12_J 185" xfId="5341"/>
    <cellStyle name="酑_3-12_J 186" xfId="5404"/>
    <cellStyle name="酑_3-12_J 187" xfId="5334"/>
    <cellStyle name="酑_3-12_J 188" xfId="5230"/>
    <cellStyle name="酑_3-12_J 189" xfId="5390"/>
    <cellStyle name="酑_3-12_J 19" xfId="1605"/>
    <cellStyle name="酑_3-12_J 190" xfId="5318"/>
    <cellStyle name="酑_3-12_J 2" xfId="1382"/>
    <cellStyle name="酑_3-12_J 20" xfId="1636"/>
    <cellStyle name="酑_3-12_J 21" xfId="1604"/>
    <cellStyle name="酑_3-12_J 22" xfId="1854"/>
    <cellStyle name="酑_3-12_J 23" xfId="1822"/>
    <cellStyle name="酑_3-12_J 24" xfId="1857"/>
    <cellStyle name="酑_3-12_J 25" xfId="1819"/>
    <cellStyle name="酑_3-12_J 26" xfId="1860"/>
    <cellStyle name="酑_3-12_J 27" xfId="1816"/>
    <cellStyle name="酑_3-12_J 28" xfId="1864"/>
    <cellStyle name="酑_3-12_J 29" xfId="1813"/>
    <cellStyle name="酑_3-12_J 3" xfId="1362"/>
    <cellStyle name="酑_3-12_J 30" xfId="1889"/>
    <cellStyle name="酑_3-12_J 31" xfId="1995"/>
    <cellStyle name="酑_3-12_J 32" xfId="1972"/>
    <cellStyle name="酑_3-12_J 33" xfId="1998"/>
    <cellStyle name="酑_3-12_J 34" xfId="1970"/>
    <cellStyle name="酑_3-12_J 35" xfId="1999"/>
    <cellStyle name="酑_3-12_J 36" xfId="2068"/>
    <cellStyle name="酑_3-12_J 37" xfId="2107"/>
    <cellStyle name="酑_3-12_J 38" xfId="2049"/>
    <cellStyle name="酑_3-12_J 39" xfId="2087"/>
    <cellStyle name="酑_3-12_J 4" xfId="1384"/>
    <cellStyle name="酑_3-12_J 40" xfId="2120"/>
    <cellStyle name="酑_3-12_J 41" xfId="2187"/>
    <cellStyle name="酑_3-12_J 42" xfId="2245"/>
    <cellStyle name="酑_3-12_J 43" xfId="2267"/>
    <cellStyle name="酑_3-12_J 44" xfId="2214"/>
    <cellStyle name="酑_3-12_J 45" xfId="2270"/>
    <cellStyle name="酑_3-12_J 46" xfId="2130"/>
    <cellStyle name="酑_3-12_J 47" xfId="2225"/>
    <cellStyle name="酑_3-12_J 48" xfId="2173"/>
    <cellStyle name="酑_3-12_J 49" xfId="2321"/>
    <cellStyle name="酑_3-12_J 5" xfId="1361"/>
    <cellStyle name="酑_3-12_J 50" xfId="2367"/>
    <cellStyle name="酑_3-12_J 51" xfId="2347"/>
    <cellStyle name="酑_3-12_J 52" xfId="2586"/>
    <cellStyle name="酑_3-12_J 53" xfId="2440"/>
    <cellStyle name="酑_3-12_J 54" xfId="2407"/>
    <cellStyle name="酑_3-12_J 55" xfId="2543"/>
    <cellStyle name="酑_3-12_J 56" xfId="2419"/>
    <cellStyle name="酑_3-12_J 57" xfId="2426"/>
    <cellStyle name="酑_3-12_J 58" xfId="2386"/>
    <cellStyle name="酑_3-12_J 59" xfId="2520"/>
    <cellStyle name="酑_3-12_J 6" xfId="1498"/>
    <cellStyle name="酑_3-12_J 60" xfId="2576"/>
    <cellStyle name="酑_3-12_J 61" xfId="2537"/>
    <cellStyle name="酑_3-12_J 62" xfId="2631"/>
    <cellStyle name="酑_3-12_J 63" xfId="2603"/>
    <cellStyle name="酑_3-12_J 64" xfId="2461"/>
    <cellStyle name="酑_3-12_J 65" xfId="2518"/>
    <cellStyle name="酑_3-12_J 66" xfId="2598"/>
    <cellStyle name="酑_3-12_J 67" xfId="2620"/>
    <cellStyle name="酑_3-12_J 68" xfId="2722"/>
    <cellStyle name="酑_3-12_J 69" xfId="2784"/>
    <cellStyle name="酑_3-12_J 7" xfId="1469"/>
    <cellStyle name="酑_3-12_J 70" xfId="2822"/>
    <cellStyle name="酑_3-12_J 71" xfId="2690"/>
    <cellStyle name="酑_3-12_J 72" xfId="2744"/>
    <cellStyle name="酑_3-12_J 73" xfId="2867"/>
    <cellStyle name="酑_3-12_J 74" xfId="2671"/>
    <cellStyle name="酑_3-12_J 75" xfId="2735"/>
    <cellStyle name="酑_3-12_J 76" xfId="2712"/>
    <cellStyle name="酑_3-12_J 77" xfId="2776"/>
    <cellStyle name="酑_3-12_J 78" xfId="2808"/>
    <cellStyle name="酑_3-12_J 79" xfId="2835"/>
    <cellStyle name="酑_3-12_J 8" xfId="1501"/>
    <cellStyle name="酑_3-12_J 80" xfId="2806"/>
    <cellStyle name="酑_3-12_J 81" xfId="2960"/>
    <cellStyle name="酑_3-12_J 82" xfId="3035"/>
    <cellStyle name="酑_3-12_J 83" xfId="3075"/>
    <cellStyle name="酑_3-12_J 84" xfId="2936"/>
    <cellStyle name="酑_3-12_J 85" xfId="2986"/>
    <cellStyle name="酑_3-12_J 86" xfId="3059"/>
    <cellStyle name="酑_3-12_J 87" xfId="2946"/>
    <cellStyle name="酑_3-12_J 88" xfId="2974"/>
    <cellStyle name="酑_3-12_J 89" xfId="3123"/>
    <cellStyle name="酑_3-12_J 9" xfId="1466"/>
    <cellStyle name="酑_3-12_J 90" xfId="2993"/>
    <cellStyle name="酑_3-12_J 91" xfId="3020"/>
    <cellStyle name="酑_3-12_J 92" xfId="3133"/>
    <cellStyle name="酑_3-12_J 93" xfId="3125"/>
    <cellStyle name="酑_3-12_J 94" xfId="3188"/>
    <cellStyle name="酑_3-12_J 95" xfId="3337"/>
    <cellStyle name="酑_3-12_J 96" xfId="3325"/>
    <cellStyle name="酑_3-12_J 97" xfId="3227"/>
    <cellStyle name="酑_3-12_J 98" xfId="3295"/>
    <cellStyle name="酑_3-12_J 99" xfId="3163"/>
    <cellStyle name="酑_3-12_J_4-07_J" xfId="703"/>
    <cellStyle name="酑_3-12_J_간주매출부가세" xfId="704"/>
    <cellStyle name="酑_3-12_J_예금현황" xfId="705"/>
    <cellStyle name="酑_3-12_J_재산세" xfId="706"/>
    <cellStyle name="酑_4-07_J" xfId="707"/>
    <cellStyle name="酑_4-07_J_간주매출부가세" xfId="708"/>
    <cellStyle name="酑_C-1(11월)" xfId="718"/>
    <cellStyle name="酑_C-1(11월) 10" xfId="1516"/>
    <cellStyle name="酑_C-1(11월) 100" xfId="3231"/>
    <cellStyle name="酑_C-1(11월) 101" xfId="3260"/>
    <cellStyle name="酑_C-1(11월) 102" xfId="3153"/>
    <cellStyle name="酑_C-1(11월) 103" xfId="3244"/>
    <cellStyle name="酑_C-1(11월) 104" xfId="3354"/>
    <cellStyle name="酑_C-1(11월) 105" xfId="3373"/>
    <cellStyle name="酑_C-1(11월) 106" xfId="3464"/>
    <cellStyle name="酑_C-1(11월) 107" xfId="3679"/>
    <cellStyle name="酑_C-1(11월) 108" xfId="3693"/>
    <cellStyle name="酑_C-1(11월) 109" xfId="3390"/>
    <cellStyle name="酑_C-1(11월) 11" xfId="1452"/>
    <cellStyle name="酑_C-1(11월) 110" xfId="3521"/>
    <cellStyle name="酑_C-1(11월) 111" xfId="3624"/>
    <cellStyle name="酑_C-1(11월) 112" xfId="3568"/>
    <cellStyle name="酑_C-1(11월) 113" xfId="3628"/>
    <cellStyle name="酑_C-1(11월) 114" xfId="3550"/>
    <cellStyle name="酑_C-1(11월) 115" xfId="3688"/>
    <cellStyle name="酑_C-1(11월) 116" xfId="3538"/>
    <cellStyle name="酑_C-1(11월) 117" xfId="3630"/>
    <cellStyle name="酑_C-1(11월) 118" xfId="3700"/>
    <cellStyle name="酑_C-1(11월) 119" xfId="3383"/>
    <cellStyle name="酑_C-1(11월) 12" xfId="1522"/>
    <cellStyle name="酑_C-1(11월) 120" xfId="3528"/>
    <cellStyle name="酑_C-1(11월) 121" xfId="3694"/>
    <cellStyle name="酑_C-1(11월) 122" xfId="3389"/>
    <cellStyle name="酑_C-1(11월) 123" xfId="3522"/>
    <cellStyle name="酑_C-1(11월) 124" xfId="3749"/>
    <cellStyle name="酑_C-1(11월) 125" xfId="3834"/>
    <cellStyle name="酑_C-1(11월) 126" xfId="3782"/>
    <cellStyle name="酑_C-1(11월) 127" xfId="3796"/>
    <cellStyle name="酑_C-1(11월) 128" xfId="3822"/>
    <cellStyle name="酑_C-1(11월) 129" xfId="3832"/>
    <cellStyle name="酑_C-1(11월) 13" xfId="1446"/>
    <cellStyle name="酑_C-1(11월) 130" xfId="3835"/>
    <cellStyle name="酑_C-1(11월) 131" xfId="3872"/>
    <cellStyle name="酑_C-1(11월) 132" xfId="3904"/>
    <cellStyle name="酑_C-1(11월) 133" xfId="3889"/>
    <cellStyle name="酑_C-1(11월) 134" xfId="3950"/>
    <cellStyle name="酑_C-1(11월) 135" xfId="4030"/>
    <cellStyle name="酑_C-1(11월) 136" xfId="3985"/>
    <cellStyle name="酑_C-1(11월) 137" xfId="4029"/>
    <cellStyle name="酑_C-1(11월) 138" xfId="4051"/>
    <cellStyle name="酑_C-1(11월) 139" xfId="4077"/>
    <cellStyle name="酑_C-1(11월) 14" xfId="1677"/>
    <cellStyle name="酑_C-1(11월) 140" xfId="4097"/>
    <cellStyle name="酑_C-1(11월) 141" xfId="4107"/>
    <cellStyle name="酑_C-1(11월) 142" xfId="4099"/>
    <cellStyle name="酑_C-1(11월) 143" xfId="4145"/>
    <cellStyle name="酑_C-1(11월) 144" xfId="4652"/>
    <cellStyle name="酑_C-1(11월) 145" xfId="4828"/>
    <cellStyle name="酑_C-1(11월) 146" xfId="4754"/>
    <cellStyle name="酑_C-1(11월) 147" xfId="4860"/>
    <cellStyle name="酑_C-1(11월) 148" xfId="4623"/>
    <cellStyle name="酑_C-1(11월) 149" xfId="4672"/>
    <cellStyle name="酑_C-1(11월) 15" xfId="1652"/>
    <cellStyle name="酑_C-1(11월) 150" xfId="4725"/>
    <cellStyle name="酑_C-1(11월) 151" xfId="4618"/>
    <cellStyle name="酑_C-1(11월) 152" xfId="4792"/>
    <cellStyle name="酑_C-1(11월) 153" xfId="4681"/>
    <cellStyle name="酑_C-1(11월) 154" xfId="4737"/>
    <cellStyle name="酑_C-1(11월) 155" xfId="4774"/>
    <cellStyle name="酑_C-1(11월) 156" xfId="4763"/>
    <cellStyle name="酑_C-1(11월) 157" xfId="4680"/>
    <cellStyle name="酑_C-1(11월) 158" xfId="4816"/>
    <cellStyle name="酑_C-1(11월) 159" xfId="4608"/>
    <cellStyle name="酑_C-1(11월) 16" xfId="1656"/>
    <cellStyle name="酑_C-1(11월) 160" xfId="4938"/>
    <cellStyle name="酑_C-1(11월) 161" xfId="5038"/>
    <cellStyle name="酑_C-1(11월) 162" xfId="4991"/>
    <cellStyle name="酑_C-1(11월) 163" xfId="4925"/>
    <cellStyle name="酑_C-1(11월) 164" xfId="4928"/>
    <cellStyle name="酑_C-1(11월) 165" xfId="5055"/>
    <cellStyle name="酑_C-1(11월) 166" xfId="5035"/>
    <cellStyle name="酑_C-1(11월) 167" xfId="5024"/>
    <cellStyle name="酑_C-1(11월) 168" xfId="5026"/>
    <cellStyle name="酑_C-1(11월) 169" xfId="5142"/>
    <cellStyle name="酑_C-1(11월) 17" xfId="1602"/>
    <cellStyle name="酑_C-1(11월) 170" xfId="5401"/>
    <cellStyle name="酑_C-1(11월) 171" xfId="5395"/>
    <cellStyle name="酑_C-1(11월) 172" xfId="5224"/>
    <cellStyle name="酑_C-1(11월) 173" xfId="5262"/>
    <cellStyle name="酑_C-1(11월) 174" xfId="5369"/>
    <cellStyle name="酑_C-1(11월) 175" xfId="5221"/>
    <cellStyle name="酑_C-1(11월) 176" xfId="5265"/>
    <cellStyle name="酑_C-1(11월) 177" xfId="5133"/>
    <cellStyle name="酑_C-1(11월) 178" xfId="5244"/>
    <cellStyle name="酑_C-1(11월) 179" xfId="5242"/>
    <cellStyle name="酑_C-1(11월) 18" xfId="1638"/>
    <cellStyle name="酑_C-1(11월) 180" xfId="5295"/>
    <cellStyle name="酑_C-1(11월) 181" xfId="5377"/>
    <cellStyle name="酑_C-1(11월) 182" xfId="5363"/>
    <cellStyle name="酑_C-1(11월) 183" xfId="5468"/>
    <cellStyle name="酑_C-1(11월) 184" xfId="5356"/>
    <cellStyle name="酑_C-1(11월) 185" xfId="5287"/>
    <cellStyle name="酑_C-1(11월) 186" xfId="5460"/>
    <cellStyle name="酑_C-1(11월) 187" xfId="5210"/>
    <cellStyle name="酑_C-1(11월) 188" xfId="5458"/>
    <cellStyle name="酑_C-1(11월) 189" xfId="5310"/>
    <cellStyle name="酑_C-1(11월) 19" xfId="1599"/>
    <cellStyle name="酑_C-1(11월) 190" xfId="5431"/>
    <cellStyle name="酑_C-1(11월) 2" xfId="1386"/>
    <cellStyle name="酑_C-1(11월) 20" xfId="1641"/>
    <cellStyle name="酑_C-1(11월) 21" xfId="1594"/>
    <cellStyle name="酑_C-1(11월) 22" xfId="1863"/>
    <cellStyle name="酑_C-1(11월) 23" xfId="1814"/>
    <cellStyle name="酑_C-1(11월) 24" xfId="1867"/>
    <cellStyle name="酑_C-1(11월) 25" xfId="1810"/>
    <cellStyle name="酑_C-1(11월) 26" xfId="1872"/>
    <cellStyle name="酑_C-1(11월) 27" xfId="1805"/>
    <cellStyle name="酑_C-1(11월) 28" xfId="1878"/>
    <cellStyle name="酑_C-1(11월) 29" xfId="1799"/>
    <cellStyle name="酑_C-1(11월) 3" xfId="1359"/>
    <cellStyle name="酑_C-1(11월) 30" xfId="1891"/>
    <cellStyle name="酑_C-1(11월) 31" xfId="2001"/>
    <cellStyle name="酑_C-1(11월) 32" xfId="1968"/>
    <cellStyle name="酑_C-1(11월) 33" xfId="2004"/>
    <cellStyle name="酑_C-1(11월) 34" xfId="1965"/>
    <cellStyle name="酑_C-1(11월) 35" xfId="2009"/>
    <cellStyle name="酑_C-1(11월) 36" xfId="2070"/>
    <cellStyle name="酑_C-1(11월) 37" xfId="2122"/>
    <cellStyle name="酑_C-1(11월) 38" xfId="2118"/>
    <cellStyle name="酑_C-1(11월) 39" xfId="2126"/>
    <cellStyle name="酑_C-1(11월) 4" xfId="1389"/>
    <cellStyle name="酑_C-1(11월) 40" xfId="2088"/>
    <cellStyle name="酑_C-1(11월) 41" xfId="2189"/>
    <cellStyle name="酑_C-1(11월) 42" xfId="2271"/>
    <cellStyle name="酑_C-1(11월) 43" xfId="2261"/>
    <cellStyle name="酑_C-1(11월) 44" xfId="2278"/>
    <cellStyle name="酑_C-1(11월) 45" xfId="2218"/>
    <cellStyle name="酑_C-1(11월) 46" xfId="2236"/>
    <cellStyle name="酑_C-1(11월) 47" xfId="2138"/>
    <cellStyle name="酑_C-1(11월) 48" xfId="2223"/>
    <cellStyle name="酑_C-1(11월) 49" xfId="2323"/>
    <cellStyle name="酑_C-1(11월) 5" xfId="1356"/>
    <cellStyle name="酑_C-1(11월) 50" xfId="2371"/>
    <cellStyle name="酑_C-1(11월) 51" xfId="2342"/>
    <cellStyle name="酑_C-1(11월) 52" xfId="2641"/>
    <cellStyle name="酑_C-1(11월) 53" xfId="2593"/>
    <cellStyle name="酑_C-1(11월) 54" xfId="2470"/>
    <cellStyle name="酑_C-1(11월) 55" xfId="2647"/>
    <cellStyle name="酑_C-1(11월) 56" xfId="2582"/>
    <cellStyle name="酑_C-1(11월) 57" xfId="2623"/>
    <cellStyle name="酑_C-1(11월) 58" xfId="2523"/>
    <cellStyle name="酑_C-1(11월) 59" xfId="2381"/>
    <cellStyle name="酑_C-1(11월) 6" xfId="1507"/>
    <cellStyle name="酑_C-1(11월) 60" xfId="2333"/>
    <cellStyle name="酑_C-1(11월) 61" xfId="2636"/>
    <cellStyle name="酑_C-1(11월) 62" xfId="2441"/>
    <cellStyle name="酑_C-1(11월) 63" xfId="2444"/>
    <cellStyle name="酑_C-1(11월) 64" xfId="2292"/>
    <cellStyle name="酑_C-1(11월) 65" xfId="2316"/>
    <cellStyle name="酑_C-1(11월) 66" xfId="2650"/>
    <cellStyle name="酑_C-1(11월) 67" xfId="2652"/>
    <cellStyle name="酑_C-1(11월) 68" xfId="2725"/>
    <cellStyle name="酑_C-1(11월) 69" xfId="2820"/>
    <cellStyle name="酑_C-1(11월) 7" xfId="1461"/>
    <cellStyle name="酑_C-1(11월) 70" xfId="2854"/>
    <cellStyle name="酑_C-1(11월) 71" xfId="2677"/>
    <cellStyle name="酑_C-1(11월) 72" xfId="2757"/>
    <cellStyle name="酑_C-1(11월) 73" xfId="2878"/>
    <cellStyle name="酑_C-1(11월) 74" xfId="2754"/>
    <cellStyle name="酑_C-1(11월) 75" xfId="2693"/>
    <cellStyle name="酑_C-1(11월) 76" xfId="2751"/>
    <cellStyle name="酑_C-1(11월) 77" xfId="2827"/>
    <cellStyle name="酑_C-1(11월) 78" xfId="2874"/>
    <cellStyle name="酑_C-1(11월) 79" xfId="2708"/>
    <cellStyle name="酑_C-1(11월) 8" xfId="1511"/>
    <cellStyle name="酑_C-1(11월) 80" xfId="2733"/>
    <cellStyle name="酑_C-1(11월) 81" xfId="2963"/>
    <cellStyle name="酑_C-1(11월) 82" xfId="3073"/>
    <cellStyle name="酑_C-1(11월) 83" xfId="3106"/>
    <cellStyle name="酑_C-1(11월) 84" xfId="2925"/>
    <cellStyle name="酑_C-1(11월) 85" xfId="3000"/>
    <cellStyle name="酑_C-1(11월) 86" xfId="3096"/>
    <cellStyle name="酑_C-1(11월) 87" xfId="3065"/>
    <cellStyle name="酑_C-1(11월) 88" xfId="2941"/>
    <cellStyle name="酑_C-1(11월) 89" xfId="2979"/>
    <cellStyle name="酑_C-1(11월) 9" xfId="1457"/>
    <cellStyle name="酑_C-1(11월) 90" xfId="3107"/>
    <cellStyle name="酑_C-1(11월) 91" xfId="3010"/>
    <cellStyle name="酑_C-1(11월) 92" xfId="3076"/>
    <cellStyle name="酑_C-1(11월) 93" xfId="3088"/>
    <cellStyle name="酑_C-1(11월) 94" xfId="3190"/>
    <cellStyle name="酑_C-1(11월) 95" xfId="3321"/>
    <cellStyle name="酑_C-1(11월) 96" xfId="3334"/>
    <cellStyle name="酑_C-1(11월) 97" xfId="3152"/>
    <cellStyle name="酑_C-1(11월) 98" xfId="3225"/>
    <cellStyle name="酑_C-1(11월) 99" xfId="3256"/>
    <cellStyle name="酑_C-1(11월)_4-07_J" xfId="719"/>
    <cellStyle name="酑_C-1(11월)_간주매출부가세" xfId="720"/>
    <cellStyle name="酑_C-1(11월)_예금현황" xfId="721"/>
    <cellStyle name="酑_C-1(11월)_재산세" xfId="722"/>
    <cellStyle name="酑_C-1(12월)" xfId="723"/>
    <cellStyle name="酑_C-1(12월) 10" xfId="1520"/>
    <cellStyle name="酑_C-1(12월) 100" xfId="3261"/>
    <cellStyle name="酑_C-1(12월) 101" xfId="3284"/>
    <cellStyle name="酑_C-1(12월) 102" xfId="3292"/>
    <cellStyle name="酑_C-1(12월) 103" xfId="3311"/>
    <cellStyle name="酑_C-1(12월) 104" xfId="3355"/>
    <cellStyle name="酑_C-1(12월) 105" xfId="3374"/>
    <cellStyle name="酑_C-1(12월) 106" xfId="3465"/>
    <cellStyle name="酑_C-1(12월) 107" xfId="3660"/>
    <cellStyle name="酑_C-1(12월) 108" xfId="3412"/>
    <cellStyle name="酑_C-1(12월) 109" xfId="3499"/>
    <cellStyle name="酑_C-1(12월) 11" xfId="1448"/>
    <cellStyle name="酑_C-1(12월) 110" xfId="3631"/>
    <cellStyle name="酑_C-1(12월) 111" xfId="3695"/>
    <cellStyle name="酑_C-1(12월) 112" xfId="3388"/>
    <cellStyle name="酑_C-1(12월) 113" xfId="3523"/>
    <cellStyle name="酑_C-1(12월) 114" xfId="3609"/>
    <cellStyle name="酑_C-1(12월) 115" xfId="3539"/>
    <cellStyle name="酑_C-1(12월) 116" xfId="3625"/>
    <cellStyle name="酑_C-1(12월) 117" xfId="3587"/>
    <cellStyle name="酑_C-1(12월) 118" xfId="3439"/>
    <cellStyle name="酑_C-1(12월) 119" xfId="3474"/>
    <cellStyle name="酑_C-1(12월) 12" xfId="1525"/>
    <cellStyle name="酑_C-1(12월) 120" xfId="3553"/>
    <cellStyle name="酑_C-1(12월) 121" xfId="3592"/>
    <cellStyle name="酑_C-1(12월) 122" xfId="3434"/>
    <cellStyle name="酑_C-1(12월) 123" xfId="3478"/>
    <cellStyle name="酑_C-1(12월) 124" xfId="3750"/>
    <cellStyle name="酑_C-1(12월) 125" xfId="3753"/>
    <cellStyle name="酑_C-1(12월) 126" xfId="3779"/>
    <cellStyle name="酑_C-1(12월) 127" xfId="3786"/>
    <cellStyle name="酑_C-1(12월) 128" xfId="3830"/>
    <cellStyle name="酑_C-1(12월) 129" xfId="3787"/>
    <cellStyle name="酑_C-1(12월) 13" xfId="1443"/>
    <cellStyle name="酑_C-1(12월) 130" xfId="3816"/>
    <cellStyle name="酑_C-1(12월) 131" xfId="3873"/>
    <cellStyle name="酑_C-1(12월) 132" xfId="3876"/>
    <cellStyle name="酑_C-1(12월) 133" xfId="3886"/>
    <cellStyle name="酑_C-1(12월) 134" xfId="3951"/>
    <cellStyle name="酑_C-1(12월) 135" xfId="3954"/>
    <cellStyle name="酑_C-1(12월) 136" xfId="3981"/>
    <cellStyle name="酑_C-1(12월) 137" xfId="4035"/>
    <cellStyle name="酑_C-1(12월) 138" xfId="4009"/>
    <cellStyle name="酑_C-1(12월) 139" xfId="4078"/>
    <cellStyle name="酑_C-1(12월) 14" xfId="1678"/>
    <cellStyle name="酑_C-1(12월) 140" xfId="4115"/>
    <cellStyle name="酑_C-1(12월) 141" xfId="4109"/>
    <cellStyle name="酑_C-1(12월) 142" xfId="4124"/>
    <cellStyle name="酑_C-1(12월) 143" xfId="4146"/>
    <cellStyle name="酑_C-1(12월) 144" xfId="4653"/>
    <cellStyle name="酑_C-1(12월) 145" xfId="4831"/>
    <cellStyle name="酑_C-1(12월) 146" xfId="4733"/>
    <cellStyle name="酑_C-1(12월) 147" xfId="4820"/>
    <cellStyle name="酑_C-1(12월) 148" xfId="4780"/>
    <cellStyle name="酑_C-1(12월) 149" xfId="4894"/>
    <cellStyle name="酑_C-1(12월) 15" xfId="1649"/>
    <cellStyle name="酑_C-1(12월) 150" xfId="4607"/>
    <cellStyle name="酑_C-1(12월) 151" xfId="4658"/>
    <cellStyle name="酑_C-1(12월) 152" xfId="4713"/>
    <cellStyle name="酑_C-1(12월) 153" xfId="4775"/>
    <cellStyle name="酑_C-1(12월) 154" xfId="4832"/>
    <cellStyle name="酑_C-1(12월) 155" xfId="4807"/>
    <cellStyle name="酑_C-1(12월) 156" xfId="4692"/>
    <cellStyle name="酑_C-1(12월) 157" xfId="4846"/>
    <cellStyle name="酑_C-1(12월) 158" xfId="4875"/>
    <cellStyle name="酑_C-1(12월) 159" xfId="4890"/>
    <cellStyle name="酑_C-1(12월) 16" xfId="1658"/>
    <cellStyle name="酑_C-1(12월) 160" xfId="4939"/>
    <cellStyle name="酑_C-1(12월) 161" xfId="5039"/>
    <cellStyle name="酑_C-1(12월) 162" xfId="4980"/>
    <cellStyle name="酑_C-1(12월) 163" xfId="5022"/>
    <cellStyle name="酑_C-1(12월) 164" xfId="4977"/>
    <cellStyle name="酑_C-1(12월) 165" xfId="5057"/>
    <cellStyle name="酑_C-1(12월) 166" xfId="5042"/>
    <cellStyle name="酑_C-1(12월) 167" xfId="4979"/>
    <cellStyle name="酑_C-1(12월) 168" xfId="4919"/>
    <cellStyle name="酑_C-1(12월) 169" xfId="5143"/>
    <cellStyle name="酑_C-1(12월) 17" xfId="1600"/>
    <cellStyle name="酑_C-1(12월) 170" xfId="5392"/>
    <cellStyle name="酑_C-1(12월) 171" xfId="5280"/>
    <cellStyle name="酑_C-1(12월) 172" xfId="5343"/>
    <cellStyle name="酑_C-1(12월) 173" xfId="5419"/>
    <cellStyle name="酑_C-1(12월) 174" xfId="5103"/>
    <cellStyle name="酑_C-1(12월) 175" xfId="5170"/>
    <cellStyle name="酑_C-1(12월) 176" xfId="5283"/>
    <cellStyle name="酑_C-1(12월) 177" xfId="5296"/>
    <cellStyle name="酑_C-1(12월) 178" xfId="5354"/>
    <cellStyle name="酑_C-1(12월) 179" xfId="5317"/>
    <cellStyle name="酑_C-1(12월) 18" xfId="1640"/>
    <cellStyle name="酑_C-1(12월) 180" xfId="5388"/>
    <cellStyle name="酑_C-1(12월) 181" xfId="5379"/>
    <cellStyle name="酑_C-1(12월) 182" xfId="5328"/>
    <cellStyle name="酑_C-1(12월) 183" xfId="5406"/>
    <cellStyle name="酑_C-1(12월) 184" xfId="5313"/>
    <cellStyle name="酑_C-1(12월) 185" xfId="5430"/>
    <cellStyle name="酑_C-1(12월) 186" xfId="5092"/>
    <cellStyle name="酑_C-1(12월) 187" xfId="5179"/>
    <cellStyle name="酑_C-1(12월) 188" xfId="5299"/>
    <cellStyle name="酑_C-1(12월) 189" xfId="5420"/>
    <cellStyle name="酑_C-1(12월) 19" xfId="1596"/>
    <cellStyle name="酑_C-1(12월) 190" xfId="5102"/>
    <cellStyle name="酑_C-1(12월) 2" xfId="1388"/>
    <cellStyle name="酑_C-1(12월) 20" xfId="1712"/>
    <cellStyle name="酑_C-1(12월) 21" xfId="1591"/>
    <cellStyle name="酑_C-1(12월) 22" xfId="1866"/>
    <cellStyle name="酑_C-1(12월) 23" xfId="1811"/>
    <cellStyle name="酑_C-1(12월) 24" xfId="1870"/>
    <cellStyle name="酑_C-1(12월) 25" xfId="1807"/>
    <cellStyle name="酑_C-1(12월) 26" xfId="1876"/>
    <cellStyle name="酑_C-1(12월) 27" xfId="1801"/>
    <cellStyle name="酑_C-1(12월) 28" xfId="1881"/>
    <cellStyle name="酑_C-1(12월) 29" xfId="1796"/>
    <cellStyle name="酑_C-1(12월) 3" xfId="1357"/>
    <cellStyle name="酑_C-1(12월) 30" xfId="1892"/>
    <cellStyle name="酑_C-1(12월) 31" xfId="2003"/>
    <cellStyle name="酑_C-1(12월) 32" xfId="1966"/>
    <cellStyle name="酑_C-1(12월) 33" xfId="2007"/>
    <cellStyle name="酑_C-1(12월) 34" xfId="1963"/>
    <cellStyle name="酑_C-1(12월) 35" xfId="2012"/>
    <cellStyle name="酑_C-1(12월) 36" xfId="2071"/>
    <cellStyle name="酑_C-1(12월) 37" xfId="2117"/>
    <cellStyle name="酑_C-1(12월) 38" xfId="2038"/>
    <cellStyle name="酑_C-1(12월) 39" xfId="2093"/>
    <cellStyle name="酑_C-1(12월) 4" xfId="1391"/>
    <cellStyle name="酑_C-1(12월) 40" xfId="2058"/>
    <cellStyle name="酑_C-1(12월) 41" xfId="2191"/>
    <cellStyle name="酑_C-1(12월) 42" xfId="2238"/>
    <cellStyle name="酑_C-1(12월) 43" xfId="2135"/>
    <cellStyle name="酑_C-1(12월) 44" xfId="2230"/>
    <cellStyle name="酑_C-1(12월) 45" xfId="2170"/>
    <cellStyle name="酑_C-1(12월) 46" xfId="2198"/>
    <cellStyle name="酑_C-1(12월) 47" xfId="2257"/>
    <cellStyle name="酑_C-1(12월) 48" xfId="2155"/>
    <cellStyle name="酑_C-1(12월) 49" xfId="2325"/>
    <cellStyle name="酑_C-1(12월) 5" xfId="1354"/>
    <cellStyle name="酑_C-1(12월) 50" xfId="2373"/>
    <cellStyle name="酑_C-1(12월) 51" xfId="2339"/>
    <cellStyle name="酑_C-1(12월) 52" xfId="2622"/>
    <cellStyle name="酑_C-1(12월) 53" xfId="2283"/>
    <cellStyle name="酑_C-1(12월) 54" xfId="2548"/>
    <cellStyle name="酑_C-1(12월) 55" xfId="2394"/>
    <cellStyle name="酑_C-1(12월) 56" xfId="2498"/>
    <cellStyle name="酑_C-1(12월) 57" xfId="2552"/>
    <cellStyle name="酑_C-1(12월) 58" xfId="2536"/>
    <cellStyle name="酑_C-1(12월) 59" xfId="2456"/>
    <cellStyle name="酑_C-1(12월) 6" xfId="1510"/>
    <cellStyle name="酑_C-1(12월) 60" xfId="2388"/>
    <cellStyle name="酑_C-1(12월) 61" xfId="2474"/>
    <cellStyle name="酑_C-1(12월) 62" xfId="2635"/>
    <cellStyle name="酑_C-1(12월) 63" xfId="2438"/>
    <cellStyle name="酑_C-1(12월) 64" xfId="2505"/>
    <cellStyle name="酑_C-1(12월) 65" xfId="2519"/>
    <cellStyle name="酑_C-1(12월) 66" xfId="2306"/>
    <cellStyle name="酑_C-1(12월) 67" xfId="2350"/>
    <cellStyle name="酑_C-1(12월) 68" xfId="2726"/>
    <cellStyle name="酑_C-1(12월) 69" xfId="2804"/>
    <cellStyle name="酑_C-1(12월) 7" xfId="1458"/>
    <cellStyle name="酑_C-1(12월) 70" xfId="2698"/>
    <cellStyle name="酑_C-1(12월) 71" xfId="2737"/>
    <cellStyle name="酑_C-1(12월) 72" xfId="2868"/>
    <cellStyle name="酑_C-1(12월) 73" xfId="2695"/>
    <cellStyle name="酑_C-1(12월) 74" xfId="2665"/>
    <cellStyle name="酑_C-1(12월) 75" xfId="2883"/>
    <cellStyle name="酑_C-1(12월) 76" xfId="2673"/>
    <cellStyle name="酑_C-1(12월) 77" xfId="2893"/>
    <cellStyle name="酑_C-1(12월) 78" xfId="2774"/>
    <cellStyle name="酑_C-1(12월) 79" xfId="2824"/>
    <cellStyle name="酑_C-1(12월) 8" xfId="1514"/>
    <cellStyle name="酑_C-1(12월) 80" xfId="2663"/>
    <cellStyle name="酑_C-1(12월) 81" xfId="2964"/>
    <cellStyle name="酑_C-1(12월) 82" xfId="3061"/>
    <cellStyle name="酑_C-1(12월) 83" xfId="2944"/>
    <cellStyle name="酑_C-1(12월) 84" xfId="2976"/>
    <cellStyle name="酑_C-1(12월) 85" xfId="3124"/>
    <cellStyle name="酑_C-1(12월) 86" xfId="3050"/>
    <cellStyle name="酑_C-1(12월) 87" xfId="2950"/>
    <cellStyle name="酑_C-1(12월) 88" xfId="2970"/>
    <cellStyle name="酑_C-1(12월) 89" xfId="3139"/>
    <cellStyle name="酑_C-1(12월) 9" xfId="1454"/>
    <cellStyle name="酑_C-1(12월) 90" xfId="3069"/>
    <cellStyle name="酑_C-1(12월) 91" xfId="3089"/>
    <cellStyle name="酑_C-1(12월) 92" xfId="3132"/>
    <cellStyle name="酑_C-1(12월) 93" xfId="3044"/>
    <cellStyle name="酑_C-1(12월) 94" xfId="3191"/>
    <cellStyle name="酑_C-1(12월) 95" xfId="3314"/>
    <cellStyle name="酑_C-1(12월) 96" xfId="3162"/>
    <cellStyle name="酑_C-1(12월) 97" xfId="3215"/>
    <cellStyle name="酑_C-1(12월) 98" xfId="3336"/>
    <cellStyle name="酑_C-1(12월) 99" xfId="3160"/>
    <cellStyle name="酑_C-1(12월)_4-07_J" xfId="724"/>
    <cellStyle name="酑_C-1(12월)_간주매출부가세" xfId="725"/>
    <cellStyle name="酑_C-1(12월)_예금현황" xfId="726"/>
    <cellStyle name="酑_C-1(12월)_재산세" xfId="727"/>
    <cellStyle name="酑_C-1(6월)" xfId="728"/>
    <cellStyle name="酑_C-1(6월) 10" xfId="1524"/>
    <cellStyle name="酑_C-1(6월) 100" xfId="3164"/>
    <cellStyle name="酑_C-1(6월) 101" xfId="3258"/>
    <cellStyle name="酑_C-1(6월) 102" xfId="3181"/>
    <cellStyle name="酑_C-1(6월) 103" xfId="3242"/>
    <cellStyle name="酑_C-1(6월) 104" xfId="3239"/>
    <cellStyle name="酑_C-1(6월) 105" xfId="3356"/>
    <cellStyle name="酑_C-1(6월) 106" xfId="3375"/>
    <cellStyle name="酑_C-1(6월) 107" xfId="3466"/>
    <cellStyle name="酑_C-1(6월) 108" xfId="3634"/>
    <cellStyle name="酑_C-1(6월) 109" xfId="3677"/>
    <cellStyle name="酑_C-1(6월) 11" xfId="1444"/>
    <cellStyle name="酑_C-1(6월) 110" xfId="3397"/>
    <cellStyle name="酑_C-1(6월) 111" xfId="3514"/>
    <cellStyle name="酑_C-1(6월) 112" xfId="3557"/>
    <cellStyle name="酑_C-1(6월) 113" xfId="3578"/>
    <cellStyle name="酑_C-1(6월) 114" xfId="3447"/>
    <cellStyle name="酑_C-1(6월) 115" xfId="3704"/>
    <cellStyle name="酑_C-1(6월) 116" xfId="3635"/>
    <cellStyle name="酑_C-1(6월) 117" xfId="3650"/>
    <cellStyle name="酑_C-1(6월) 118" xfId="3422"/>
    <cellStyle name="酑_C-1(6월) 119" xfId="3489"/>
    <cellStyle name="酑_C-1(6월) 12" xfId="1528"/>
    <cellStyle name="酑_C-1(6월) 120" xfId="3583"/>
    <cellStyle name="酑_C-1(6월) 121" xfId="3442"/>
    <cellStyle name="酑_C-1(6월) 122" xfId="3471"/>
    <cellStyle name="酑_C-1(6월) 123" xfId="3596"/>
    <cellStyle name="酑_C-1(6월) 124" xfId="3431"/>
    <cellStyle name="酑_C-1(6월) 125" xfId="3751"/>
    <cellStyle name="酑_C-1(6월) 126" xfId="3828"/>
    <cellStyle name="酑_C-1(6월) 127" xfId="3727"/>
    <cellStyle name="酑_C-1(6월) 128" xfId="3764"/>
    <cellStyle name="酑_C-1(6월) 129" xfId="3842"/>
    <cellStyle name="酑_C-1(6월) 13" xfId="1440"/>
    <cellStyle name="酑_C-1(6월) 130" xfId="3739"/>
    <cellStyle name="酑_C-1(6월) 131" xfId="3793"/>
    <cellStyle name="酑_C-1(6월) 132" xfId="3874"/>
    <cellStyle name="酑_C-1(6월) 133" xfId="3903"/>
    <cellStyle name="酑_C-1(6월) 134" xfId="3857"/>
    <cellStyle name="酑_C-1(6월) 135" xfId="3952"/>
    <cellStyle name="酑_C-1(6월) 136" xfId="4026"/>
    <cellStyle name="酑_C-1(6월) 137" xfId="3921"/>
    <cellStyle name="酑_C-1(6월) 138" xfId="4014"/>
    <cellStyle name="酑_C-1(6월) 139" xfId="4050"/>
    <cellStyle name="酑_C-1(6월) 14" xfId="1679"/>
    <cellStyle name="酑_C-1(6월) 140" xfId="4079"/>
    <cellStyle name="酑_C-1(6월) 141" xfId="4114"/>
    <cellStyle name="酑_C-1(6월) 142" xfId="4060"/>
    <cellStyle name="酑_C-1(6월) 143" xfId="4090"/>
    <cellStyle name="酑_C-1(6월) 144" xfId="4147"/>
    <cellStyle name="酑_C-1(6월) 145" xfId="4654"/>
    <cellStyle name="酑_C-1(6월) 146" xfId="4701"/>
    <cellStyle name="酑_C-1(6월) 147" xfId="4843"/>
    <cellStyle name="酑_C-1(6월) 148" xfId="4736"/>
    <cellStyle name="酑_C-1(6월) 149" xfId="4646"/>
    <cellStyle name="酑_C-1(6월) 15" xfId="1647"/>
    <cellStyle name="酑_C-1(6월) 150" xfId="4732"/>
    <cellStyle name="酑_C-1(6월) 151" xfId="4850"/>
    <cellStyle name="酑_C-1(6월) 152" xfId="4793"/>
    <cellStyle name="酑_C-1(6월) 153" xfId="4767"/>
    <cellStyle name="酑_C-1(6월) 154" xfId="4761"/>
    <cellStyle name="酑_C-1(6월) 155" xfId="4845"/>
    <cellStyle name="酑_C-1(6월) 156" xfId="4722"/>
    <cellStyle name="酑_C-1(6월) 157" xfId="4755"/>
    <cellStyle name="酑_C-1(6월) 158" xfId="4730"/>
    <cellStyle name="酑_C-1(6월) 159" xfId="4724"/>
    <cellStyle name="酑_C-1(6월) 16" xfId="1659"/>
    <cellStyle name="酑_C-1(6월) 160" xfId="4798"/>
    <cellStyle name="酑_C-1(6월) 161" xfId="4940"/>
    <cellStyle name="酑_C-1(6월) 162" xfId="4967"/>
    <cellStyle name="酑_C-1(6월) 163" xfId="5046"/>
    <cellStyle name="酑_C-1(6월) 164" xfId="4946"/>
    <cellStyle name="酑_C-1(6월) 165" xfId="4986"/>
    <cellStyle name="酑_C-1(6월) 166" xfId="5020"/>
    <cellStyle name="酑_C-1(6월) 167" xfId="5067"/>
    <cellStyle name="酑_C-1(6월) 168" xfId="5019"/>
    <cellStyle name="酑_C-1(6월) 169" xfId="4992"/>
    <cellStyle name="酑_C-1(6월) 17" xfId="1598"/>
    <cellStyle name="酑_C-1(6월) 170" xfId="5144"/>
    <cellStyle name="酑_C-1(6월) 171" xfId="5382"/>
    <cellStyle name="酑_C-1(6월) 172" xfId="5260"/>
    <cellStyle name="酑_C-1(6월) 173" xfId="5400"/>
    <cellStyle name="酑_C-1(6월) 174" xfId="5442"/>
    <cellStyle name="酑_C-1(6월) 175" xfId="5367"/>
    <cellStyle name="酑_C-1(6월) 176" xfId="5304"/>
    <cellStyle name="酑_C-1(6월) 177" xfId="5216"/>
    <cellStyle name="酑_C-1(6월) 178" xfId="5347"/>
    <cellStyle name="酑_C-1(6월) 179" xfId="5119"/>
    <cellStyle name="酑_C-1(6월) 18" xfId="1642"/>
    <cellStyle name="酑_C-1(6월) 180" xfId="5154"/>
    <cellStyle name="酑_C-1(6월) 181" xfId="5275"/>
    <cellStyle name="酑_C-1(6월) 182" xfId="5327"/>
    <cellStyle name="酑_C-1(6월) 183" xfId="5391"/>
    <cellStyle name="酑_C-1(6월) 184" xfId="5308"/>
    <cellStyle name="酑_C-1(6월) 185" xfId="5386"/>
    <cellStyle name="酑_C-1(6월) 186" xfId="5223"/>
    <cellStyle name="酑_C-1(6월) 187" xfId="5270"/>
    <cellStyle name="酑_C-1(6월) 188" xfId="5411"/>
    <cellStyle name="酑_C-1(6월) 189" xfId="5268"/>
    <cellStyle name="酑_C-1(6월) 19" xfId="1592"/>
    <cellStyle name="酑_C-1(6월) 190" xfId="5132"/>
    <cellStyle name="酑_C-1(6월) 191" xfId="5252"/>
    <cellStyle name="酑_C-1(6월) 2" xfId="1390"/>
    <cellStyle name="酑_C-1(6월) 20" xfId="1651"/>
    <cellStyle name="酑_C-1(6월) 21" xfId="1588"/>
    <cellStyle name="酑_C-1(6월) 22" xfId="1868"/>
    <cellStyle name="酑_C-1(6월) 23" xfId="1809"/>
    <cellStyle name="酑_C-1(6월) 24" xfId="1874"/>
    <cellStyle name="酑_C-1(6월) 25" xfId="1803"/>
    <cellStyle name="酑_C-1(6월) 26" xfId="1880"/>
    <cellStyle name="酑_C-1(6월) 27" xfId="1797"/>
    <cellStyle name="酑_C-1(6월) 28" xfId="1885"/>
    <cellStyle name="酑_C-1(6월) 29" xfId="1793"/>
    <cellStyle name="酑_C-1(6월) 3" xfId="1355"/>
    <cellStyle name="酑_C-1(6월) 30" xfId="1893"/>
    <cellStyle name="酑_C-1(6월) 31" xfId="2005"/>
    <cellStyle name="酑_C-1(6월) 32" xfId="1964"/>
    <cellStyle name="酑_C-1(6월) 33" xfId="2011"/>
    <cellStyle name="酑_C-1(6월) 34" xfId="1960"/>
    <cellStyle name="酑_C-1(6월) 35" xfId="2015"/>
    <cellStyle name="酑_C-1(6월) 36" xfId="2072"/>
    <cellStyle name="酑_C-1(6월) 37" xfId="2115"/>
    <cellStyle name="酑_C-1(6월) 38" xfId="2040"/>
    <cellStyle name="酑_C-1(6월) 39" xfId="2091"/>
    <cellStyle name="酑_C-1(6월) 4" xfId="1394"/>
    <cellStyle name="酑_C-1(6월) 40" xfId="2111"/>
    <cellStyle name="酑_C-1(6월) 41" xfId="2193"/>
    <cellStyle name="酑_C-1(6월) 42" xfId="2255"/>
    <cellStyle name="酑_C-1(6월) 43" xfId="2141"/>
    <cellStyle name="酑_C-1(6월) 44" xfId="2227"/>
    <cellStyle name="酑_C-1(6월) 45" xfId="2172"/>
    <cellStyle name="酑_C-1(6월) 46" xfId="2144"/>
    <cellStyle name="酑_C-1(6월) 47" xfId="2221"/>
    <cellStyle name="酑_C-1(6월) 48" xfId="2263"/>
    <cellStyle name="酑_C-1(6월) 49" xfId="2327"/>
    <cellStyle name="酑_C-1(6월) 5" xfId="1351"/>
    <cellStyle name="酑_C-1(6월) 50" xfId="2497"/>
    <cellStyle name="酑_C-1(6월) 51" xfId="2374"/>
    <cellStyle name="酑_C-1(6월) 52" xfId="2338"/>
    <cellStyle name="酑_C-1(6월) 53" xfId="2617"/>
    <cellStyle name="酑_C-1(6월) 54" xfId="2452"/>
    <cellStyle name="酑_C-1(6월) 55" xfId="2483"/>
    <cellStyle name="酑_C-1(6월) 56" xfId="2391"/>
    <cellStyle name="酑_C-1(6월) 57" xfId="2463"/>
    <cellStyle name="酑_C-1(6월) 58" xfId="2611"/>
    <cellStyle name="酑_C-1(6월) 59" xfId="2599"/>
    <cellStyle name="酑_C-1(6월) 6" xfId="1512"/>
    <cellStyle name="酑_C-1(6월) 60" xfId="2609"/>
    <cellStyle name="酑_C-1(6월) 61" xfId="2311"/>
    <cellStyle name="酑_C-1(6월) 62" xfId="2372"/>
    <cellStyle name="酑_C-1(6월) 63" xfId="2626"/>
    <cellStyle name="酑_C-1(6월) 64" xfId="2409"/>
    <cellStyle name="酑_C-1(6월) 65" xfId="2430"/>
    <cellStyle name="酑_C-1(6월) 66" xfId="2468"/>
    <cellStyle name="酑_C-1(6월) 67" xfId="2397"/>
    <cellStyle name="酑_C-1(6월) 68" xfId="2460"/>
    <cellStyle name="酑_C-1(6월) 69" xfId="2728"/>
    <cellStyle name="酑_C-1(6월) 7" xfId="1456"/>
    <cellStyle name="酑_C-1(6월) 70" xfId="2803"/>
    <cellStyle name="酑_C-1(6월) 71" xfId="2699"/>
    <cellStyle name="酑_C-1(6월) 72" xfId="2736"/>
    <cellStyle name="酑_C-1(6월) 73" xfId="2880"/>
    <cellStyle name="酑_C-1(6월) 74" xfId="2809"/>
    <cellStyle name="酑_C-1(6월) 75" xfId="2817"/>
    <cellStyle name="酑_C-1(6월) 76" xfId="2705"/>
    <cellStyle name="酑_C-1(6월) 77" xfId="2869"/>
    <cellStyle name="酑_C-1(6월) 78" xfId="2831"/>
    <cellStyle name="酑_C-1(6월) 79" xfId="2675"/>
    <cellStyle name="酑_C-1(6월) 8" xfId="1518"/>
    <cellStyle name="酑_C-1(6월) 80" xfId="2703"/>
    <cellStyle name="酑_C-1(6월) 81" xfId="2811"/>
    <cellStyle name="酑_C-1(6월) 82" xfId="2966"/>
    <cellStyle name="酑_C-1(6월) 83" xfId="3060"/>
    <cellStyle name="酑_C-1(6월) 84" xfId="2945"/>
    <cellStyle name="酑_C-1(6월) 85" xfId="2975"/>
    <cellStyle name="酑_C-1(6월) 86" xfId="3138"/>
    <cellStyle name="酑_C-1(6월) 87" xfId="3131"/>
    <cellStyle name="酑_C-1(6월) 88" xfId="2911"/>
    <cellStyle name="酑_C-1(6월) 89" xfId="3016"/>
    <cellStyle name="酑_C-1(6월) 9" xfId="1450"/>
    <cellStyle name="酑_C-1(6월) 90" xfId="3043"/>
    <cellStyle name="酑_C-1(6월) 91" xfId="2983"/>
    <cellStyle name="酑_C-1(6월) 92" xfId="3048"/>
    <cellStyle name="酑_C-1(6월) 93" xfId="3147"/>
    <cellStyle name="酑_C-1(6월) 94" xfId="3115"/>
    <cellStyle name="酑_C-1(6월) 95" xfId="3193"/>
    <cellStyle name="酑_C-1(6월) 96" xfId="3293"/>
    <cellStyle name="酑_C-1(6월) 97" xfId="3273"/>
    <cellStyle name="酑_C-1(6월) 98" xfId="3241"/>
    <cellStyle name="酑_C-1(6월) 99" xfId="3155"/>
    <cellStyle name="酑_C-1(6월)_4-07_J" xfId="729"/>
    <cellStyle name="酑_C-1(6월)_간주매출부가세" xfId="730"/>
    <cellStyle name="酑_C-1(6월)_예금현황" xfId="731"/>
    <cellStyle name="酑_C-1(6월)_재산세" xfId="732"/>
    <cellStyle name="酑_C-1(8월)" xfId="733"/>
    <cellStyle name="酑_C-1(8월) 10" xfId="1526"/>
    <cellStyle name="酑_C-1(8월) 100" xfId="3243"/>
    <cellStyle name="酑_C-1(8월) 101" xfId="3174"/>
    <cellStyle name="酑_C-1(8월) 102" xfId="3338"/>
    <cellStyle name="酑_C-1(8월) 103" xfId="3275"/>
    <cellStyle name="酑_C-1(8월) 104" xfId="3317"/>
    <cellStyle name="酑_C-1(8월) 105" xfId="3357"/>
    <cellStyle name="酑_C-1(8월) 106" xfId="3376"/>
    <cellStyle name="酑_C-1(8월) 107" xfId="3467"/>
    <cellStyle name="酑_C-1(8월) 108" xfId="3651"/>
    <cellStyle name="酑_C-1(8월) 109" xfId="3421"/>
    <cellStyle name="酑_C-1(8월) 11" xfId="1442"/>
    <cellStyle name="酑_C-1(8월) 110" xfId="3490"/>
    <cellStyle name="酑_C-1(8월) 111" xfId="3573"/>
    <cellStyle name="酑_C-1(8월) 112" xfId="3577"/>
    <cellStyle name="酑_C-1(8월) 113" xfId="3448"/>
    <cellStyle name="酑_C-1(8월) 114" xfId="3667"/>
    <cellStyle name="酑_C-1(8월) 115" xfId="3405"/>
    <cellStyle name="酑_C-1(8월) 116" xfId="3506"/>
    <cellStyle name="酑_C-1(8월) 117" xfId="3560"/>
    <cellStyle name="酑_C-1(8월) 118" xfId="3627"/>
    <cellStyle name="酑_C-1(8월) 119" xfId="3552"/>
    <cellStyle name="酑_C-1(8월) 12" xfId="1529"/>
    <cellStyle name="酑_C-1(8월) 120" xfId="3626"/>
    <cellStyle name="酑_C-1(8월) 121" xfId="3569"/>
    <cellStyle name="酑_C-1(8월) 122" xfId="3606"/>
    <cellStyle name="酑_C-1(8월) 123" xfId="3603"/>
    <cellStyle name="酑_C-1(8월) 124" xfId="3632"/>
    <cellStyle name="酑_C-1(8월) 125" xfId="3752"/>
    <cellStyle name="酑_C-1(8월) 126" xfId="3825"/>
    <cellStyle name="酑_C-1(8월) 127" xfId="3731"/>
    <cellStyle name="酑_C-1(8월) 128" xfId="3763"/>
    <cellStyle name="酑_C-1(8월) 129" xfId="3848"/>
    <cellStyle name="酑_C-1(8월) 13" xfId="1439"/>
    <cellStyle name="酑_C-1(8월) 130" xfId="3765"/>
    <cellStyle name="酑_C-1(8월) 131" xfId="3770"/>
    <cellStyle name="酑_C-1(8월) 132" xfId="3875"/>
    <cellStyle name="酑_C-1(8월) 133" xfId="3902"/>
    <cellStyle name="酑_C-1(8월) 134" xfId="3858"/>
    <cellStyle name="酑_C-1(8월) 135" xfId="3953"/>
    <cellStyle name="酑_C-1(8월) 136" xfId="4023"/>
    <cellStyle name="酑_C-1(8월) 137" xfId="3925"/>
    <cellStyle name="酑_C-1(8월) 138" xfId="3935"/>
    <cellStyle name="酑_C-1(8월) 139" xfId="4049"/>
    <cellStyle name="酑_C-1(8월) 14" xfId="1680"/>
    <cellStyle name="酑_C-1(8월) 140" xfId="4080"/>
    <cellStyle name="酑_C-1(8월) 141" xfId="4113"/>
    <cellStyle name="酑_C-1(8월) 142" xfId="4061"/>
    <cellStyle name="酑_C-1(8월) 143" xfId="4089"/>
    <cellStyle name="酑_C-1(8월) 144" xfId="4148"/>
    <cellStyle name="酑_C-1(8월) 145" xfId="4655"/>
    <cellStyle name="酑_C-1(8월) 146" xfId="4823"/>
    <cellStyle name="酑_C-1(8월) 147" xfId="4808"/>
    <cellStyle name="酑_C-1(8월) 148" xfId="4786"/>
    <cellStyle name="酑_C-1(8월) 149" xfId="4893"/>
    <cellStyle name="酑_C-1(8월) 15" xfId="1644"/>
    <cellStyle name="酑_C-1(8월) 150" xfId="4795"/>
    <cellStyle name="酑_C-1(8월) 151" xfId="4606"/>
    <cellStyle name="酑_C-1(8월) 152" xfId="4800"/>
    <cellStyle name="酑_C-1(8월) 153" xfId="4881"/>
    <cellStyle name="酑_C-1(8월) 154" xfId="4809"/>
    <cellStyle name="酑_C-1(8월) 155" xfId="4902"/>
    <cellStyle name="酑_C-1(8월) 156" xfId="4738"/>
    <cellStyle name="酑_C-1(8월) 157" xfId="4891"/>
    <cellStyle name="酑_C-1(8월) 158" xfId="4744"/>
    <cellStyle name="酑_C-1(8월) 159" xfId="4636"/>
    <cellStyle name="酑_C-1(8월) 16" xfId="1660"/>
    <cellStyle name="酑_C-1(8월) 160" xfId="4707"/>
    <cellStyle name="酑_C-1(8월) 161" xfId="4941"/>
    <cellStyle name="酑_C-1(8월) 162" xfId="5032"/>
    <cellStyle name="酑_C-1(8월) 163" xfId="5025"/>
    <cellStyle name="酑_C-1(8월) 164" xfId="4918"/>
    <cellStyle name="酑_C-1(8월) 165" xfId="4963"/>
    <cellStyle name="酑_C-1(8월) 166" xfId="4968"/>
    <cellStyle name="酑_C-1(8월) 167" xfId="5052"/>
    <cellStyle name="酑_C-1(8월) 168" xfId="5062"/>
    <cellStyle name="酑_C-1(8월) 169" xfId="4949"/>
    <cellStyle name="酑_C-1(8월) 17" xfId="1595"/>
    <cellStyle name="酑_C-1(8월) 170" xfId="5145"/>
    <cellStyle name="酑_C-1(8월) 171" xfId="5376"/>
    <cellStyle name="酑_C-1(8월) 172" xfId="5351"/>
    <cellStyle name="酑_C-1(8월) 173" xfId="5115"/>
    <cellStyle name="酑_C-1(8월) 174" xfId="5158"/>
    <cellStyle name="酑_C-1(8월) 175" xfId="5396"/>
    <cellStyle name="酑_C-1(8월) 176" xfId="5222"/>
    <cellStyle name="酑_C-1(8월) 177" xfId="5272"/>
    <cellStyle name="酑_C-1(8월) 178" xfId="5421"/>
    <cellStyle name="酑_C-1(8월) 179" xfId="5101"/>
    <cellStyle name="酑_C-1(8월) 18" xfId="1646"/>
    <cellStyle name="酑_C-1(8월) 180" xfId="5171"/>
    <cellStyle name="酑_C-1(8월) 181" xfId="5285"/>
    <cellStyle name="酑_C-1(8월) 182" xfId="5251"/>
    <cellStyle name="酑_C-1(8월) 183" xfId="5320"/>
    <cellStyle name="酑_C-1(8월) 184" xfId="5126"/>
    <cellStyle name="酑_C-1(8월) 185" xfId="5147"/>
    <cellStyle name="酑_C-1(8월) 186" xfId="5208"/>
    <cellStyle name="酑_C-1(8월) 187" xfId="5239"/>
    <cellStyle name="酑_C-1(8월) 188" xfId="5330"/>
    <cellStyle name="酑_C-1(8월) 189" xfId="5385"/>
    <cellStyle name="酑_C-1(8월) 19" xfId="1590"/>
    <cellStyle name="酑_C-1(8월) 190" xfId="5212"/>
    <cellStyle name="酑_C-1(8월) 191" xfId="5397"/>
    <cellStyle name="酑_C-1(8월) 2" xfId="1392"/>
    <cellStyle name="酑_C-1(8월) 20" xfId="1662"/>
    <cellStyle name="酑_C-1(8월) 21" xfId="1587"/>
    <cellStyle name="酑_C-1(8월) 22" xfId="1871"/>
    <cellStyle name="酑_C-1(8월) 23" xfId="1806"/>
    <cellStyle name="酑_C-1(8월) 24" xfId="1877"/>
    <cellStyle name="酑_C-1(8월) 25" xfId="1800"/>
    <cellStyle name="酑_C-1(8월) 26" xfId="1882"/>
    <cellStyle name="酑_C-1(8월) 27" xfId="1795"/>
    <cellStyle name="酑_C-1(8월) 28" xfId="1887"/>
    <cellStyle name="酑_C-1(8월) 29" xfId="1792"/>
    <cellStyle name="酑_C-1(8월) 3" xfId="1353"/>
    <cellStyle name="酑_C-1(8월) 30" xfId="1894"/>
    <cellStyle name="酑_C-1(8월) 31" xfId="2008"/>
    <cellStyle name="酑_C-1(8월) 32" xfId="1962"/>
    <cellStyle name="酑_C-1(8월) 33" xfId="2013"/>
    <cellStyle name="酑_C-1(8월) 34" xfId="1959"/>
    <cellStyle name="酑_C-1(8월) 35" xfId="2016"/>
    <cellStyle name="酑_C-1(8월) 36" xfId="2073"/>
    <cellStyle name="酑_C-1(8월) 37" xfId="2102"/>
    <cellStyle name="酑_C-1(8월) 38" xfId="2046"/>
    <cellStyle name="酑_C-1(8월) 39" xfId="2084"/>
    <cellStyle name="酑_C-1(8월) 4" xfId="1395"/>
    <cellStyle name="酑_C-1(8월) 40" xfId="2063"/>
    <cellStyle name="酑_C-1(8월) 41" xfId="2195"/>
    <cellStyle name="酑_C-1(8월) 42" xfId="2247"/>
    <cellStyle name="酑_C-1(8월) 43" xfId="2156"/>
    <cellStyle name="酑_C-1(8월) 44" xfId="2209"/>
    <cellStyle name="酑_C-1(8월) 45" xfId="2180"/>
    <cellStyle name="酑_C-1(8월) 46" xfId="2147"/>
    <cellStyle name="酑_C-1(8월) 47" xfId="2153"/>
    <cellStyle name="酑_C-1(8월) 48" xfId="2213"/>
    <cellStyle name="酑_C-1(8월) 49" xfId="2328"/>
    <cellStyle name="酑_C-1(8월) 5" xfId="1350"/>
    <cellStyle name="酑_C-1(8월) 50" xfId="2512"/>
    <cellStyle name="酑_C-1(8월) 51" xfId="2376"/>
    <cellStyle name="酑_C-1(8월) 52" xfId="2335"/>
    <cellStyle name="酑_C-1(8월) 53" xfId="2573"/>
    <cellStyle name="酑_C-1(8월) 54" xfId="2429"/>
    <cellStyle name="酑_C-1(8월) 55" xfId="2427"/>
    <cellStyle name="酑_C-1(8월) 56" xfId="2359"/>
    <cellStyle name="酑_C-1(8월) 57" xfId="2336"/>
    <cellStyle name="酑_C-1(8월) 58" xfId="2600"/>
    <cellStyle name="酑_C-1(8월) 59" xfId="2566"/>
    <cellStyle name="酑_C-1(8월) 6" xfId="1515"/>
    <cellStyle name="酑_C-1(8월) 60" xfId="2580"/>
    <cellStyle name="酑_C-1(8월) 61" xfId="2435"/>
    <cellStyle name="酑_C-1(8월) 62" xfId="2320"/>
    <cellStyle name="酑_C-1(8월) 63" xfId="2395"/>
    <cellStyle name="酑_C-1(8월) 64" xfId="2510"/>
    <cellStyle name="酑_C-1(8월) 65" xfId="2345"/>
    <cellStyle name="酑_C-1(8월) 66" xfId="2592"/>
    <cellStyle name="酑_C-1(8월) 67" xfId="2619"/>
    <cellStyle name="酑_C-1(8월) 68" xfId="2627"/>
    <cellStyle name="酑_C-1(8월) 69" xfId="2730"/>
    <cellStyle name="酑_C-1(8월) 7" xfId="1453"/>
    <cellStyle name="酑_C-1(8월) 70" xfId="2788"/>
    <cellStyle name="酑_C-1(8월) 71" xfId="2710"/>
    <cellStyle name="酑_C-1(8월) 72" xfId="2785"/>
    <cellStyle name="酑_C-1(8월) 73" xfId="2781"/>
    <cellStyle name="酑_C-1(8월) 74" xfId="2825"/>
    <cellStyle name="酑_C-1(8월) 75" xfId="2845"/>
    <cellStyle name="酑_C-1(8월) 76" xfId="2713"/>
    <cellStyle name="酑_C-1(8월) 77" xfId="2775"/>
    <cellStyle name="酑_C-1(8월) 78" xfId="2701"/>
    <cellStyle name="酑_C-1(8월) 79" xfId="2738"/>
    <cellStyle name="酑_C-1(8월) 8" xfId="1521"/>
    <cellStyle name="酑_C-1(8월) 80" xfId="2696"/>
    <cellStyle name="酑_C-1(8월) 81" xfId="2777"/>
    <cellStyle name="酑_C-1(8월) 82" xfId="2968"/>
    <cellStyle name="酑_C-1(8월) 83" xfId="3041"/>
    <cellStyle name="酑_C-1(8월) 84" xfId="2953"/>
    <cellStyle name="酑_C-1(8월) 85" xfId="3036"/>
    <cellStyle name="酑_C-1(8월) 86" xfId="3032"/>
    <cellStyle name="酑_C-1(8월) 87" xfId="3113"/>
    <cellStyle name="酑_C-1(8월) 88" xfId="2919"/>
    <cellStyle name="酑_C-1(8월) 89" xfId="3007"/>
    <cellStyle name="酑_C-1(8월) 9" xfId="1447"/>
    <cellStyle name="酑_C-1(8월) 90" xfId="3079"/>
    <cellStyle name="酑_C-1(8월) 91" xfId="3105"/>
    <cellStyle name="酑_C-1(8월) 92" xfId="3128"/>
    <cellStyle name="酑_C-1(8월) 93" xfId="2910"/>
    <cellStyle name="酑_C-1(8월) 94" xfId="2908"/>
    <cellStyle name="酑_C-1(8월) 95" xfId="3194"/>
    <cellStyle name="酑_C-1(8월) 96" xfId="3307"/>
    <cellStyle name="酑_C-1(8월) 97" xfId="3269"/>
    <cellStyle name="酑_C-1(8월) 98" xfId="3213"/>
    <cellStyle name="酑_C-1(8월) 99" xfId="3203"/>
    <cellStyle name="酑_C-1(8월)_4-07_J" xfId="734"/>
    <cellStyle name="酑_C-1(8월)_간주매출부가세" xfId="735"/>
    <cellStyle name="酑_C-1(8월)_예금현황" xfId="736"/>
    <cellStyle name="酑_C-1(8월)_재산세" xfId="737"/>
    <cellStyle name="酑_C-2(04월)" xfId="738"/>
    <cellStyle name="酑_C-2(04월) 10" xfId="1527"/>
    <cellStyle name="酑_C-2(04월) 100" xfId="3318"/>
    <cellStyle name="酑_C-2(04월) 101" xfId="3222"/>
    <cellStyle name="酑_C-2(04월) 102" xfId="3180"/>
    <cellStyle name="酑_C-2(04월) 103" xfId="3358"/>
    <cellStyle name="酑_C-2(04월) 104" xfId="3377"/>
    <cellStyle name="酑_C-2(04월) 105" xfId="3468"/>
    <cellStyle name="酑_C-2(04월) 106" xfId="3637"/>
    <cellStyle name="酑_C-2(04월) 107" xfId="3610"/>
    <cellStyle name="酑_C-2(04월) 108" xfId="3701"/>
    <cellStyle name="酑_C-2(04월) 109" xfId="3382"/>
    <cellStyle name="酑_C-2(04월) 11" xfId="1441"/>
    <cellStyle name="酑_C-2(04월) 110" xfId="3529"/>
    <cellStyle name="酑_C-2(04월) 111" xfId="3676"/>
    <cellStyle name="酑_C-2(04월) 112" xfId="3398"/>
    <cellStyle name="酑_C-2(04월) 113" xfId="3513"/>
    <cellStyle name="酑_C-2(04월) 114" xfId="3556"/>
    <cellStyle name="酑_C-2(04월) 115" xfId="3579"/>
    <cellStyle name="酑_C-2(04월) 116" xfId="3446"/>
    <cellStyle name="酑_C-2(04월) 117" xfId="3697"/>
    <cellStyle name="酑_C-2(04월) 118" xfId="3386"/>
    <cellStyle name="酑_C-2(04월) 119" xfId="3525"/>
    <cellStyle name="酑_C-2(04월) 12" xfId="1530"/>
    <cellStyle name="酑_C-2(04월) 120" xfId="3584"/>
    <cellStyle name="酑_C-2(04월) 121" xfId="3441"/>
    <cellStyle name="酑_C-2(04월) 122" xfId="3472"/>
    <cellStyle name="酑_C-2(04월) 123" xfId="3754"/>
    <cellStyle name="酑_C-2(04월) 124" xfId="3823"/>
    <cellStyle name="酑_C-2(04월) 125" xfId="3790"/>
    <cellStyle name="酑_C-2(04월) 126" xfId="3743"/>
    <cellStyle name="酑_C-2(04월) 127" xfId="3799"/>
    <cellStyle name="酑_C-2(04월) 128" xfId="3801"/>
    <cellStyle name="酑_C-2(04월) 129" xfId="3802"/>
    <cellStyle name="酑_C-2(04월) 13" xfId="1438"/>
    <cellStyle name="酑_C-2(04월) 130" xfId="3877"/>
    <cellStyle name="酑_C-2(04월) 131" xfId="3901"/>
    <cellStyle name="酑_C-2(04월) 132" xfId="3893"/>
    <cellStyle name="酑_C-2(04월) 133" xfId="3956"/>
    <cellStyle name="酑_C-2(04월) 134" xfId="4021"/>
    <cellStyle name="酑_C-2(04월) 135" xfId="3993"/>
    <cellStyle name="酑_C-2(04월) 136" xfId="4022"/>
    <cellStyle name="酑_C-2(04월) 137" xfId="4048"/>
    <cellStyle name="酑_C-2(04월) 138" xfId="4082"/>
    <cellStyle name="酑_C-2(04월) 139" xfId="4110"/>
    <cellStyle name="酑_C-2(04월) 14" xfId="1681"/>
    <cellStyle name="酑_C-2(04월) 140" xfId="4127"/>
    <cellStyle name="酑_C-2(04월) 141" xfId="4120"/>
    <cellStyle name="酑_C-2(04월) 142" xfId="4149"/>
    <cellStyle name="酑_C-2(04월) 143" xfId="4656"/>
    <cellStyle name="酑_C-2(04월) 144" xfId="4815"/>
    <cellStyle name="酑_C-2(04월) 145" xfId="4827"/>
    <cellStyle name="酑_C-2(04월) 146" xfId="4805"/>
    <cellStyle name="酑_C-2(04월) 147" xfId="4632"/>
    <cellStyle name="酑_C-2(04월) 148" xfId="4662"/>
    <cellStyle name="酑_C-2(04월) 149" xfId="4753"/>
    <cellStyle name="酑_C-2(04월) 15" xfId="1643"/>
    <cellStyle name="酑_C-2(04월) 150" xfId="4781"/>
    <cellStyle name="酑_C-2(04월) 151" xfId="4640"/>
    <cellStyle name="酑_C-2(04월) 152" xfId="4773"/>
    <cellStyle name="酑_C-2(04월) 153" xfId="4785"/>
    <cellStyle name="酑_C-2(04월) 154" xfId="4804"/>
    <cellStyle name="酑_C-2(04월) 155" xfId="4603"/>
    <cellStyle name="酑_C-2(04월) 156" xfId="4694"/>
    <cellStyle name="酑_C-2(04월) 157" xfId="4705"/>
    <cellStyle name="酑_C-2(04월) 158" xfId="4765"/>
    <cellStyle name="酑_C-2(04월) 159" xfId="4942"/>
    <cellStyle name="酑_C-2(04월) 16" xfId="1593"/>
    <cellStyle name="酑_C-2(04월) 160" xfId="5029"/>
    <cellStyle name="酑_C-2(04월) 161" xfId="5033"/>
    <cellStyle name="酑_C-2(04월) 162" xfId="5047"/>
    <cellStyle name="酑_C-2(04월) 163" xfId="5000"/>
    <cellStyle name="酑_C-2(04월) 164" xfId="4944"/>
    <cellStyle name="酑_C-2(04월) 165" xfId="5054"/>
    <cellStyle name="酑_C-2(04월) 166" xfId="4906"/>
    <cellStyle name="酑_C-2(04월) 167" xfId="4969"/>
    <cellStyle name="酑_C-2(04월) 168" xfId="5146"/>
    <cellStyle name="酑_C-2(04월) 169" xfId="5371"/>
    <cellStyle name="酑_C-2(04월) 17" xfId="1650"/>
    <cellStyle name="酑_C-2(04월) 170" xfId="5462"/>
    <cellStyle name="酑_C-2(04월) 171" xfId="5288"/>
    <cellStyle name="酑_C-2(04월) 172" xfId="5398"/>
    <cellStyle name="酑_C-2(04월) 173" xfId="5453"/>
    <cellStyle name="酑_C-2(04월) 174" xfId="5082"/>
    <cellStyle name="酑_C-2(04월) 175" xfId="5189"/>
    <cellStyle name="酑_C-2(04월) 176" xfId="5344"/>
    <cellStyle name="酑_C-2(04월) 177" xfId="5403"/>
    <cellStyle name="酑_C-2(04월) 178" xfId="5364"/>
    <cellStyle name="酑_C-2(04월) 179" xfId="5454"/>
    <cellStyle name="酑_C-2(04월) 18" xfId="1589"/>
    <cellStyle name="酑_C-2(04월) 180" xfId="5081"/>
    <cellStyle name="酑_C-2(04월) 181" xfId="5190"/>
    <cellStyle name="酑_C-2(04월) 182" xfId="5335"/>
    <cellStyle name="酑_C-2(04월) 183" xfId="5414"/>
    <cellStyle name="酑_C-2(04월) 184" xfId="5225"/>
    <cellStyle name="酑_C-2(04월) 185" xfId="5197"/>
    <cellStyle name="酑_C-2(04월) 186" xfId="5446"/>
    <cellStyle name="酑_C-2(04월) 187" xfId="5089"/>
    <cellStyle name="酑_C-2(04월) 188" xfId="5182"/>
    <cellStyle name="酑_C-2(04월) 189" xfId="5235"/>
    <cellStyle name="酑_C-2(04월) 19" xfId="1664"/>
    <cellStyle name="酑_C-2(04월) 2" xfId="1393"/>
    <cellStyle name="酑_C-2(04월) 20" xfId="1586"/>
    <cellStyle name="酑_C-2(04월) 21" xfId="1873"/>
    <cellStyle name="酑_C-2(04월) 22" xfId="1804"/>
    <cellStyle name="酑_C-2(04월) 23" xfId="1879"/>
    <cellStyle name="酑_C-2(04월) 24" xfId="1798"/>
    <cellStyle name="酑_C-2(04월) 25" xfId="1884"/>
    <cellStyle name="酑_C-2(04월) 26" xfId="1794"/>
    <cellStyle name="酑_C-2(04월) 27" xfId="1888"/>
    <cellStyle name="酑_C-2(04월) 28" xfId="1791"/>
    <cellStyle name="酑_C-2(04월) 29" xfId="1895"/>
    <cellStyle name="酑_C-2(04월) 3" xfId="1352"/>
    <cellStyle name="酑_C-2(04월) 30" xfId="2010"/>
    <cellStyle name="酑_C-2(04월) 31" xfId="1961"/>
    <cellStyle name="酑_C-2(04월) 32" xfId="2014"/>
    <cellStyle name="酑_C-2(04월) 33" xfId="1958"/>
    <cellStyle name="酑_C-2(04월) 34" xfId="2017"/>
    <cellStyle name="酑_C-2(04월) 35" xfId="2074"/>
    <cellStyle name="酑_C-2(04월) 36" xfId="2103"/>
    <cellStyle name="酑_C-2(04월) 37" xfId="2044"/>
    <cellStyle name="酑_C-2(04월) 38" xfId="2085"/>
    <cellStyle name="酑_C-2(04월) 39" xfId="2110"/>
    <cellStyle name="酑_C-2(04월) 4" xfId="1396"/>
    <cellStyle name="酑_C-2(04월) 40" xfId="2196"/>
    <cellStyle name="酑_C-2(04월) 41" xfId="2244"/>
    <cellStyle name="酑_C-2(04월) 42" xfId="2150"/>
    <cellStyle name="酑_C-2(04월) 43" xfId="2210"/>
    <cellStyle name="酑_C-2(04월) 44" xfId="2179"/>
    <cellStyle name="酑_C-2(04월) 45" xfId="2258"/>
    <cellStyle name="酑_C-2(04월) 46" xfId="2158"/>
    <cellStyle name="酑_C-2(04월) 47" xfId="2228"/>
    <cellStyle name="酑_C-2(04월) 48" xfId="2329"/>
    <cellStyle name="酑_C-2(04월) 49" xfId="2378"/>
    <cellStyle name="酑_C-2(04월) 5" xfId="1349"/>
    <cellStyle name="酑_C-2(04월) 50" xfId="2334"/>
    <cellStyle name="酑_C-2(04월) 51" xfId="2575"/>
    <cellStyle name="酑_C-2(04월) 52" xfId="2431"/>
    <cellStyle name="酑_C-2(04월) 53" xfId="2590"/>
    <cellStyle name="酑_C-2(04월) 54" xfId="2555"/>
    <cellStyle name="酑_C-2(04월) 55" xfId="2587"/>
    <cellStyle name="酑_C-2(04월) 56" xfId="2625"/>
    <cellStyle name="酑_C-2(04월) 57" xfId="2443"/>
    <cellStyle name="酑_C-2(04월) 58" xfId="2392"/>
    <cellStyle name="酑_C-2(04월) 59" xfId="2472"/>
    <cellStyle name="酑_C-2(04월) 6" xfId="1517"/>
    <cellStyle name="酑_C-2(04월) 60" xfId="2616"/>
    <cellStyle name="酑_C-2(04월) 61" xfId="2568"/>
    <cellStyle name="酑_C-2(04월) 62" xfId="2524"/>
    <cellStyle name="酑_C-2(04월) 63" xfId="2324"/>
    <cellStyle name="酑_C-2(04월) 64" xfId="2401"/>
    <cellStyle name="酑_C-2(04월) 65" xfId="2511"/>
    <cellStyle name="酑_C-2(04월) 66" xfId="2588"/>
    <cellStyle name="酑_C-2(04월) 67" xfId="2731"/>
    <cellStyle name="酑_C-2(04월) 68" xfId="2729"/>
    <cellStyle name="酑_C-2(04월) 69" xfId="2802"/>
    <cellStyle name="酑_C-2(04월) 7" xfId="1451"/>
    <cellStyle name="酑_C-2(04월) 70" xfId="2702"/>
    <cellStyle name="酑_C-2(04월) 71" xfId="2734"/>
    <cellStyle name="酑_C-2(04월) 72" xfId="2795"/>
    <cellStyle name="酑_C-2(04월) 73" xfId="2680"/>
    <cellStyle name="酑_C-2(04월) 74" xfId="2857"/>
    <cellStyle name="酑_C-2(04월) 75" xfId="2851"/>
    <cellStyle name="酑_C-2(04월) 76" xfId="2755"/>
    <cellStyle name="酑_C-2(04월) 77" xfId="2674"/>
    <cellStyle name="酑_C-2(04월) 78" xfId="2742"/>
    <cellStyle name="酑_C-2(04월) 79" xfId="2865"/>
    <cellStyle name="酑_C-2(04월) 8" xfId="1523"/>
    <cellStyle name="酑_C-2(04월) 80" xfId="2969"/>
    <cellStyle name="酑_C-2(04월) 81" xfId="2967"/>
    <cellStyle name="酑_C-2(04월) 82" xfId="3058"/>
    <cellStyle name="酑_C-2(04월) 83" xfId="2947"/>
    <cellStyle name="酑_C-2(04월) 84" xfId="2973"/>
    <cellStyle name="酑_C-2(04월) 85" xfId="2965"/>
    <cellStyle name="酑_C-2(04월) 86" xfId="3052"/>
    <cellStyle name="酑_C-2(04월) 87" xfId="3067"/>
    <cellStyle name="酑_C-2(04월) 88" xfId="2939"/>
    <cellStyle name="酑_C-2(04월) 89" xfId="2980"/>
    <cellStyle name="酑_C-2(04월) 9" xfId="1445"/>
    <cellStyle name="酑_C-2(04월) 90" xfId="3006"/>
    <cellStyle name="酑_C-2(04월) 91" xfId="3122"/>
    <cellStyle name="酑_C-2(04월) 92" xfId="3072"/>
    <cellStyle name="酑_C-2(04월) 93" xfId="3195"/>
    <cellStyle name="酑_C-2(04월) 94" xfId="3299"/>
    <cellStyle name="酑_C-2(04월) 95" xfId="3276"/>
    <cellStyle name="酑_C-2(04월) 96" xfId="3250"/>
    <cellStyle name="酑_C-2(04월) 97" xfId="3254"/>
    <cellStyle name="酑_C-2(04월) 98" xfId="3173"/>
    <cellStyle name="酑_C-2(04월) 99" xfId="3329"/>
    <cellStyle name="酑_C-2(04월)_4-07_J" xfId="739"/>
    <cellStyle name="酑_C-2(04월)_간주매출부가세" xfId="740"/>
    <cellStyle name="酑_C-2(04월)_예금현황" xfId="741"/>
    <cellStyle name="酑_C-2(04월)_재산세" xfId="742"/>
    <cellStyle name="酑_C-2(12월)" xfId="743"/>
    <cellStyle name="酑_C-2(12월) 2" xfId="1661"/>
    <cellStyle name="酑_C-2(12월)_4-07_J" xfId="744"/>
    <cellStyle name="酑_C-2(12월)_4-07_J_간주매출부가세" xfId="745"/>
    <cellStyle name="酑_C-2(12월)_예금현황" xfId="746"/>
    <cellStyle name="酑_C-2(12월)_예금현황_간주매출부가세" xfId="747"/>
    <cellStyle name="酑_C-2(12월)_재산세" xfId="748"/>
    <cellStyle name="酑_C-2(12월)_재산세_간주매출부가세" xfId="749"/>
    <cellStyle name="酑_예금현황" xfId="709"/>
    <cellStyle name="酑_예금현황_간주매출부가세" xfId="710"/>
    <cellStyle name="酑_재산세" xfId="711"/>
    <cellStyle name="酑_재산세_간주매출부가세" xfId="712"/>
    <cellStyle name="酑_지이프리미어#1_월간자산운용보고서_2011 7" xfId="713"/>
    <cellStyle name="酑_지이프리미어#1_월간자산운용보고서_2011 7 10" xfId="1513"/>
    <cellStyle name="酑_지이프리미어#1_월간자산운용보고서_2011 7 100" xfId="3171"/>
    <cellStyle name="酑_지이프리미어#1_월간자산운용보고서_2011 7 101" xfId="3176"/>
    <cellStyle name="酑_지이프리미어#1_월간자산운용보고서_2011 7 102" xfId="3287"/>
    <cellStyle name="酑_지이프리미어#1_월간자산운용보고서_2011 7 103" xfId="3320"/>
    <cellStyle name="酑_지이프리미어#1_월간자산운용보고서_2011 7 104" xfId="3236"/>
    <cellStyle name="酑_지이프리미어#1_월간자산운용보고서_2011 7 105" xfId="3353"/>
    <cellStyle name="酑_지이프리미어#1_월간자산운용보고서_2011 7 106" xfId="3372"/>
    <cellStyle name="酑_지이프리미어#1_월간자산운용보고서_2011 7 107" xfId="3463"/>
    <cellStyle name="酑_지이프리미어#1_월간자산운용보고서_2011 7 108" xfId="3678"/>
    <cellStyle name="酑_지이프리미어#1_월간자산운용보고서_2011 7 109" xfId="3396"/>
    <cellStyle name="酑_지이프리미어#1_월간자산운용보고서_2011 7 11" xfId="1455"/>
    <cellStyle name="酑_지이프리미어#1_월간자산운용보고서_2011 7 110" xfId="3515"/>
    <cellStyle name="酑_지이프리미어#1_월간자산운용보고서_2011 7 111" xfId="3546"/>
    <cellStyle name="酑_지이프리미어#1_월간자산운용보고서_2011 7 112" xfId="3456"/>
    <cellStyle name="酑_지이프리미어#1_월간자산운용보고서_2011 7 113" xfId="3615"/>
    <cellStyle name="酑_지이프리미어#1_월간자산운용보고서_2011 7 114" xfId="3586"/>
    <cellStyle name="酑_지이프리미어#1_월간자산운용보고서_2011 7 115" xfId="3567"/>
    <cellStyle name="酑_지이프리미어#1_월간자산운용보고서_2011 7 116" xfId="3682"/>
    <cellStyle name="酑_지이프리미어#1_월간자산운용보고서_2011 7 117" xfId="3686"/>
    <cellStyle name="酑_지이프리미어#1_월간자산운용보고서_2011 7 118" xfId="3566"/>
    <cellStyle name="酑_지이프리미어#1_월간자산운용보고서_2011 7 119" xfId="3684"/>
    <cellStyle name="酑_지이프리미어#1_월간자산운용보고서_2011 7 12" xfId="1519"/>
    <cellStyle name="酑_지이프리미어#1_월간자산운용보고서_2011 7 120" xfId="3648"/>
    <cellStyle name="酑_지이프리미어#1_월간자산운용보고서_2011 7 121" xfId="3618"/>
    <cellStyle name="酑_지이프리미어#1_월간자산운용보고서_2011 7 122" xfId="3696"/>
    <cellStyle name="酑_지이프리미어#1_월간자산운용보고서_2011 7 123" xfId="3387"/>
    <cellStyle name="酑_지이프리미어#1_월간자산운용보고서_2011 7 124" xfId="3524"/>
    <cellStyle name="酑_지이프리미어#1_월간자산운용보고서_2011 7 125" xfId="3748"/>
    <cellStyle name="酑_지이프리미어#1_월간자산운용보고서_2011 7 126" xfId="3845"/>
    <cellStyle name="酑_지이프리미어#1_월간자산운용보고서_2011 7 127" xfId="3722"/>
    <cellStyle name="酑_지이프리미어#1_월간자산운용보고서_2011 7 128" xfId="3771"/>
    <cellStyle name="酑_지이프리미어#1_월간자산운용보고서_2011 7 129" xfId="3831"/>
    <cellStyle name="酑_지이프리미어#1_월간자산운용보고서_2011 7 13" xfId="1449"/>
    <cellStyle name="酑_지이프리미어#1_월간자산운용보고서_2011 7 130" xfId="3777"/>
    <cellStyle name="酑_지이프리미어#1_월간자산운용보고서_2011 7 131" xfId="3766"/>
    <cellStyle name="酑_지이프리미어#1_월간자산운용보고서_2011 7 132" xfId="3871"/>
    <cellStyle name="酑_지이프리미어#1_월간자산운용보고서_2011 7 133" xfId="3907"/>
    <cellStyle name="酑_지이프리미어#1_월간자산운용보고서_2011 7 134" xfId="3854"/>
    <cellStyle name="酑_지이프리미어#1_월간자산운용보고서_2011 7 135" xfId="3949"/>
    <cellStyle name="酑_지이프리미어#1_월간자산운용보고서_2011 7 136" xfId="4034"/>
    <cellStyle name="酑_지이프리미어#1_월간자산운용보고서_2011 7 137" xfId="3914"/>
    <cellStyle name="酑_지이프리미어#1_월간자산운용보고서_2011 7 138" xfId="4016"/>
    <cellStyle name="酑_지이프리미어#1_월간자산운용보고서_2011 7 139" xfId="4053"/>
    <cellStyle name="酑_지이프리미어#1_월간자산운용보고서_2011 7 14" xfId="1676"/>
    <cellStyle name="酑_지이프리미어#1_월간자산운용보고서_2011 7 140" xfId="4076"/>
    <cellStyle name="酑_지이프리미어#1_월간자산운용보고서_2011 7 141" xfId="4119"/>
    <cellStyle name="酑_지이프리미어#1_월간자산운용보고서_2011 7 142" xfId="4056"/>
    <cellStyle name="酑_지이프리미어#1_월간자산운용보고서_2011 7 143" xfId="4093"/>
    <cellStyle name="酑_지이프리미어#1_월간자산운용보고서_2011 7 144" xfId="4144"/>
    <cellStyle name="酑_지이프리미어#1_월간자산운용보고서_2011 7 145" xfId="4651"/>
    <cellStyle name="酑_지이프리미어#1_월간자산운용보고서_2011 7 146" xfId="4848"/>
    <cellStyle name="酑_지이프리미어#1_월간자산운용보고서_2011 7 147" xfId="4709"/>
    <cellStyle name="酑_지이프리미어#1_월간자산운용보고서_2011 7 148" xfId="4741"/>
    <cellStyle name="酑_지이프리미어#1_월간자산운용보고서_2011 7 149" xfId="4796"/>
    <cellStyle name="酑_지이프리미어#1_월간자산운용보고서_2011 7 15" xfId="1657"/>
    <cellStyle name="酑_지이프리미어#1_월간자산운용보고서_2011 7 150" xfId="4878"/>
    <cellStyle name="酑_지이프리미어#1_월간자산운용보고서_2011 7 151" xfId="4729"/>
    <cellStyle name="酑_지이프리미어#1_월간자산운용보고서_2011 7 152" xfId="4806"/>
    <cellStyle name="酑_지이프리미어#1_월간자산운용보고서_2011 7 153" xfId="4711"/>
    <cellStyle name="酑_지이프리미어#1_월간자산운용보고서_2011 7 154" xfId="4867"/>
    <cellStyle name="酑_지이프리미어#1_월간자산운용보고서_2011 7 155" xfId="4883"/>
    <cellStyle name="酑_지이프리미어#1_월간자산운용보고서_2011 7 156" xfId="4789"/>
    <cellStyle name="酑_지이프리미어#1_월간자산운용보고서_2011 7 157" xfId="4719"/>
    <cellStyle name="酑_지이프리미어#1_월간자산운용보고서_2011 7 158" xfId="4825"/>
    <cellStyle name="酑_지이프리미어#1_월간자산운용보고서_2011 7 159" xfId="4674"/>
    <cellStyle name="酑_지이프리미어#1_월간자산운용보고서_2011 7 16" xfId="1655"/>
    <cellStyle name="酑_지이프리미어#1_월간자산운용보고서_2011 7 160" xfId="4631"/>
    <cellStyle name="酑_지이프리미어#1_월간자산운용보고서_2011 7 161" xfId="4937"/>
    <cellStyle name="酑_지이프리미어#1_월간자산운용보고서_2011 7 162" xfId="5050"/>
    <cellStyle name="酑_지이프리미어#1_월간자산운용보고서_2011 7 163" xfId="4971"/>
    <cellStyle name="酑_지이프리미어#1_월간자산운용보고서_2011 7 164" xfId="5013"/>
    <cellStyle name="酑_지이프리미어#1_월간자산운용보고서_2011 7 165" xfId="4947"/>
    <cellStyle name="酑_지이프리미어#1_월간자산운용보고서_2011 7 166" xfId="4924"/>
    <cellStyle name="酑_지이프리미어#1_월간자산운용보고서_2011 7 167" xfId="4936"/>
    <cellStyle name="酑_지이프리미어#1_월간자산운용보고서_2011 7 168" xfId="5056"/>
    <cellStyle name="酑_지이프리미어#1_월간자산운용보고서_2011 7 169" xfId="4997"/>
    <cellStyle name="酑_지이프리미어#1_월간자산운용보고서_2011 7 17" xfId="1603"/>
    <cellStyle name="酑_지이프리미어#1_월간자산운용보고서_2011 7 170" xfId="5141"/>
    <cellStyle name="酑_지이프리미어#1_월간자산운용보고서_2011 7 171" xfId="5452"/>
    <cellStyle name="酑_지이프리미어#1_월간자산운용보고서_2011 7 172" xfId="5083"/>
    <cellStyle name="酑_지이프리미어#1_월간자산운용보고서_2011 7 173" xfId="5188"/>
    <cellStyle name="酑_지이프리미어#1_월간자산운용보고서_2011 7 174" xfId="5353"/>
    <cellStyle name="酑_지이프리미어#1_월간자산운용보고서_2011 7 175" xfId="5113"/>
    <cellStyle name="酑_지이프리미어#1_월간자산운용보고서_2011 7 176" xfId="5160"/>
    <cellStyle name="酑_지이프리미어#1_월간자산운용보고서_2011 7 177" xfId="5350"/>
    <cellStyle name="酑_지이프리미어#1_월간자산운용보고서_2011 7 178" xfId="5116"/>
    <cellStyle name="酑_지이프리미어#1_월간자산운용보고서_2011 7 179" xfId="5157"/>
    <cellStyle name="酑_지이프리미어#1_월간자산운용보고서_2011 7 18" xfId="1637"/>
    <cellStyle name="酑_지이프리미어#1_월간자산운용보고서_2011 7 180" xfId="5459"/>
    <cellStyle name="酑_지이프리미어#1_월간자산운용보고서_2011 7 181" xfId="5309"/>
    <cellStyle name="酑_지이프리미어#1_월간자산운용보고서_2011 7 182" xfId="5429"/>
    <cellStyle name="酑_지이프리미어#1_월간자산운용보고서_2011 7 183" xfId="5093"/>
    <cellStyle name="酑_지이프리미어#1_월간자산운용보고서_2011 7 184" xfId="5178"/>
    <cellStyle name="酑_지이프리미어#1_월간자산운용보고서_2011 7 185" xfId="5201"/>
    <cellStyle name="酑_지이프리미어#1_월간자산운용보고서_2011 7 186" xfId="5205"/>
    <cellStyle name="酑_지이프리미어#1_월간자산운용보고서_2011 7 187" xfId="5256"/>
    <cellStyle name="酑_지이프리미어#1_월간자산운용보고서_2011 7 188" xfId="5243"/>
    <cellStyle name="酑_지이프리미어#1_월간자산운용보고서_2011 7 189" xfId="5240"/>
    <cellStyle name="酑_지이프리미어#1_월간자산운용보고서_2011 7 19" xfId="1601"/>
    <cellStyle name="酑_지이프리미어#1_월간자산운용보고서_2011 7 190" xfId="5314"/>
    <cellStyle name="酑_지이프리미어#1_월간자산운용보고서_2011 7 191" xfId="5410"/>
    <cellStyle name="酑_지이프리미어#1_월간자산운용보고서_2011 7 2" xfId="1385"/>
    <cellStyle name="酑_지이프리미어#1_월간자산운용보고서_2011 7 20" xfId="1639"/>
    <cellStyle name="酑_지이프리미어#1_월간자산운용보고서_2011 7 21" xfId="1597"/>
    <cellStyle name="酑_지이프리미어#1_월간자산운용보고서_2011 7 22" xfId="1861"/>
    <cellStyle name="酑_지이프리미어#1_월간자산운용보고서_2011 7 23" xfId="1815"/>
    <cellStyle name="酑_지이프리미어#1_월간자산운용보고서_2011 7 24" xfId="1865"/>
    <cellStyle name="酑_지이프리미어#1_월간자산운용보고서_2011 7 25" xfId="1812"/>
    <cellStyle name="酑_지이프리미어#1_월간자산운용보고서_2011 7 26" xfId="1869"/>
    <cellStyle name="酑_지이프리미어#1_월간자산운용보고서_2011 7 27" xfId="1808"/>
    <cellStyle name="酑_지이프리미어#1_월간자산운용보고서_2011 7 28" xfId="1875"/>
    <cellStyle name="酑_지이프리미어#1_월간자산운용보고서_2011 7 29" xfId="1802"/>
    <cellStyle name="酑_지이프리미어#1_월간자산운용보고서_2011 7 3" xfId="1360"/>
    <cellStyle name="酑_지이프리미어#1_월간자산운용보고서_2011 7 30" xfId="1890"/>
    <cellStyle name="酑_지이프리미어#1_월간자산운용보고서_2011 7 31" xfId="2000"/>
    <cellStyle name="酑_지이프리미어#1_월간자산운용보고서_2011 7 32" xfId="1969"/>
    <cellStyle name="酑_지이프리미어#1_월간자산운용보고서_2011 7 33" xfId="2002"/>
    <cellStyle name="酑_지이프리미어#1_월간자산운용보고서_2011 7 34" xfId="1967"/>
    <cellStyle name="酑_지이프리미어#1_월간자산운용보고서_2011 7 35" xfId="2006"/>
    <cellStyle name="酑_지이프리미어#1_월간자산운용보고서_2011 7 36" xfId="2069"/>
    <cellStyle name="酑_지이프리미어#1_월간자산운용보고서_2011 7 37" xfId="2097"/>
    <cellStyle name="酑_지이프리미어#1_월간자산운용보고서_2011 7 38" xfId="2055"/>
    <cellStyle name="酑_지이프리미어#1_월간자산운용보고서_2011 7 39" xfId="2043"/>
    <cellStyle name="酑_지이프리미어#1_월간자산운용보고서_2011 7 4" xfId="1387"/>
    <cellStyle name="酑_지이프리미어#1_월간자산운용보고서_2011 7 40" xfId="2077"/>
    <cellStyle name="酑_지이프리미어#1_월간자산운용보고서_2011 7 41" xfId="2188"/>
    <cellStyle name="酑_지이프리미어#1_월간자산운용보고서_2011 7 42" xfId="2268"/>
    <cellStyle name="酑_지이프리미어#1_월간자산운용보고서_2011 7 43" xfId="2166"/>
    <cellStyle name="酑_지이프리미어#1_월간자산운용보고서_2011 7 44" xfId="2149"/>
    <cellStyle name="酑_지이프리미어#1_월간자산운용보고서_2011 7 45" xfId="2201"/>
    <cellStyle name="酑_지이프리미어#1_월간자산운용보고서_2011 7 46" xfId="2185"/>
    <cellStyle name="酑_지이프리미어#1_월간자산운용보고서_2011 7 47" xfId="2234"/>
    <cellStyle name="酑_지이프리미어#1_월간자산운용보고서_2011 7 48" xfId="2216"/>
    <cellStyle name="酑_지이프리미어#1_월간자산운용보고서_2011 7 49" xfId="2322"/>
    <cellStyle name="酑_지이프리미어#1_월간자산운용보고서_2011 7 5" xfId="1358"/>
    <cellStyle name="酑_지이프리미어#1_월간자산운용보고서_2011 7 50" xfId="2515"/>
    <cellStyle name="酑_지이프리미어#1_월간자산운용보고서_2011 7 51" xfId="2369"/>
    <cellStyle name="酑_지이프리미어#1_월간자산운용보고서_2011 7 52" xfId="2344"/>
    <cellStyle name="酑_지이프리미어#1_월간자산운용보고서_2011 7 53" xfId="2560"/>
    <cellStyle name="酑_지이프리미어#1_월간자산운용보고서_2011 7 54" xfId="2540"/>
    <cellStyle name="酑_지이프리미어#1_월간자산운용보고서_2011 7 55" xfId="2530"/>
    <cellStyle name="酑_지이프리미어#1_월간자산운용보고서_2011 7 56" xfId="2353"/>
    <cellStyle name="酑_지이프리미어#1_월간자산운용보고서_2011 7 57" xfId="2554"/>
    <cellStyle name="酑_지이프리미어#1_월간자산운용보고서_2011 7 58" xfId="2475"/>
    <cellStyle name="酑_지이프리미어#1_월간자산운용보고서_2011 7 59" xfId="2408"/>
    <cellStyle name="酑_지이프리미어#1_월간자산운용보고서_2011 7 6" xfId="1505"/>
    <cellStyle name="酑_지이프리미어#1_월간자산운용보고서_2011 7 60" xfId="2557"/>
    <cellStyle name="酑_지이프리미어#1_월간자산운용보고서_2011 7 61" xfId="2286"/>
    <cellStyle name="酑_지이프리미어#1_월간자산운용보고서_2011 7 62" xfId="2508"/>
    <cellStyle name="酑_지이프리미어#1_월간자산운용보고서_2011 7 63" xfId="2363"/>
    <cellStyle name="酑_지이프리미어#1_월간자산운용보고서_2011 7 64" xfId="2436"/>
    <cellStyle name="酑_지이프리미어#1_월간자산운용보고서_2011 7 65" xfId="2624"/>
    <cellStyle name="酑_지이프리미어#1_월간자산운용보고서_2011 7 66" xfId="2529"/>
    <cellStyle name="酑_지이프리미어#1_월간자산운용보고서_2011 7 67" xfId="2595"/>
    <cellStyle name="酑_지이프리미어#1_월간자산운용보고서_2011 7 68" xfId="2547"/>
    <cellStyle name="酑_지이프리미어#1_월간자산운용보고서_2011 7 69" xfId="2723"/>
    <cellStyle name="酑_지이프리미어#1_월간자산운용보고서_2011 7 7" xfId="1462"/>
    <cellStyle name="酑_지이프리미어#1_월간자산운용보고서_2011 7 70" xfId="2778"/>
    <cellStyle name="酑_지이프리미어#1_월간자산운용보고서_2011 7 71" xfId="2875"/>
    <cellStyle name="酑_지이프리미어#1_월간자산운용보고서_2011 7 72" xfId="2666"/>
    <cellStyle name="酑_지이프리미어#1_월간자산운용보고서_2011 7 73" xfId="2769"/>
    <cellStyle name="酑_지이프리미어#1_월간자산운용보고서_2011 7 74" xfId="2844"/>
    <cellStyle name="酑_지이프리미어#1_월간자산운용보고서_2011 7 75" xfId="2783"/>
    <cellStyle name="酑_지이프리미어#1_월간자산운용보고서_2011 7 76" xfId="2750"/>
    <cellStyle name="酑_지이프리미어#1_월간자산운용보고서_2011 7 77" xfId="2664"/>
    <cellStyle name="酑_지이프리미어#1_월간자산운용보고서_2011 7 78" xfId="2657"/>
    <cellStyle name="酑_지이프리미어#1_월간자산운용보고서_2011 7 79" xfId="2706"/>
    <cellStyle name="酑_지이프리미어#1_월간자산운용보고서_2011 7 8" xfId="1509"/>
    <cellStyle name="酑_지이프리미어#1_월간자산운용보고서_2011 7 80" xfId="2759"/>
    <cellStyle name="酑_지이프리미어#1_월간자산운용보고서_2011 7 81" xfId="2855"/>
    <cellStyle name="酑_지이프리미어#1_월간자산운용보고서_2011 7 82" xfId="2961"/>
    <cellStyle name="酑_지이프리미어#1_월간자산운용보고서_2011 7 83" xfId="3028"/>
    <cellStyle name="酑_지이프리미어#1_월간자산운용보고서_2011 7 84" xfId="3134"/>
    <cellStyle name="酑_지이프리미어#1_월간자산운용보고서_2011 7 85" xfId="2909"/>
    <cellStyle name="酑_지이프리미어#1_월간자산운용보고서_2011 7 86" xfId="3018"/>
    <cellStyle name="酑_지이프리미어#1_월간자산운용보고서_2011 7 87" xfId="3066"/>
    <cellStyle name="酑_지이프리미어#1_월간자산운용보고서_2011 7 88" xfId="2940"/>
    <cellStyle name="酑_지이프리미어#1_월간자산운용보고서_2011 7 89" xfId="2981"/>
    <cellStyle name="酑_지이프리미어#1_월간자산운용보고서_2011 7 9" xfId="1459"/>
    <cellStyle name="酑_지이프리미어#1_월간자산운용보고서_2011 7 90" xfId="3137"/>
    <cellStyle name="酑_지이프리미어#1_월간자산운용보고서_2011 7 91" xfId="3049"/>
    <cellStyle name="酑_지이프리미어#1_월간자산운용보고서_2011 7 92" xfId="3109"/>
    <cellStyle name="酑_지이프리미어#1_월간자산운용보고서_2011 7 93" xfId="2903"/>
    <cellStyle name="酑_지이프리미어#1_월간자산운용보고서_2011 7 94" xfId="3014"/>
    <cellStyle name="酑_지이프리미어#1_월간자산운용보고서_2011 7 95" xfId="3189"/>
    <cellStyle name="酑_지이프리미어#1_월간자산운용보고서_2011 7 96" xfId="3319"/>
    <cellStyle name="酑_지이프리미어#1_월간자산운용보고서_2011 7 97" xfId="3263"/>
    <cellStyle name="酑_지이프리미어#1_월간자산운용보고서_2011 7 98" xfId="3228"/>
    <cellStyle name="酑_지이프리미어#1_월간자산운용보고서_2011 7 99" xfId="3198"/>
    <cellStyle name="酑_지이프리미어#1_월간자산운용보고서_2011 7_4-07_J" xfId="714"/>
    <cellStyle name="酑_지이프리미어#1_월간자산운용보고서_2011 7_간주매출부가세" xfId="715"/>
    <cellStyle name="酑_지이프리미어#1_월간자산운용보고서_2011 7_예금현황" xfId="716"/>
    <cellStyle name="酑_지이프리미어#1_월간자산운용보고서_2011 7_재산세" xfId="717"/>
    <cellStyle name="유1" xfId="661"/>
    <cellStyle name="입력 10" xfId="6023"/>
    <cellStyle name="입력 10 2" xfId="21380"/>
    <cellStyle name="입력 10 3" xfId="36425"/>
    <cellStyle name="입력 11" xfId="6253"/>
    <cellStyle name="입력 11 2" xfId="21607"/>
    <cellStyle name="입력 11 3" xfId="36655"/>
    <cellStyle name="입력 12" xfId="51438"/>
    <cellStyle name="입력 13" xfId="51486"/>
    <cellStyle name="입력 2" xfId="663"/>
    <cellStyle name="입력 2 2" xfId="5504"/>
    <cellStyle name="입력 2 2 10" xfId="6089"/>
    <cellStyle name="입력 2 2 10 2" xfId="21445"/>
    <cellStyle name="입력 2 2 10 3" xfId="36491"/>
    <cellStyle name="입력 2 2 2" xfId="5613"/>
    <cellStyle name="입력 2 2 2 2" xfId="5671"/>
    <cellStyle name="입력 2 2 2 2 10" xfId="6391"/>
    <cellStyle name="입력 2 2 2 2 10 2" xfId="21745"/>
    <cellStyle name="입력 2 2 2 2 10 3" xfId="36793"/>
    <cellStyle name="입력 2 2 2 2 2" xfId="5797"/>
    <cellStyle name="입력 2 2 2 2 2 2" xfId="5914"/>
    <cellStyle name="입력 2 2 2 2 2 2 10" xfId="7214"/>
    <cellStyle name="입력 2 2 2 2 2 2 10 2" xfId="22568"/>
    <cellStyle name="입력 2 2 2 2 2 2 10 3" xfId="37616"/>
    <cellStyle name="입력 2 2 2 2 2 2 2" xfId="6912"/>
    <cellStyle name="입력 2 2 2 2 2 2 2 10" xfId="19538"/>
    <cellStyle name="입력 2 2 2 2 2 2 2 10 2" xfId="34608"/>
    <cellStyle name="입력 2 2 2 2 2 2 2 10 3" xfId="49620"/>
    <cellStyle name="입력 2 2 2 2 2 2 2 11" xfId="20633"/>
    <cellStyle name="입력 2 2 2 2 2 2 2 11 2" xfId="35703"/>
    <cellStyle name="입력 2 2 2 2 2 2 2 11 3" xfId="50715"/>
    <cellStyle name="입력 2 2 2 2 2 2 2 12" xfId="7979"/>
    <cellStyle name="입력 2 2 2 2 2 2 2 12 2" xfId="23282"/>
    <cellStyle name="입력 2 2 2 2 2 2 2 12 3" xfId="38306"/>
    <cellStyle name="입력 2 2 2 2 2 2 2 13" xfId="22266"/>
    <cellStyle name="입력 2 2 2 2 2 2 2 14" xfId="37314"/>
    <cellStyle name="입력 2 2 2 2 2 2 2 2" xfId="8463"/>
    <cellStyle name="입력 2 2 2 2 2 2 2 2 10" xfId="21040"/>
    <cellStyle name="입력 2 2 2 2 2 2 2 2 10 2" xfId="36110"/>
    <cellStyle name="입력 2 2 2 2 2 2 2 2 10 3" xfId="51122"/>
    <cellStyle name="입력 2 2 2 2 2 2 2 2 11" xfId="23689"/>
    <cellStyle name="입력 2 2 2 2 2 2 2 2 12" xfId="38713"/>
    <cellStyle name="입력 2 2 2 2 2 2 2 2 2" xfId="11368"/>
    <cellStyle name="입력 2 2 2 2 2 2 2 2 2 2" xfId="26438"/>
    <cellStyle name="입력 2 2 2 2 2 2 2 2 2 3" xfId="41459"/>
    <cellStyle name="입력 2 2 2 2 2 2 2 2 3" xfId="12485"/>
    <cellStyle name="입력 2 2 2 2 2 2 2 2 3 2" xfId="27555"/>
    <cellStyle name="입력 2 2 2 2 2 2 2 2 3 3" xfId="42576"/>
    <cellStyle name="입력 2 2 2 2 2 2 2 2 4" xfId="13791"/>
    <cellStyle name="입력 2 2 2 2 2 2 2 2 4 2" xfId="28861"/>
    <cellStyle name="입력 2 2 2 2 2 2 2 2 4 3" xfId="43882"/>
    <cellStyle name="입력 2 2 2 2 2 2 2 2 5" xfId="15166"/>
    <cellStyle name="입력 2 2 2 2 2 2 2 2 5 2" xfId="30236"/>
    <cellStyle name="입력 2 2 2 2 2 2 2 2 5 3" xfId="45257"/>
    <cellStyle name="입력 2 2 2 2 2 2 2 2 6" xfId="16340"/>
    <cellStyle name="입력 2 2 2 2 2 2 2 2 6 2" xfId="31410"/>
    <cellStyle name="입력 2 2 2 2 2 2 2 2 6 3" xfId="46431"/>
    <cellStyle name="입력 2 2 2 2 2 2 2 2 7" xfId="17495"/>
    <cellStyle name="입력 2 2 2 2 2 2 2 2 7 2" xfId="32565"/>
    <cellStyle name="입력 2 2 2 2 2 2 2 2 7 3" xfId="47577"/>
    <cellStyle name="입력 2 2 2 2 2 2 2 2 8" xfId="18800"/>
    <cellStyle name="입력 2 2 2 2 2 2 2 2 8 2" xfId="33870"/>
    <cellStyle name="입력 2 2 2 2 2 2 2 2 8 3" xfId="48882"/>
    <cellStyle name="입력 2 2 2 2 2 2 2 2 9" xfId="19945"/>
    <cellStyle name="입력 2 2 2 2 2 2 2 2 9 2" xfId="35015"/>
    <cellStyle name="입력 2 2 2 2 2 2 2 2 9 3" xfId="50027"/>
    <cellStyle name="입력 2 2 2 2 2 2 2 3" xfId="10884"/>
    <cellStyle name="입력 2 2 2 2 2 2 2 3 2" xfId="26031"/>
    <cellStyle name="입력 2 2 2 2 2 2 2 3 3" xfId="41052"/>
    <cellStyle name="입력 2 2 2 2 2 2 2 4" xfId="12062"/>
    <cellStyle name="입력 2 2 2 2 2 2 2 4 2" xfId="27132"/>
    <cellStyle name="입력 2 2 2 2 2 2 2 4 3" xfId="42153"/>
    <cellStyle name="입력 2 2 2 2 2 2 2 5" xfId="13366"/>
    <cellStyle name="입력 2 2 2 2 2 2 2 5 2" xfId="28436"/>
    <cellStyle name="입력 2 2 2 2 2 2 2 5 3" xfId="43457"/>
    <cellStyle name="입력 2 2 2 2 2 2 2 6" xfId="14703"/>
    <cellStyle name="입력 2 2 2 2 2 2 2 6 2" xfId="29773"/>
    <cellStyle name="입력 2 2 2 2 2 2 2 6 3" xfId="44794"/>
    <cellStyle name="입력 2 2 2 2 2 2 2 7" xfId="15933"/>
    <cellStyle name="입력 2 2 2 2 2 2 2 7 2" xfId="31003"/>
    <cellStyle name="입력 2 2 2 2 2 2 2 7 3" xfId="46024"/>
    <cellStyle name="입력 2 2 2 2 2 2 2 8" xfId="17086"/>
    <cellStyle name="입력 2 2 2 2 2 2 2 8 2" xfId="32156"/>
    <cellStyle name="입력 2 2 2 2 2 2 2 8 3" xfId="47168"/>
    <cellStyle name="입력 2 2 2 2 2 2 2 9" xfId="18371"/>
    <cellStyle name="입력 2 2 2 2 2 2 2 9 2" xfId="33441"/>
    <cellStyle name="입력 2 2 2 2 2 2 2 9 3" xfId="48453"/>
    <cellStyle name="입력 2 2 2 2 2 2 3" xfId="7819"/>
    <cellStyle name="입력 2 2 2 2 2 2 3 10" xfId="20518"/>
    <cellStyle name="입력 2 2 2 2 2 2 3 10 2" xfId="35588"/>
    <cellStyle name="입력 2 2 2 2 2 2 3 10 3" xfId="50600"/>
    <cellStyle name="입력 2 2 2 2 2 2 3 11" xfId="23164"/>
    <cellStyle name="입력 2 2 2 2 2 2 3 12" xfId="38191"/>
    <cellStyle name="입력 2 2 2 2 2 2 3 2" xfId="10727"/>
    <cellStyle name="입력 2 2 2 2 2 2 3 2 2" xfId="25916"/>
    <cellStyle name="입력 2 2 2 2 2 2 3 2 3" xfId="40937"/>
    <cellStyle name="입력 2 2 2 2 2 2 3 3" xfId="11945"/>
    <cellStyle name="입력 2 2 2 2 2 2 3 3 2" xfId="27015"/>
    <cellStyle name="입력 2 2 2 2 2 2 3 3 3" xfId="42036"/>
    <cellStyle name="입력 2 2 2 2 2 2 3 4" xfId="13247"/>
    <cellStyle name="입력 2 2 2 2 2 2 3 4 2" xfId="28317"/>
    <cellStyle name="입력 2 2 2 2 2 2 3 4 3" xfId="43338"/>
    <cellStyle name="입력 2 2 2 2 2 2 3 5" xfId="14558"/>
    <cellStyle name="입력 2 2 2 2 2 2 3 5 2" xfId="29628"/>
    <cellStyle name="입력 2 2 2 2 2 2 3 5 3" xfId="44649"/>
    <cellStyle name="입력 2 2 2 2 2 2 3 6" xfId="15817"/>
    <cellStyle name="입력 2 2 2 2 2 2 3 6 2" xfId="30887"/>
    <cellStyle name="입력 2 2 2 2 2 2 3 6 3" xfId="45908"/>
    <cellStyle name="입력 2 2 2 2 2 2 3 7" xfId="16968"/>
    <cellStyle name="입력 2 2 2 2 2 2 3 7 2" xfId="32038"/>
    <cellStyle name="입력 2 2 2 2 2 2 3 7 3" xfId="47053"/>
    <cellStyle name="입력 2 2 2 2 2 2 3 8" xfId="18249"/>
    <cellStyle name="입력 2 2 2 2 2 2 3 8 2" xfId="33319"/>
    <cellStyle name="입력 2 2 2 2 2 2 3 8 3" xfId="48331"/>
    <cellStyle name="입력 2 2 2 2 2 2 3 9" xfId="19423"/>
    <cellStyle name="입력 2 2 2 2 2 2 3 9 2" xfId="34493"/>
    <cellStyle name="입력 2 2 2 2 2 2 3 9 3" xfId="49505"/>
    <cellStyle name="입력 2 2 2 2 2 2 4" xfId="8380"/>
    <cellStyle name="입력 2 2 2 2 2 2 4 10" xfId="20957"/>
    <cellStyle name="입력 2 2 2 2 2 2 4 10 2" xfId="36027"/>
    <cellStyle name="입력 2 2 2 2 2 2 4 10 3" xfId="51039"/>
    <cellStyle name="입력 2 2 2 2 2 2 4 11" xfId="23606"/>
    <cellStyle name="입력 2 2 2 2 2 2 4 12" xfId="38630"/>
    <cellStyle name="입력 2 2 2 2 2 2 4 2" xfId="11285"/>
    <cellStyle name="입력 2 2 2 2 2 2 4 2 2" xfId="26355"/>
    <cellStyle name="입력 2 2 2 2 2 2 4 2 3" xfId="41376"/>
    <cellStyle name="입력 2 2 2 2 2 2 4 3" xfId="12402"/>
    <cellStyle name="입력 2 2 2 2 2 2 4 3 2" xfId="27472"/>
    <cellStyle name="입력 2 2 2 2 2 2 4 3 3" xfId="42493"/>
    <cellStyle name="입력 2 2 2 2 2 2 4 4" xfId="13708"/>
    <cellStyle name="입력 2 2 2 2 2 2 4 4 2" xfId="28778"/>
    <cellStyle name="입력 2 2 2 2 2 2 4 4 3" xfId="43799"/>
    <cellStyle name="입력 2 2 2 2 2 2 4 5" xfId="15083"/>
    <cellStyle name="입력 2 2 2 2 2 2 4 5 2" xfId="30153"/>
    <cellStyle name="입력 2 2 2 2 2 2 4 5 3" xfId="45174"/>
    <cellStyle name="입력 2 2 2 2 2 2 4 6" xfId="16257"/>
    <cellStyle name="입력 2 2 2 2 2 2 4 6 2" xfId="31327"/>
    <cellStyle name="입력 2 2 2 2 2 2 4 6 3" xfId="46348"/>
    <cellStyle name="입력 2 2 2 2 2 2 4 7" xfId="17412"/>
    <cellStyle name="입력 2 2 2 2 2 2 4 7 2" xfId="32482"/>
    <cellStyle name="입력 2 2 2 2 2 2 4 7 3" xfId="47494"/>
    <cellStyle name="입력 2 2 2 2 2 2 4 8" xfId="18717"/>
    <cellStyle name="입력 2 2 2 2 2 2 4 8 2" xfId="33787"/>
    <cellStyle name="입력 2 2 2 2 2 2 4 8 3" xfId="48799"/>
    <cellStyle name="입력 2 2 2 2 2 2 4 9" xfId="19862"/>
    <cellStyle name="입력 2 2 2 2 2 2 4 9 2" xfId="34932"/>
    <cellStyle name="입력 2 2 2 2 2 2 4 9 3" xfId="49944"/>
    <cellStyle name="입력 2 2 2 2 2 2 5" xfId="8847"/>
    <cellStyle name="입력 2 2 2 2 2 2 5 2" xfId="24073"/>
    <cellStyle name="입력 2 2 2 2 2 2 5 3" xfId="39095"/>
    <cellStyle name="입력 2 2 2 2 2 2 6" xfId="12673"/>
    <cellStyle name="입력 2 2 2 2 2 2 6 2" xfId="27743"/>
    <cellStyle name="입력 2 2 2 2 2 2 6 3" xfId="42764"/>
    <cellStyle name="입력 2 2 2 2 2 2 7" xfId="13968"/>
    <cellStyle name="입력 2 2 2 2 2 2 7 2" xfId="29038"/>
    <cellStyle name="입력 2 2 2 2 2 2 7 3" xfId="44059"/>
    <cellStyle name="입력 2 2 2 2 2 2 8" xfId="9143"/>
    <cellStyle name="입력 2 2 2 2 2 2 8 2" xfId="24369"/>
    <cellStyle name="입력 2 2 2 2 2 2 8 3" xfId="39391"/>
    <cellStyle name="입력 2 2 2 2 2 2 9" xfId="17675"/>
    <cellStyle name="입력 2 2 2 2 2 2 9 2" xfId="32745"/>
    <cellStyle name="입력 2 2 2 2 2 2 9 3" xfId="47757"/>
    <cellStyle name="입력 2 2 2 2 2 3" xfId="6803"/>
    <cellStyle name="입력 2 2 2 2 2 3 10" xfId="20409"/>
    <cellStyle name="입력 2 2 2 2 2 3 10 2" xfId="35479"/>
    <cellStyle name="입력 2 2 2 2 2 3 10 3" xfId="50491"/>
    <cellStyle name="입력 2 2 2 2 2 3 11" xfId="7703"/>
    <cellStyle name="입력 2 2 2 2 2 3 11 2" xfId="23055"/>
    <cellStyle name="입력 2 2 2 2 2 3 11 3" xfId="38082"/>
    <cellStyle name="입력 2 2 2 2 2 3 12" xfId="22157"/>
    <cellStyle name="입력 2 2 2 2 2 3 13" xfId="37205"/>
    <cellStyle name="입력 2 2 2 2 2 3 2" xfId="10611"/>
    <cellStyle name="입력 2 2 2 2 2 3 2 2" xfId="25807"/>
    <cellStyle name="입력 2 2 2 2 2 3 2 3" xfId="40828"/>
    <cellStyle name="입력 2 2 2 2 2 3 3" xfId="11835"/>
    <cellStyle name="입력 2 2 2 2 2 3 3 2" xfId="26905"/>
    <cellStyle name="입력 2 2 2 2 2 3 3 3" xfId="41926"/>
    <cellStyle name="입력 2 2 2 2 2 3 4" xfId="13137"/>
    <cellStyle name="입력 2 2 2 2 2 3 4 2" xfId="28207"/>
    <cellStyle name="입력 2 2 2 2 2 3 4 3" xfId="43228"/>
    <cellStyle name="입력 2 2 2 2 2 3 5" xfId="14443"/>
    <cellStyle name="입력 2 2 2 2 2 3 5 2" xfId="29513"/>
    <cellStyle name="입력 2 2 2 2 2 3 5 3" xfId="44534"/>
    <cellStyle name="입력 2 2 2 2 2 3 6" xfId="15708"/>
    <cellStyle name="입력 2 2 2 2 2 3 6 2" xfId="30778"/>
    <cellStyle name="입력 2 2 2 2 2 3 6 3" xfId="45799"/>
    <cellStyle name="입력 2 2 2 2 2 3 7" xfId="16859"/>
    <cellStyle name="입력 2 2 2 2 2 3 7 2" xfId="31929"/>
    <cellStyle name="입력 2 2 2 2 2 3 7 3" xfId="46944"/>
    <cellStyle name="입력 2 2 2 2 2 3 8" xfId="18139"/>
    <cellStyle name="입력 2 2 2 2 2 3 8 2" xfId="33209"/>
    <cellStyle name="입력 2 2 2 2 2 3 8 3" xfId="48221"/>
    <cellStyle name="입력 2 2 2 2 2 3 9" xfId="19314"/>
    <cellStyle name="입력 2 2 2 2 2 3 9 2" xfId="34384"/>
    <cellStyle name="입력 2 2 2 2 2 3 9 3" xfId="49396"/>
    <cellStyle name="입력 2 2 2 2 2 4" xfId="8303"/>
    <cellStyle name="입력 2 2 2 2 2 4 10" xfId="20880"/>
    <cellStyle name="입력 2 2 2 2 2 4 10 2" xfId="35950"/>
    <cellStyle name="입력 2 2 2 2 2 4 10 3" xfId="50962"/>
    <cellStyle name="입력 2 2 2 2 2 4 11" xfId="23529"/>
    <cellStyle name="입력 2 2 2 2 2 4 12" xfId="38553"/>
    <cellStyle name="입력 2 2 2 2 2 4 2" xfId="11208"/>
    <cellStyle name="입력 2 2 2 2 2 4 2 2" xfId="26278"/>
    <cellStyle name="입력 2 2 2 2 2 4 2 3" xfId="41299"/>
    <cellStyle name="입력 2 2 2 2 2 4 3" xfId="12325"/>
    <cellStyle name="입력 2 2 2 2 2 4 3 2" xfId="27395"/>
    <cellStyle name="입력 2 2 2 2 2 4 3 3" xfId="42416"/>
    <cellStyle name="입력 2 2 2 2 2 4 4" xfId="13631"/>
    <cellStyle name="입력 2 2 2 2 2 4 4 2" xfId="28701"/>
    <cellStyle name="입력 2 2 2 2 2 4 4 3" xfId="43722"/>
    <cellStyle name="입력 2 2 2 2 2 4 5" xfId="15006"/>
    <cellStyle name="입력 2 2 2 2 2 4 5 2" xfId="30076"/>
    <cellStyle name="입력 2 2 2 2 2 4 5 3" xfId="45097"/>
    <cellStyle name="입력 2 2 2 2 2 4 6" xfId="16180"/>
    <cellStyle name="입력 2 2 2 2 2 4 6 2" xfId="31250"/>
    <cellStyle name="입력 2 2 2 2 2 4 6 3" xfId="46271"/>
    <cellStyle name="입력 2 2 2 2 2 4 7" xfId="17335"/>
    <cellStyle name="입력 2 2 2 2 2 4 7 2" xfId="32405"/>
    <cellStyle name="입력 2 2 2 2 2 4 7 3" xfId="47417"/>
    <cellStyle name="입력 2 2 2 2 2 4 8" xfId="18640"/>
    <cellStyle name="입력 2 2 2 2 2 4 8 2" xfId="33710"/>
    <cellStyle name="입력 2 2 2 2 2 4 8 3" xfId="48722"/>
    <cellStyle name="입력 2 2 2 2 2 4 9" xfId="19785"/>
    <cellStyle name="입력 2 2 2 2 2 4 9 2" xfId="34855"/>
    <cellStyle name="입력 2 2 2 2 2 4 9 3" xfId="49867"/>
    <cellStyle name="입력 2 2 2 2 2 5" xfId="6264"/>
    <cellStyle name="입력 2 2 2 2 2 5 2" xfId="21618"/>
    <cellStyle name="입력 2 2 2 2 2 5 3" xfId="36666"/>
    <cellStyle name="입력 2 2 2 2 3" xfId="6685"/>
    <cellStyle name="입력 2 2 2 2 3 10" xfId="20291"/>
    <cellStyle name="입력 2 2 2 2 3 10 2" xfId="35361"/>
    <cellStyle name="입력 2 2 2 2 3 10 3" xfId="50373"/>
    <cellStyle name="입력 2 2 2 2 3 11" xfId="7563"/>
    <cellStyle name="입력 2 2 2 2 3 11 2" xfId="22916"/>
    <cellStyle name="입력 2 2 2 2 3 11 3" xfId="37964"/>
    <cellStyle name="입력 2 2 2 2 3 12" xfId="22039"/>
    <cellStyle name="입력 2 2 2 2 3 13" xfId="37087"/>
    <cellStyle name="입력 2 2 2 2 3 2" xfId="10483"/>
    <cellStyle name="입력 2 2 2 2 3 2 2" xfId="25680"/>
    <cellStyle name="입력 2 2 2 2 3 2 3" xfId="40701"/>
    <cellStyle name="입력 2 2 2 2 3 3" xfId="11715"/>
    <cellStyle name="입력 2 2 2 2 3 3 2" xfId="26785"/>
    <cellStyle name="입력 2 2 2 2 3 3 3" xfId="41806"/>
    <cellStyle name="입력 2 2 2 2 3 4" xfId="13016"/>
    <cellStyle name="입력 2 2 2 2 3 4 2" xfId="28086"/>
    <cellStyle name="입력 2 2 2 2 3 4 3" xfId="43107"/>
    <cellStyle name="입력 2 2 2 2 3 5" xfId="14323"/>
    <cellStyle name="입력 2 2 2 2 3 5 2" xfId="29393"/>
    <cellStyle name="입력 2 2 2 2 3 5 3" xfId="44414"/>
    <cellStyle name="입력 2 2 2 2 3 6" xfId="15587"/>
    <cellStyle name="입력 2 2 2 2 3 6 2" xfId="30657"/>
    <cellStyle name="입력 2 2 2 2 3 6 3" xfId="45678"/>
    <cellStyle name="입력 2 2 2 2 3 7" xfId="16734"/>
    <cellStyle name="입력 2 2 2 2 3 7 2" xfId="31804"/>
    <cellStyle name="입력 2 2 2 2 3 7 3" xfId="46825"/>
    <cellStyle name="입력 2 2 2 2 3 8" xfId="18021"/>
    <cellStyle name="입력 2 2 2 2 3 8 2" xfId="33091"/>
    <cellStyle name="입력 2 2 2 2 3 8 3" xfId="48103"/>
    <cellStyle name="입력 2 2 2 2 3 9" xfId="19196"/>
    <cellStyle name="입력 2 2 2 2 3 9 2" xfId="34266"/>
    <cellStyle name="입력 2 2 2 2 3 9 3" xfId="49278"/>
    <cellStyle name="입력 2 2 2 2 4" xfId="8233"/>
    <cellStyle name="입력 2 2 2 2 4 10" xfId="20810"/>
    <cellStyle name="입력 2 2 2 2 4 10 2" xfId="35880"/>
    <cellStyle name="입력 2 2 2 2 4 10 3" xfId="50892"/>
    <cellStyle name="입력 2 2 2 2 4 11" xfId="23459"/>
    <cellStyle name="입력 2 2 2 2 4 12" xfId="38483"/>
    <cellStyle name="입력 2 2 2 2 4 2" xfId="11138"/>
    <cellStyle name="입력 2 2 2 2 4 2 2" xfId="26208"/>
    <cellStyle name="입력 2 2 2 2 4 2 3" xfId="41229"/>
    <cellStyle name="입력 2 2 2 2 4 3" xfId="12255"/>
    <cellStyle name="입력 2 2 2 2 4 3 2" xfId="27325"/>
    <cellStyle name="입력 2 2 2 2 4 3 3" xfId="42346"/>
    <cellStyle name="입력 2 2 2 2 4 4" xfId="13561"/>
    <cellStyle name="입력 2 2 2 2 4 4 2" xfId="28631"/>
    <cellStyle name="입력 2 2 2 2 4 4 3" xfId="43652"/>
    <cellStyle name="입력 2 2 2 2 4 5" xfId="14936"/>
    <cellStyle name="입력 2 2 2 2 4 5 2" xfId="30006"/>
    <cellStyle name="입력 2 2 2 2 4 5 3" xfId="45027"/>
    <cellStyle name="입력 2 2 2 2 4 6" xfId="16110"/>
    <cellStyle name="입력 2 2 2 2 4 6 2" xfId="31180"/>
    <cellStyle name="입력 2 2 2 2 4 6 3" xfId="46201"/>
    <cellStyle name="입력 2 2 2 2 4 7" xfId="17265"/>
    <cellStyle name="입력 2 2 2 2 4 7 2" xfId="32335"/>
    <cellStyle name="입력 2 2 2 2 4 7 3" xfId="47347"/>
    <cellStyle name="입력 2 2 2 2 4 8" xfId="18570"/>
    <cellStyle name="입력 2 2 2 2 4 8 2" xfId="33640"/>
    <cellStyle name="입력 2 2 2 2 4 8 3" xfId="48652"/>
    <cellStyle name="입력 2 2 2 2 4 9" xfId="19715"/>
    <cellStyle name="입력 2 2 2 2 4 9 2" xfId="34785"/>
    <cellStyle name="입력 2 2 2 2 4 9 3" xfId="49797"/>
    <cellStyle name="입력 2 2 2 2 5" xfId="8603"/>
    <cellStyle name="입력 2 2 2 2 5 2" xfId="23829"/>
    <cellStyle name="입력 2 2 2 2 5 3" xfId="38852"/>
    <cellStyle name="입력 2 2 2 2 6" xfId="9813"/>
    <cellStyle name="입력 2 2 2 2 6 2" xfId="25039"/>
    <cellStyle name="입력 2 2 2 2 6 3" xfId="40060"/>
    <cellStyle name="입력 2 2 2 2 7" xfId="10050"/>
    <cellStyle name="입력 2 2 2 2 7 2" xfId="25276"/>
    <cellStyle name="입력 2 2 2 2 7 3" xfId="40297"/>
    <cellStyle name="입력 2 2 2 2 8" xfId="8947"/>
    <cellStyle name="입력 2 2 2 2 8 2" xfId="24173"/>
    <cellStyle name="입력 2 2 2 2 8 3" xfId="39195"/>
    <cellStyle name="입력 2 2 2 2 9" xfId="9198"/>
    <cellStyle name="입력 2 2 2 2 9 2" xfId="24424"/>
    <cellStyle name="입력 2 2 2 2 9 3" xfId="39446"/>
    <cellStyle name="입력 2 2 2 3" xfId="6627"/>
    <cellStyle name="입력 2 2 2 3 10" xfId="20233"/>
    <cellStyle name="입력 2 2 2 3 10 2" xfId="35303"/>
    <cellStyle name="입력 2 2 2 3 10 3" xfId="50315"/>
    <cellStyle name="입력 2 2 2 3 11" xfId="7505"/>
    <cellStyle name="입력 2 2 2 3 11 2" xfId="22858"/>
    <cellStyle name="입력 2 2 2 3 11 3" xfId="37906"/>
    <cellStyle name="입력 2 2 2 3 12" xfId="21981"/>
    <cellStyle name="입력 2 2 2 3 13" xfId="37029"/>
    <cellStyle name="입력 2 2 2 3 2" xfId="10425"/>
    <cellStyle name="입력 2 2 2 3 2 2" xfId="25622"/>
    <cellStyle name="입력 2 2 2 3 2 3" xfId="40643"/>
    <cellStyle name="입력 2 2 2 3 3" xfId="11657"/>
    <cellStyle name="입력 2 2 2 3 3 2" xfId="26727"/>
    <cellStyle name="입력 2 2 2 3 3 3" xfId="41748"/>
    <cellStyle name="입력 2 2 2 3 4" xfId="12958"/>
    <cellStyle name="입력 2 2 2 3 4 2" xfId="28028"/>
    <cellStyle name="입력 2 2 2 3 4 3" xfId="43049"/>
    <cellStyle name="입력 2 2 2 3 5" xfId="14265"/>
    <cellStyle name="입력 2 2 2 3 5 2" xfId="29335"/>
    <cellStyle name="입력 2 2 2 3 5 3" xfId="44356"/>
    <cellStyle name="입력 2 2 2 3 6" xfId="15529"/>
    <cellStyle name="입력 2 2 2 3 6 2" xfId="30599"/>
    <cellStyle name="입력 2 2 2 3 6 3" xfId="45620"/>
    <cellStyle name="입력 2 2 2 3 7" xfId="16676"/>
    <cellStyle name="입력 2 2 2 3 7 2" xfId="31746"/>
    <cellStyle name="입력 2 2 2 3 7 3" xfId="46767"/>
    <cellStyle name="입력 2 2 2 3 8" xfId="17963"/>
    <cellStyle name="입력 2 2 2 3 8 2" xfId="33033"/>
    <cellStyle name="입력 2 2 2 3 8 3" xfId="48045"/>
    <cellStyle name="입력 2 2 2 3 9" xfId="19138"/>
    <cellStyle name="입력 2 2 2 3 9 2" xfId="34208"/>
    <cellStyle name="입력 2 2 2 3 9 3" xfId="49220"/>
    <cellStyle name="입력 2 2 2 4" xfId="8191"/>
    <cellStyle name="입력 2 2 2 4 10" xfId="20768"/>
    <cellStyle name="입력 2 2 2 4 10 2" xfId="35838"/>
    <cellStyle name="입력 2 2 2 4 10 3" xfId="50850"/>
    <cellStyle name="입력 2 2 2 4 11" xfId="23417"/>
    <cellStyle name="입력 2 2 2 4 12" xfId="38441"/>
    <cellStyle name="입력 2 2 2 4 2" xfId="11096"/>
    <cellStyle name="입력 2 2 2 4 2 2" xfId="26166"/>
    <cellStyle name="입력 2 2 2 4 2 3" xfId="41187"/>
    <cellStyle name="입력 2 2 2 4 3" xfId="12213"/>
    <cellStyle name="입력 2 2 2 4 3 2" xfId="27283"/>
    <cellStyle name="입력 2 2 2 4 3 3" xfId="42304"/>
    <cellStyle name="입력 2 2 2 4 4" xfId="13519"/>
    <cellStyle name="입력 2 2 2 4 4 2" xfId="28589"/>
    <cellStyle name="입력 2 2 2 4 4 3" xfId="43610"/>
    <cellStyle name="입력 2 2 2 4 5" xfId="14894"/>
    <cellStyle name="입력 2 2 2 4 5 2" xfId="29964"/>
    <cellStyle name="입력 2 2 2 4 5 3" xfId="44985"/>
    <cellStyle name="입력 2 2 2 4 6" xfId="16068"/>
    <cellStyle name="입력 2 2 2 4 6 2" xfId="31138"/>
    <cellStyle name="입력 2 2 2 4 6 3" xfId="46159"/>
    <cellStyle name="입력 2 2 2 4 7" xfId="17223"/>
    <cellStyle name="입력 2 2 2 4 7 2" xfId="32293"/>
    <cellStyle name="입력 2 2 2 4 7 3" xfId="47305"/>
    <cellStyle name="입력 2 2 2 4 8" xfId="18528"/>
    <cellStyle name="입력 2 2 2 4 8 2" xfId="33598"/>
    <cellStyle name="입력 2 2 2 4 8 3" xfId="48610"/>
    <cellStyle name="입력 2 2 2 4 9" xfId="19673"/>
    <cellStyle name="입력 2 2 2 4 9 2" xfId="34743"/>
    <cellStyle name="입력 2 2 2 4 9 3" xfId="49755"/>
    <cellStyle name="입력 2 2 2 5" xfId="6136"/>
    <cellStyle name="입력 2 2 2 5 2" xfId="21490"/>
    <cellStyle name="입력 2 2 2 5 3" xfId="36538"/>
    <cellStyle name="입력 2 2 3" xfId="6518"/>
    <cellStyle name="입력 2 2 3 10" xfId="20124"/>
    <cellStyle name="입력 2 2 3 10 2" xfId="35194"/>
    <cellStyle name="입력 2 2 3 10 3" xfId="50206"/>
    <cellStyle name="입력 2 2 3 11" xfId="7396"/>
    <cellStyle name="입력 2 2 3 11 2" xfId="22749"/>
    <cellStyle name="입력 2 2 3 11 3" xfId="37797"/>
    <cellStyle name="입력 2 2 3 12" xfId="21872"/>
    <cellStyle name="입력 2 2 3 13" xfId="36920"/>
    <cellStyle name="입력 2 2 3 2" xfId="10316"/>
    <cellStyle name="입력 2 2 3 2 2" xfId="25513"/>
    <cellStyle name="입력 2 2 3 2 3" xfId="40534"/>
    <cellStyle name="입력 2 2 3 3" xfId="11548"/>
    <cellStyle name="입력 2 2 3 3 2" xfId="26618"/>
    <cellStyle name="입력 2 2 3 3 3" xfId="41639"/>
    <cellStyle name="입력 2 2 3 4" xfId="12849"/>
    <cellStyle name="입력 2 2 3 4 2" xfId="27919"/>
    <cellStyle name="입력 2 2 3 4 3" xfId="42940"/>
    <cellStyle name="입력 2 2 3 5" xfId="14156"/>
    <cellStyle name="입력 2 2 3 5 2" xfId="29226"/>
    <cellStyle name="입력 2 2 3 5 3" xfId="44247"/>
    <cellStyle name="입력 2 2 3 6" xfId="15420"/>
    <cellStyle name="입력 2 2 3 6 2" xfId="30490"/>
    <cellStyle name="입력 2 2 3 6 3" xfId="45511"/>
    <cellStyle name="입력 2 2 3 7" xfId="16567"/>
    <cellStyle name="입력 2 2 3 7 2" xfId="31637"/>
    <cellStyle name="입력 2 2 3 7 3" xfId="46658"/>
    <cellStyle name="입력 2 2 3 8" xfId="17854"/>
    <cellStyle name="입력 2 2 3 8 2" xfId="32924"/>
    <cellStyle name="입력 2 2 3 8 3" xfId="47936"/>
    <cellStyle name="입력 2 2 3 9" xfId="19029"/>
    <cellStyle name="입력 2 2 3 9 2" xfId="34099"/>
    <cellStyle name="입력 2 2 3 9 3" xfId="49111"/>
    <cellStyle name="입력 2 2 4" xfId="8139"/>
    <cellStyle name="입력 2 2 4 10" xfId="20716"/>
    <cellStyle name="입력 2 2 4 10 2" xfId="35786"/>
    <cellStyle name="입력 2 2 4 10 3" xfId="50798"/>
    <cellStyle name="입력 2 2 4 11" xfId="23365"/>
    <cellStyle name="입력 2 2 4 12" xfId="38389"/>
    <cellStyle name="입력 2 2 4 2" xfId="11044"/>
    <cellStyle name="입력 2 2 4 2 2" xfId="26114"/>
    <cellStyle name="입력 2 2 4 2 3" xfId="41135"/>
    <cellStyle name="입력 2 2 4 3" xfId="12161"/>
    <cellStyle name="입력 2 2 4 3 2" xfId="27231"/>
    <cellStyle name="입력 2 2 4 3 3" xfId="42252"/>
    <cellStyle name="입력 2 2 4 4" xfId="13467"/>
    <cellStyle name="입력 2 2 4 4 2" xfId="28537"/>
    <cellStyle name="입력 2 2 4 4 3" xfId="43558"/>
    <cellStyle name="입력 2 2 4 5" xfId="14842"/>
    <cellStyle name="입력 2 2 4 5 2" xfId="29912"/>
    <cellStyle name="입력 2 2 4 5 3" xfId="44933"/>
    <cellStyle name="입력 2 2 4 6" xfId="16016"/>
    <cellStyle name="입력 2 2 4 6 2" xfId="31086"/>
    <cellStyle name="입력 2 2 4 6 3" xfId="46107"/>
    <cellStyle name="입력 2 2 4 7" xfId="17171"/>
    <cellStyle name="입력 2 2 4 7 2" xfId="32241"/>
    <cellStyle name="입력 2 2 4 7 3" xfId="47253"/>
    <cellStyle name="입력 2 2 4 8" xfId="18476"/>
    <cellStyle name="입력 2 2 4 8 2" xfId="33546"/>
    <cellStyle name="입력 2 2 4 8 3" xfId="48558"/>
    <cellStyle name="입력 2 2 4 9" xfId="19621"/>
    <cellStyle name="입력 2 2 4 9 2" xfId="34691"/>
    <cellStyle name="입력 2 2 4 9 3" xfId="49703"/>
    <cellStyle name="입력 2 2 5" xfId="9197"/>
    <cellStyle name="입력 2 2 5 2" xfId="24423"/>
    <cellStyle name="입력 2 2 5 3" xfId="39445"/>
    <cellStyle name="입력 2 2 6" xfId="9981"/>
    <cellStyle name="입력 2 2 6 2" xfId="25207"/>
    <cellStyle name="입력 2 2 6 3" xfId="40228"/>
    <cellStyle name="입력 2 2 7" xfId="9203"/>
    <cellStyle name="입력 2 2 7 2" xfId="24429"/>
    <cellStyle name="입력 2 2 7 3" xfId="39451"/>
    <cellStyle name="입력 2 2 8" xfId="14814"/>
    <cellStyle name="입력 2 2 8 2" xfId="29884"/>
    <cellStyle name="입력 2 2 8 3" xfId="44905"/>
    <cellStyle name="입력 2 2 9" xfId="11769"/>
    <cellStyle name="입력 2 2 9 2" xfId="26839"/>
    <cellStyle name="입력 2 2 9 3" xfId="41860"/>
    <cellStyle name="입력 2 3" xfId="6024"/>
    <cellStyle name="입력 2 3 10" xfId="20065"/>
    <cellStyle name="입력 2 3 10 2" xfId="35135"/>
    <cellStyle name="입력 2 3 10 3" xfId="50147"/>
    <cellStyle name="입력 2 3 11" xfId="7337"/>
    <cellStyle name="입력 2 3 11 2" xfId="22690"/>
    <cellStyle name="입력 2 3 11 3" xfId="37738"/>
    <cellStyle name="입력 2 3 12" xfId="21381"/>
    <cellStyle name="입력 2 3 13" xfId="36426"/>
    <cellStyle name="입력 2 3 2" xfId="10257"/>
    <cellStyle name="입력 2 3 2 2" xfId="25454"/>
    <cellStyle name="입력 2 3 2 3" xfId="40475"/>
    <cellStyle name="입력 2 3 3" xfId="11489"/>
    <cellStyle name="입력 2 3 3 2" xfId="26559"/>
    <cellStyle name="입력 2 3 3 3" xfId="41580"/>
    <cellStyle name="입력 2 3 4" xfId="12790"/>
    <cellStyle name="입력 2 3 4 2" xfId="27860"/>
    <cellStyle name="입력 2 3 4 3" xfId="42881"/>
    <cellStyle name="입력 2 3 5" xfId="14097"/>
    <cellStyle name="입력 2 3 5 2" xfId="29167"/>
    <cellStyle name="입력 2 3 5 3" xfId="44188"/>
    <cellStyle name="입력 2 3 6" xfId="15361"/>
    <cellStyle name="입력 2 3 6 2" xfId="30431"/>
    <cellStyle name="입력 2 3 6 3" xfId="45452"/>
    <cellStyle name="입력 2 3 7" xfId="16508"/>
    <cellStyle name="입력 2 3 7 2" xfId="31578"/>
    <cellStyle name="입력 2 3 7 3" xfId="46599"/>
    <cellStyle name="입력 2 3 8" xfId="17795"/>
    <cellStyle name="입력 2 3 8 2" xfId="32865"/>
    <cellStyle name="입력 2 3 8 3" xfId="47877"/>
    <cellStyle name="입력 2 3 9" xfId="18970"/>
    <cellStyle name="입력 2 3 9 2" xfId="34040"/>
    <cellStyle name="입력 2 3 9 3" xfId="49052"/>
    <cellStyle name="입력 2 4" xfId="7385"/>
    <cellStyle name="입력 2 4 10" xfId="20113"/>
    <cellStyle name="입력 2 4 10 2" xfId="35183"/>
    <cellStyle name="입력 2 4 10 3" xfId="50195"/>
    <cellStyle name="입력 2 4 11" xfId="22738"/>
    <cellStyle name="입력 2 4 12" xfId="37786"/>
    <cellStyle name="입력 2 4 2" xfId="10305"/>
    <cellStyle name="입력 2 4 2 2" xfId="25502"/>
    <cellStyle name="입력 2 4 2 3" xfId="40523"/>
    <cellStyle name="입력 2 4 3" xfId="11537"/>
    <cellStyle name="입력 2 4 3 2" xfId="26607"/>
    <cellStyle name="입력 2 4 3 3" xfId="41628"/>
    <cellStyle name="입력 2 4 4" xfId="12838"/>
    <cellStyle name="입력 2 4 4 2" xfId="27908"/>
    <cellStyle name="입력 2 4 4 3" xfId="42929"/>
    <cellStyle name="입력 2 4 5" xfId="14145"/>
    <cellStyle name="입력 2 4 5 2" xfId="29215"/>
    <cellStyle name="입력 2 4 5 3" xfId="44236"/>
    <cellStyle name="입력 2 4 6" xfId="15409"/>
    <cellStyle name="입력 2 4 6 2" xfId="30479"/>
    <cellStyle name="입력 2 4 6 3" xfId="45500"/>
    <cellStyle name="입력 2 4 7" xfId="16556"/>
    <cellStyle name="입력 2 4 7 2" xfId="31626"/>
    <cellStyle name="입력 2 4 7 3" xfId="46647"/>
    <cellStyle name="입력 2 4 8" xfId="17843"/>
    <cellStyle name="입력 2 4 8 2" xfId="32913"/>
    <cellStyle name="입력 2 4 8 3" xfId="47925"/>
    <cellStyle name="입력 2 4 9" xfId="19018"/>
    <cellStyle name="입력 2 4 9 2" xfId="34088"/>
    <cellStyle name="입력 2 4 9 3" xfId="49100"/>
    <cellStyle name="입력 2 5" xfId="6260"/>
    <cellStyle name="입력 2 5 2" xfId="21614"/>
    <cellStyle name="입력 2 5 3" xfId="36662"/>
    <cellStyle name="입력 3" xfId="1727"/>
    <cellStyle name="입력 3 10" xfId="6213"/>
    <cellStyle name="입력 3 10 2" xfId="21567"/>
    <cellStyle name="입력 3 10 3" xfId="36615"/>
    <cellStyle name="입력 3 2" xfId="4222"/>
    <cellStyle name="입력 3 2 2" xfId="4324"/>
    <cellStyle name="입력 3 2 2 2" xfId="5538"/>
    <cellStyle name="입력 3 2 2 2 10" xfId="6310"/>
    <cellStyle name="입력 3 2 2 2 10 2" xfId="21664"/>
    <cellStyle name="입력 3 2 2 2 10 3" xfId="36712"/>
    <cellStyle name="입력 3 2 2 2 2" xfId="5598"/>
    <cellStyle name="입력 3 2 2 2 2 2" xfId="5658"/>
    <cellStyle name="입력 3 2 2 2 2 2 10" xfId="6210"/>
    <cellStyle name="입력 3 2 2 2 2 2 10 2" xfId="21564"/>
    <cellStyle name="입력 3 2 2 2 2 2 10 3" xfId="36612"/>
    <cellStyle name="입력 3 2 2 2 2 2 2" xfId="5784"/>
    <cellStyle name="입력 3 2 2 2 2 2 2 2" xfId="5901"/>
    <cellStyle name="입력 3 2 2 2 2 2 2 2 10" xfId="7201"/>
    <cellStyle name="입력 3 2 2 2 2 2 2 2 10 2" xfId="22555"/>
    <cellStyle name="입력 3 2 2 2 2 2 2 2 10 3" xfId="37603"/>
    <cellStyle name="입력 3 2 2 2 2 2 2 2 2" xfId="6899"/>
    <cellStyle name="입력 3 2 2 2 2 2 2 2 2 10" xfId="19525"/>
    <cellStyle name="입력 3 2 2 2 2 2 2 2 2 10 2" xfId="34595"/>
    <cellStyle name="입력 3 2 2 2 2 2 2 2 2 10 3" xfId="49607"/>
    <cellStyle name="입력 3 2 2 2 2 2 2 2 2 11" xfId="20620"/>
    <cellStyle name="입력 3 2 2 2 2 2 2 2 2 11 2" xfId="35690"/>
    <cellStyle name="입력 3 2 2 2 2 2 2 2 2 11 3" xfId="50702"/>
    <cellStyle name="입력 3 2 2 2 2 2 2 2 2 12" xfId="7966"/>
    <cellStyle name="입력 3 2 2 2 2 2 2 2 2 12 2" xfId="23269"/>
    <cellStyle name="입력 3 2 2 2 2 2 2 2 2 12 3" xfId="38293"/>
    <cellStyle name="입력 3 2 2 2 2 2 2 2 2 13" xfId="22253"/>
    <cellStyle name="입력 3 2 2 2 2 2 2 2 2 14" xfId="37301"/>
    <cellStyle name="입력 3 2 2 2 2 2 2 2 2 2" xfId="8455"/>
    <cellStyle name="입력 3 2 2 2 2 2 2 2 2 2 10" xfId="21032"/>
    <cellStyle name="입력 3 2 2 2 2 2 2 2 2 2 10 2" xfId="36102"/>
    <cellStyle name="입력 3 2 2 2 2 2 2 2 2 2 10 3" xfId="51114"/>
    <cellStyle name="입력 3 2 2 2 2 2 2 2 2 2 11" xfId="23681"/>
    <cellStyle name="입력 3 2 2 2 2 2 2 2 2 2 12" xfId="38705"/>
    <cellStyle name="입력 3 2 2 2 2 2 2 2 2 2 2" xfId="11360"/>
    <cellStyle name="입력 3 2 2 2 2 2 2 2 2 2 2 2" xfId="26430"/>
    <cellStyle name="입력 3 2 2 2 2 2 2 2 2 2 2 3" xfId="41451"/>
    <cellStyle name="입력 3 2 2 2 2 2 2 2 2 2 3" xfId="12477"/>
    <cellStyle name="입력 3 2 2 2 2 2 2 2 2 2 3 2" xfId="27547"/>
    <cellStyle name="입력 3 2 2 2 2 2 2 2 2 2 3 3" xfId="42568"/>
    <cellStyle name="입력 3 2 2 2 2 2 2 2 2 2 4" xfId="13783"/>
    <cellStyle name="입력 3 2 2 2 2 2 2 2 2 2 4 2" xfId="28853"/>
    <cellStyle name="입력 3 2 2 2 2 2 2 2 2 2 4 3" xfId="43874"/>
    <cellStyle name="입력 3 2 2 2 2 2 2 2 2 2 5" xfId="15158"/>
    <cellStyle name="입력 3 2 2 2 2 2 2 2 2 2 5 2" xfId="30228"/>
    <cellStyle name="입력 3 2 2 2 2 2 2 2 2 2 5 3" xfId="45249"/>
    <cellStyle name="입력 3 2 2 2 2 2 2 2 2 2 6" xfId="16332"/>
    <cellStyle name="입력 3 2 2 2 2 2 2 2 2 2 6 2" xfId="31402"/>
    <cellStyle name="입력 3 2 2 2 2 2 2 2 2 2 6 3" xfId="46423"/>
    <cellStyle name="입력 3 2 2 2 2 2 2 2 2 2 7" xfId="17487"/>
    <cellStyle name="입력 3 2 2 2 2 2 2 2 2 2 7 2" xfId="32557"/>
    <cellStyle name="입력 3 2 2 2 2 2 2 2 2 2 7 3" xfId="47569"/>
    <cellStyle name="입력 3 2 2 2 2 2 2 2 2 2 8" xfId="18792"/>
    <cellStyle name="입력 3 2 2 2 2 2 2 2 2 2 8 2" xfId="33862"/>
    <cellStyle name="입력 3 2 2 2 2 2 2 2 2 2 8 3" xfId="48874"/>
    <cellStyle name="입력 3 2 2 2 2 2 2 2 2 2 9" xfId="19937"/>
    <cellStyle name="입력 3 2 2 2 2 2 2 2 2 2 9 2" xfId="35007"/>
    <cellStyle name="입력 3 2 2 2 2 2 2 2 2 2 9 3" xfId="50019"/>
    <cellStyle name="입력 3 2 2 2 2 2 2 2 2 3" xfId="10871"/>
    <cellStyle name="입력 3 2 2 2 2 2 2 2 2 3 2" xfId="26018"/>
    <cellStyle name="입력 3 2 2 2 2 2 2 2 2 3 3" xfId="41039"/>
    <cellStyle name="입력 3 2 2 2 2 2 2 2 2 4" xfId="12049"/>
    <cellStyle name="입력 3 2 2 2 2 2 2 2 2 4 2" xfId="27119"/>
    <cellStyle name="입력 3 2 2 2 2 2 2 2 2 4 3" xfId="42140"/>
    <cellStyle name="입력 3 2 2 2 2 2 2 2 2 5" xfId="13353"/>
    <cellStyle name="입력 3 2 2 2 2 2 2 2 2 5 2" xfId="28423"/>
    <cellStyle name="입력 3 2 2 2 2 2 2 2 2 5 3" xfId="43444"/>
    <cellStyle name="입력 3 2 2 2 2 2 2 2 2 6" xfId="14690"/>
    <cellStyle name="입력 3 2 2 2 2 2 2 2 2 6 2" xfId="29760"/>
    <cellStyle name="입력 3 2 2 2 2 2 2 2 2 6 3" xfId="44781"/>
    <cellStyle name="입력 3 2 2 2 2 2 2 2 2 7" xfId="15920"/>
    <cellStyle name="입력 3 2 2 2 2 2 2 2 2 7 2" xfId="30990"/>
    <cellStyle name="입력 3 2 2 2 2 2 2 2 2 7 3" xfId="46011"/>
    <cellStyle name="입력 3 2 2 2 2 2 2 2 2 8" xfId="17073"/>
    <cellStyle name="입력 3 2 2 2 2 2 2 2 2 8 2" xfId="32143"/>
    <cellStyle name="입력 3 2 2 2 2 2 2 2 2 8 3" xfId="47155"/>
    <cellStyle name="입력 3 2 2 2 2 2 2 2 2 9" xfId="18358"/>
    <cellStyle name="입력 3 2 2 2 2 2 2 2 2 9 2" xfId="33428"/>
    <cellStyle name="입력 3 2 2 2 2 2 2 2 2 9 3" xfId="48440"/>
    <cellStyle name="입력 3 2 2 2 2 2 2 2 3" xfId="7806"/>
    <cellStyle name="입력 3 2 2 2 2 2 2 2 3 10" xfId="20505"/>
    <cellStyle name="입력 3 2 2 2 2 2 2 2 3 10 2" xfId="35575"/>
    <cellStyle name="입력 3 2 2 2 2 2 2 2 3 10 3" xfId="50587"/>
    <cellStyle name="입력 3 2 2 2 2 2 2 2 3 11" xfId="23151"/>
    <cellStyle name="입력 3 2 2 2 2 2 2 2 3 12" xfId="38178"/>
    <cellStyle name="입력 3 2 2 2 2 2 2 2 3 2" xfId="10714"/>
    <cellStyle name="입력 3 2 2 2 2 2 2 2 3 2 2" xfId="25903"/>
    <cellStyle name="입력 3 2 2 2 2 2 2 2 3 2 3" xfId="40924"/>
    <cellStyle name="입력 3 2 2 2 2 2 2 2 3 3" xfId="11932"/>
    <cellStyle name="입력 3 2 2 2 2 2 2 2 3 3 2" xfId="27002"/>
    <cellStyle name="입력 3 2 2 2 2 2 2 2 3 3 3" xfId="42023"/>
    <cellStyle name="입력 3 2 2 2 2 2 2 2 3 4" xfId="13234"/>
    <cellStyle name="입력 3 2 2 2 2 2 2 2 3 4 2" xfId="28304"/>
    <cellStyle name="입력 3 2 2 2 2 2 2 2 3 4 3" xfId="43325"/>
    <cellStyle name="입력 3 2 2 2 2 2 2 2 3 5" xfId="14545"/>
    <cellStyle name="입력 3 2 2 2 2 2 2 2 3 5 2" xfId="29615"/>
    <cellStyle name="입력 3 2 2 2 2 2 2 2 3 5 3" xfId="44636"/>
    <cellStyle name="입력 3 2 2 2 2 2 2 2 3 6" xfId="15804"/>
    <cellStyle name="입력 3 2 2 2 2 2 2 2 3 6 2" xfId="30874"/>
    <cellStyle name="입력 3 2 2 2 2 2 2 2 3 6 3" xfId="45895"/>
    <cellStyle name="입력 3 2 2 2 2 2 2 2 3 7" xfId="16955"/>
    <cellStyle name="입력 3 2 2 2 2 2 2 2 3 7 2" xfId="32025"/>
    <cellStyle name="입력 3 2 2 2 2 2 2 2 3 7 3" xfId="47040"/>
    <cellStyle name="입력 3 2 2 2 2 2 2 2 3 8" xfId="18236"/>
    <cellStyle name="입력 3 2 2 2 2 2 2 2 3 8 2" xfId="33306"/>
    <cellStyle name="입력 3 2 2 2 2 2 2 2 3 8 3" xfId="48318"/>
    <cellStyle name="입력 3 2 2 2 2 2 2 2 3 9" xfId="19410"/>
    <cellStyle name="입력 3 2 2 2 2 2 2 2 3 9 2" xfId="34480"/>
    <cellStyle name="입력 3 2 2 2 2 2 2 2 3 9 3" xfId="49492"/>
    <cellStyle name="입력 3 2 2 2 2 2 2 2 4" xfId="8372"/>
    <cellStyle name="입력 3 2 2 2 2 2 2 2 4 10" xfId="20949"/>
    <cellStyle name="입력 3 2 2 2 2 2 2 2 4 10 2" xfId="36019"/>
    <cellStyle name="입력 3 2 2 2 2 2 2 2 4 10 3" xfId="51031"/>
    <cellStyle name="입력 3 2 2 2 2 2 2 2 4 11" xfId="23598"/>
    <cellStyle name="입력 3 2 2 2 2 2 2 2 4 12" xfId="38622"/>
    <cellStyle name="입력 3 2 2 2 2 2 2 2 4 2" xfId="11277"/>
    <cellStyle name="입력 3 2 2 2 2 2 2 2 4 2 2" xfId="26347"/>
    <cellStyle name="입력 3 2 2 2 2 2 2 2 4 2 3" xfId="41368"/>
    <cellStyle name="입력 3 2 2 2 2 2 2 2 4 3" xfId="12394"/>
    <cellStyle name="입력 3 2 2 2 2 2 2 2 4 3 2" xfId="27464"/>
    <cellStyle name="입력 3 2 2 2 2 2 2 2 4 3 3" xfId="42485"/>
    <cellStyle name="입력 3 2 2 2 2 2 2 2 4 4" xfId="13700"/>
    <cellStyle name="입력 3 2 2 2 2 2 2 2 4 4 2" xfId="28770"/>
    <cellStyle name="입력 3 2 2 2 2 2 2 2 4 4 3" xfId="43791"/>
    <cellStyle name="입력 3 2 2 2 2 2 2 2 4 5" xfId="15075"/>
    <cellStyle name="입력 3 2 2 2 2 2 2 2 4 5 2" xfId="30145"/>
    <cellStyle name="입력 3 2 2 2 2 2 2 2 4 5 3" xfId="45166"/>
    <cellStyle name="입력 3 2 2 2 2 2 2 2 4 6" xfId="16249"/>
    <cellStyle name="입력 3 2 2 2 2 2 2 2 4 6 2" xfId="31319"/>
    <cellStyle name="입력 3 2 2 2 2 2 2 2 4 6 3" xfId="46340"/>
    <cellStyle name="입력 3 2 2 2 2 2 2 2 4 7" xfId="17404"/>
    <cellStyle name="입력 3 2 2 2 2 2 2 2 4 7 2" xfId="32474"/>
    <cellStyle name="입력 3 2 2 2 2 2 2 2 4 7 3" xfId="47486"/>
    <cellStyle name="입력 3 2 2 2 2 2 2 2 4 8" xfId="18709"/>
    <cellStyle name="입력 3 2 2 2 2 2 2 2 4 8 2" xfId="33779"/>
    <cellStyle name="입력 3 2 2 2 2 2 2 2 4 8 3" xfId="48791"/>
    <cellStyle name="입력 3 2 2 2 2 2 2 2 4 9" xfId="19854"/>
    <cellStyle name="입력 3 2 2 2 2 2 2 2 4 9 2" xfId="34924"/>
    <cellStyle name="입력 3 2 2 2 2 2 2 2 4 9 3" xfId="49936"/>
    <cellStyle name="입력 3 2 2 2 2 2 2 2 5" xfId="8860"/>
    <cellStyle name="입력 3 2 2 2 2 2 2 2 5 2" xfId="24086"/>
    <cellStyle name="입력 3 2 2 2 2 2 2 2 5 3" xfId="39108"/>
    <cellStyle name="입력 3 2 2 2 2 2 2 2 6" xfId="12660"/>
    <cellStyle name="입력 3 2 2 2 2 2 2 2 6 2" xfId="27730"/>
    <cellStyle name="입력 3 2 2 2 2 2 2 2 6 3" xfId="42751"/>
    <cellStyle name="입력 3 2 2 2 2 2 2 2 7" xfId="13955"/>
    <cellStyle name="입력 3 2 2 2 2 2 2 2 7 2" xfId="29025"/>
    <cellStyle name="입력 3 2 2 2 2 2 2 2 7 3" xfId="44046"/>
    <cellStyle name="입력 3 2 2 2 2 2 2 2 8" xfId="9368"/>
    <cellStyle name="입력 3 2 2 2 2 2 2 2 8 2" xfId="24594"/>
    <cellStyle name="입력 3 2 2 2 2 2 2 2 8 3" xfId="39615"/>
    <cellStyle name="입력 3 2 2 2 2 2 2 2 9" xfId="17662"/>
    <cellStyle name="입력 3 2 2 2 2 2 2 2 9 2" xfId="32732"/>
    <cellStyle name="입력 3 2 2 2 2 2 2 2 9 3" xfId="47744"/>
    <cellStyle name="입력 3 2 2 2 2 2 2 3" xfId="6790"/>
    <cellStyle name="입력 3 2 2 2 2 2 2 3 10" xfId="20396"/>
    <cellStyle name="입력 3 2 2 2 2 2 2 3 10 2" xfId="35466"/>
    <cellStyle name="입력 3 2 2 2 2 2 2 3 10 3" xfId="50478"/>
    <cellStyle name="입력 3 2 2 2 2 2 2 3 11" xfId="7690"/>
    <cellStyle name="입력 3 2 2 2 2 2 2 3 11 2" xfId="23042"/>
    <cellStyle name="입력 3 2 2 2 2 2 2 3 11 3" xfId="38069"/>
    <cellStyle name="입력 3 2 2 2 2 2 2 3 12" xfId="22144"/>
    <cellStyle name="입력 3 2 2 2 2 2 2 3 13" xfId="37192"/>
    <cellStyle name="입력 3 2 2 2 2 2 2 3 2" xfId="10598"/>
    <cellStyle name="입력 3 2 2 2 2 2 2 3 2 2" xfId="25794"/>
    <cellStyle name="입력 3 2 2 2 2 2 2 3 2 3" xfId="40815"/>
    <cellStyle name="입력 3 2 2 2 2 2 2 3 3" xfId="11822"/>
    <cellStyle name="입력 3 2 2 2 2 2 2 3 3 2" xfId="26892"/>
    <cellStyle name="입력 3 2 2 2 2 2 2 3 3 3" xfId="41913"/>
    <cellStyle name="입력 3 2 2 2 2 2 2 3 4" xfId="13124"/>
    <cellStyle name="입력 3 2 2 2 2 2 2 3 4 2" xfId="28194"/>
    <cellStyle name="입력 3 2 2 2 2 2 2 3 4 3" xfId="43215"/>
    <cellStyle name="입력 3 2 2 2 2 2 2 3 5" xfId="14430"/>
    <cellStyle name="입력 3 2 2 2 2 2 2 3 5 2" xfId="29500"/>
    <cellStyle name="입력 3 2 2 2 2 2 2 3 5 3" xfId="44521"/>
    <cellStyle name="입력 3 2 2 2 2 2 2 3 6" xfId="15695"/>
    <cellStyle name="입력 3 2 2 2 2 2 2 3 6 2" xfId="30765"/>
    <cellStyle name="입력 3 2 2 2 2 2 2 3 6 3" xfId="45786"/>
    <cellStyle name="입력 3 2 2 2 2 2 2 3 7" xfId="16846"/>
    <cellStyle name="입력 3 2 2 2 2 2 2 3 7 2" xfId="31916"/>
    <cellStyle name="입력 3 2 2 2 2 2 2 3 7 3" xfId="46931"/>
    <cellStyle name="입력 3 2 2 2 2 2 2 3 8" xfId="18126"/>
    <cellStyle name="입력 3 2 2 2 2 2 2 3 8 2" xfId="33196"/>
    <cellStyle name="입력 3 2 2 2 2 2 2 3 8 3" xfId="48208"/>
    <cellStyle name="입력 3 2 2 2 2 2 2 3 9" xfId="19301"/>
    <cellStyle name="입력 3 2 2 2 2 2 2 3 9 2" xfId="34371"/>
    <cellStyle name="입력 3 2 2 2 2 2 2 3 9 3" xfId="49383"/>
    <cellStyle name="입력 3 2 2 2 2 2 2 4" xfId="8295"/>
    <cellStyle name="입력 3 2 2 2 2 2 2 4 10" xfId="20872"/>
    <cellStyle name="입력 3 2 2 2 2 2 2 4 10 2" xfId="35942"/>
    <cellStyle name="입력 3 2 2 2 2 2 2 4 10 3" xfId="50954"/>
    <cellStyle name="입력 3 2 2 2 2 2 2 4 11" xfId="23521"/>
    <cellStyle name="입력 3 2 2 2 2 2 2 4 12" xfId="38545"/>
    <cellStyle name="입력 3 2 2 2 2 2 2 4 2" xfId="11200"/>
    <cellStyle name="입력 3 2 2 2 2 2 2 4 2 2" xfId="26270"/>
    <cellStyle name="입력 3 2 2 2 2 2 2 4 2 3" xfId="41291"/>
    <cellStyle name="입력 3 2 2 2 2 2 2 4 3" xfId="12317"/>
    <cellStyle name="입력 3 2 2 2 2 2 2 4 3 2" xfId="27387"/>
    <cellStyle name="입력 3 2 2 2 2 2 2 4 3 3" xfId="42408"/>
    <cellStyle name="입력 3 2 2 2 2 2 2 4 4" xfId="13623"/>
    <cellStyle name="입력 3 2 2 2 2 2 2 4 4 2" xfId="28693"/>
    <cellStyle name="입력 3 2 2 2 2 2 2 4 4 3" xfId="43714"/>
    <cellStyle name="입력 3 2 2 2 2 2 2 4 5" xfId="14998"/>
    <cellStyle name="입력 3 2 2 2 2 2 2 4 5 2" xfId="30068"/>
    <cellStyle name="입력 3 2 2 2 2 2 2 4 5 3" xfId="45089"/>
    <cellStyle name="입력 3 2 2 2 2 2 2 4 6" xfId="16172"/>
    <cellStyle name="입력 3 2 2 2 2 2 2 4 6 2" xfId="31242"/>
    <cellStyle name="입력 3 2 2 2 2 2 2 4 6 3" xfId="46263"/>
    <cellStyle name="입력 3 2 2 2 2 2 2 4 7" xfId="17327"/>
    <cellStyle name="입력 3 2 2 2 2 2 2 4 7 2" xfId="32397"/>
    <cellStyle name="입력 3 2 2 2 2 2 2 4 7 3" xfId="47409"/>
    <cellStyle name="입력 3 2 2 2 2 2 2 4 8" xfId="18632"/>
    <cellStyle name="입력 3 2 2 2 2 2 2 4 8 2" xfId="33702"/>
    <cellStyle name="입력 3 2 2 2 2 2 2 4 8 3" xfId="48714"/>
    <cellStyle name="입력 3 2 2 2 2 2 2 4 9" xfId="19777"/>
    <cellStyle name="입력 3 2 2 2 2 2 2 4 9 2" xfId="34847"/>
    <cellStyle name="입력 3 2 2 2 2 2 2 4 9 3" xfId="49859"/>
    <cellStyle name="입력 3 2 2 2 2 2 2 5" xfId="6238"/>
    <cellStyle name="입력 3 2 2 2 2 2 2 5 2" xfId="21592"/>
    <cellStyle name="입력 3 2 2 2 2 2 2 5 3" xfId="36640"/>
    <cellStyle name="입력 3 2 2 2 2 2 3" xfId="6672"/>
    <cellStyle name="입력 3 2 2 2 2 2 3 10" xfId="20278"/>
    <cellStyle name="입력 3 2 2 2 2 2 3 10 2" xfId="35348"/>
    <cellStyle name="입력 3 2 2 2 2 2 3 10 3" xfId="50360"/>
    <cellStyle name="입력 3 2 2 2 2 2 3 11" xfId="7550"/>
    <cellStyle name="입력 3 2 2 2 2 2 3 11 2" xfId="22903"/>
    <cellStyle name="입력 3 2 2 2 2 2 3 11 3" xfId="37951"/>
    <cellStyle name="입력 3 2 2 2 2 2 3 12" xfId="22026"/>
    <cellStyle name="입력 3 2 2 2 2 2 3 13" xfId="37074"/>
    <cellStyle name="입력 3 2 2 2 2 2 3 2" xfId="10470"/>
    <cellStyle name="입력 3 2 2 2 2 2 3 2 2" xfId="25667"/>
    <cellStyle name="입력 3 2 2 2 2 2 3 2 3" xfId="40688"/>
    <cellStyle name="입력 3 2 2 2 2 2 3 3" xfId="11702"/>
    <cellStyle name="입력 3 2 2 2 2 2 3 3 2" xfId="26772"/>
    <cellStyle name="입력 3 2 2 2 2 2 3 3 3" xfId="41793"/>
    <cellStyle name="입력 3 2 2 2 2 2 3 4" xfId="13003"/>
    <cellStyle name="입력 3 2 2 2 2 2 3 4 2" xfId="28073"/>
    <cellStyle name="입력 3 2 2 2 2 2 3 4 3" xfId="43094"/>
    <cellStyle name="입력 3 2 2 2 2 2 3 5" xfId="14310"/>
    <cellStyle name="입력 3 2 2 2 2 2 3 5 2" xfId="29380"/>
    <cellStyle name="입력 3 2 2 2 2 2 3 5 3" xfId="44401"/>
    <cellStyle name="입력 3 2 2 2 2 2 3 6" xfId="15574"/>
    <cellStyle name="입력 3 2 2 2 2 2 3 6 2" xfId="30644"/>
    <cellStyle name="입력 3 2 2 2 2 2 3 6 3" xfId="45665"/>
    <cellStyle name="입력 3 2 2 2 2 2 3 7" xfId="16721"/>
    <cellStyle name="입력 3 2 2 2 2 2 3 7 2" xfId="31791"/>
    <cellStyle name="입력 3 2 2 2 2 2 3 7 3" xfId="46812"/>
    <cellStyle name="입력 3 2 2 2 2 2 3 8" xfId="18008"/>
    <cellStyle name="입력 3 2 2 2 2 2 3 8 2" xfId="33078"/>
    <cellStyle name="입력 3 2 2 2 2 2 3 8 3" xfId="48090"/>
    <cellStyle name="입력 3 2 2 2 2 2 3 9" xfId="19183"/>
    <cellStyle name="입력 3 2 2 2 2 2 3 9 2" xfId="34253"/>
    <cellStyle name="입력 3 2 2 2 2 2 3 9 3" xfId="49265"/>
    <cellStyle name="입력 3 2 2 2 2 2 4" xfId="8225"/>
    <cellStyle name="입력 3 2 2 2 2 2 4 10" xfId="20802"/>
    <cellStyle name="입력 3 2 2 2 2 2 4 10 2" xfId="35872"/>
    <cellStyle name="입력 3 2 2 2 2 2 4 10 3" xfId="50884"/>
    <cellStyle name="입력 3 2 2 2 2 2 4 11" xfId="23451"/>
    <cellStyle name="입력 3 2 2 2 2 2 4 12" xfId="38475"/>
    <cellStyle name="입력 3 2 2 2 2 2 4 2" xfId="11130"/>
    <cellStyle name="입력 3 2 2 2 2 2 4 2 2" xfId="26200"/>
    <cellStyle name="입력 3 2 2 2 2 2 4 2 3" xfId="41221"/>
    <cellStyle name="입력 3 2 2 2 2 2 4 3" xfId="12247"/>
    <cellStyle name="입력 3 2 2 2 2 2 4 3 2" xfId="27317"/>
    <cellStyle name="입력 3 2 2 2 2 2 4 3 3" xfId="42338"/>
    <cellStyle name="입력 3 2 2 2 2 2 4 4" xfId="13553"/>
    <cellStyle name="입력 3 2 2 2 2 2 4 4 2" xfId="28623"/>
    <cellStyle name="입력 3 2 2 2 2 2 4 4 3" xfId="43644"/>
    <cellStyle name="입력 3 2 2 2 2 2 4 5" xfId="14928"/>
    <cellStyle name="입력 3 2 2 2 2 2 4 5 2" xfId="29998"/>
    <cellStyle name="입력 3 2 2 2 2 2 4 5 3" xfId="45019"/>
    <cellStyle name="입력 3 2 2 2 2 2 4 6" xfId="16102"/>
    <cellStyle name="입력 3 2 2 2 2 2 4 6 2" xfId="31172"/>
    <cellStyle name="입력 3 2 2 2 2 2 4 6 3" xfId="46193"/>
    <cellStyle name="입력 3 2 2 2 2 2 4 7" xfId="17257"/>
    <cellStyle name="입력 3 2 2 2 2 2 4 7 2" xfId="32327"/>
    <cellStyle name="입력 3 2 2 2 2 2 4 7 3" xfId="47339"/>
    <cellStyle name="입력 3 2 2 2 2 2 4 8" xfId="18562"/>
    <cellStyle name="입력 3 2 2 2 2 2 4 8 2" xfId="33632"/>
    <cellStyle name="입력 3 2 2 2 2 2 4 8 3" xfId="48644"/>
    <cellStyle name="입력 3 2 2 2 2 2 4 9" xfId="19707"/>
    <cellStyle name="입력 3 2 2 2 2 2 4 9 2" xfId="34777"/>
    <cellStyle name="입력 3 2 2 2 2 2 4 9 3" xfId="49789"/>
    <cellStyle name="입력 3 2 2 2 2 2 5" xfId="8616"/>
    <cellStyle name="입력 3 2 2 2 2 2 5 2" xfId="23842"/>
    <cellStyle name="입력 3 2 2 2 2 2 5 3" xfId="38865"/>
    <cellStyle name="입력 3 2 2 2 2 2 6" xfId="9788"/>
    <cellStyle name="입력 3 2 2 2 2 2 6 2" xfId="25014"/>
    <cellStyle name="입력 3 2 2 2 2 2 6 3" xfId="40035"/>
    <cellStyle name="입력 3 2 2 2 2 2 7" xfId="9641"/>
    <cellStyle name="입력 3 2 2 2 2 2 7 2" xfId="24867"/>
    <cellStyle name="입력 3 2 2 2 2 2 7 3" xfId="39888"/>
    <cellStyle name="입력 3 2 2 2 2 2 8" xfId="9234"/>
    <cellStyle name="입력 3 2 2 2 2 2 8 2" xfId="24460"/>
    <cellStyle name="입력 3 2 2 2 2 2 8 3" xfId="39482"/>
    <cellStyle name="입력 3 2 2 2 2 2 9" xfId="9564"/>
    <cellStyle name="입력 3 2 2 2 2 2 9 2" xfId="24790"/>
    <cellStyle name="입력 3 2 2 2 2 2 9 3" xfId="39811"/>
    <cellStyle name="입력 3 2 2 2 2 3" xfId="6612"/>
    <cellStyle name="입력 3 2 2 2 2 3 10" xfId="20218"/>
    <cellStyle name="입력 3 2 2 2 2 3 10 2" xfId="35288"/>
    <cellStyle name="입력 3 2 2 2 2 3 10 3" xfId="50300"/>
    <cellStyle name="입력 3 2 2 2 2 3 11" xfId="7490"/>
    <cellStyle name="입력 3 2 2 2 2 3 11 2" xfId="22843"/>
    <cellStyle name="입력 3 2 2 2 2 3 11 3" xfId="37891"/>
    <cellStyle name="입력 3 2 2 2 2 3 12" xfId="21966"/>
    <cellStyle name="입력 3 2 2 2 2 3 13" xfId="37014"/>
    <cellStyle name="입력 3 2 2 2 2 3 2" xfId="10410"/>
    <cellStyle name="입력 3 2 2 2 2 3 2 2" xfId="25607"/>
    <cellStyle name="입력 3 2 2 2 2 3 2 3" xfId="40628"/>
    <cellStyle name="입력 3 2 2 2 2 3 3" xfId="11642"/>
    <cellStyle name="입력 3 2 2 2 2 3 3 2" xfId="26712"/>
    <cellStyle name="입력 3 2 2 2 2 3 3 3" xfId="41733"/>
    <cellStyle name="입력 3 2 2 2 2 3 4" xfId="12943"/>
    <cellStyle name="입력 3 2 2 2 2 3 4 2" xfId="28013"/>
    <cellStyle name="입력 3 2 2 2 2 3 4 3" xfId="43034"/>
    <cellStyle name="입력 3 2 2 2 2 3 5" xfId="14250"/>
    <cellStyle name="입력 3 2 2 2 2 3 5 2" xfId="29320"/>
    <cellStyle name="입력 3 2 2 2 2 3 5 3" xfId="44341"/>
    <cellStyle name="입력 3 2 2 2 2 3 6" xfId="15514"/>
    <cellStyle name="입력 3 2 2 2 2 3 6 2" xfId="30584"/>
    <cellStyle name="입력 3 2 2 2 2 3 6 3" xfId="45605"/>
    <cellStyle name="입력 3 2 2 2 2 3 7" xfId="16661"/>
    <cellStyle name="입력 3 2 2 2 2 3 7 2" xfId="31731"/>
    <cellStyle name="입력 3 2 2 2 2 3 7 3" xfId="46752"/>
    <cellStyle name="입력 3 2 2 2 2 3 8" xfId="17948"/>
    <cellStyle name="입력 3 2 2 2 2 3 8 2" xfId="33018"/>
    <cellStyle name="입력 3 2 2 2 2 3 8 3" xfId="48030"/>
    <cellStyle name="입력 3 2 2 2 2 3 9" xfId="19123"/>
    <cellStyle name="입력 3 2 2 2 2 3 9 2" xfId="34193"/>
    <cellStyle name="입력 3 2 2 2 2 3 9 3" xfId="49205"/>
    <cellStyle name="입력 3 2 2 2 2 4" xfId="8181"/>
    <cellStyle name="입력 3 2 2 2 2 4 10" xfId="20758"/>
    <cellStyle name="입력 3 2 2 2 2 4 10 2" xfId="35828"/>
    <cellStyle name="입력 3 2 2 2 2 4 10 3" xfId="50840"/>
    <cellStyle name="입력 3 2 2 2 2 4 11" xfId="23407"/>
    <cellStyle name="입력 3 2 2 2 2 4 12" xfId="38431"/>
    <cellStyle name="입력 3 2 2 2 2 4 2" xfId="11086"/>
    <cellStyle name="입력 3 2 2 2 2 4 2 2" xfId="26156"/>
    <cellStyle name="입력 3 2 2 2 2 4 2 3" xfId="41177"/>
    <cellStyle name="입력 3 2 2 2 2 4 3" xfId="12203"/>
    <cellStyle name="입력 3 2 2 2 2 4 3 2" xfId="27273"/>
    <cellStyle name="입력 3 2 2 2 2 4 3 3" xfId="42294"/>
    <cellStyle name="입력 3 2 2 2 2 4 4" xfId="13509"/>
    <cellStyle name="입력 3 2 2 2 2 4 4 2" xfId="28579"/>
    <cellStyle name="입력 3 2 2 2 2 4 4 3" xfId="43600"/>
    <cellStyle name="입력 3 2 2 2 2 4 5" xfId="14884"/>
    <cellStyle name="입력 3 2 2 2 2 4 5 2" xfId="29954"/>
    <cellStyle name="입력 3 2 2 2 2 4 5 3" xfId="44975"/>
    <cellStyle name="입력 3 2 2 2 2 4 6" xfId="16058"/>
    <cellStyle name="입력 3 2 2 2 2 4 6 2" xfId="31128"/>
    <cellStyle name="입력 3 2 2 2 2 4 6 3" xfId="46149"/>
    <cellStyle name="입력 3 2 2 2 2 4 7" xfId="17213"/>
    <cellStyle name="입력 3 2 2 2 2 4 7 2" xfId="32283"/>
    <cellStyle name="입력 3 2 2 2 2 4 7 3" xfId="47295"/>
    <cellStyle name="입력 3 2 2 2 2 4 8" xfId="18518"/>
    <cellStyle name="입력 3 2 2 2 2 4 8 2" xfId="33588"/>
    <cellStyle name="입력 3 2 2 2 2 4 8 3" xfId="48600"/>
    <cellStyle name="입력 3 2 2 2 2 4 9" xfId="19663"/>
    <cellStyle name="입력 3 2 2 2 2 4 9 2" xfId="34733"/>
    <cellStyle name="입력 3 2 2 2 2 4 9 3" xfId="49745"/>
    <cellStyle name="입력 3 2 2 2 2 5" xfId="6486"/>
    <cellStyle name="입력 3 2 2 2 2 5 2" xfId="21840"/>
    <cellStyle name="입력 3 2 2 2 2 5 3" xfId="36888"/>
    <cellStyle name="입력 3 2 2 2 3" xfId="6552"/>
    <cellStyle name="입력 3 2 2 2 3 10" xfId="20158"/>
    <cellStyle name="입력 3 2 2 2 3 10 2" xfId="35228"/>
    <cellStyle name="입력 3 2 2 2 3 10 3" xfId="50240"/>
    <cellStyle name="입력 3 2 2 2 3 11" xfId="7430"/>
    <cellStyle name="입력 3 2 2 2 3 11 2" xfId="22783"/>
    <cellStyle name="입력 3 2 2 2 3 11 3" xfId="37831"/>
    <cellStyle name="입력 3 2 2 2 3 12" xfId="21906"/>
    <cellStyle name="입력 3 2 2 2 3 13" xfId="36954"/>
    <cellStyle name="입력 3 2 2 2 3 2" xfId="10350"/>
    <cellStyle name="입력 3 2 2 2 3 2 2" xfId="25547"/>
    <cellStyle name="입력 3 2 2 2 3 2 3" xfId="40568"/>
    <cellStyle name="입력 3 2 2 2 3 3" xfId="11582"/>
    <cellStyle name="입력 3 2 2 2 3 3 2" xfId="26652"/>
    <cellStyle name="입력 3 2 2 2 3 3 3" xfId="41673"/>
    <cellStyle name="입력 3 2 2 2 3 4" xfId="12883"/>
    <cellStyle name="입력 3 2 2 2 3 4 2" xfId="27953"/>
    <cellStyle name="입력 3 2 2 2 3 4 3" xfId="42974"/>
    <cellStyle name="입력 3 2 2 2 3 5" xfId="14190"/>
    <cellStyle name="입력 3 2 2 2 3 5 2" xfId="29260"/>
    <cellStyle name="입력 3 2 2 2 3 5 3" xfId="44281"/>
    <cellStyle name="입력 3 2 2 2 3 6" xfId="15454"/>
    <cellStyle name="입력 3 2 2 2 3 6 2" xfId="30524"/>
    <cellStyle name="입력 3 2 2 2 3 6 3" xfId="45545"/>
    <cellStyle name="입력 3 2 2 2 3 7" xfId="16601"/>
    <cellStyle name="입력 3 2 2 2 3 7 2" xfId="31671"/>
    <cellStyle name="입력 3 2 2 2 3 7 3" xfId="46692"/>
    <cellStyle name="입력 3 2 2 2 3 8" xfId="17888"/>
    <cellStyle name="입력 3 2 2 2 3 8 2" xfId="32958"/>
    <cellStyle name="입력 3 2 2 2 3 8 3" xfId="47970"/>
    <cellStyle name="입력 3 2 2 2 3 9" xfId="19063"/>
    <cellStyle name="입력 3 2 2 2 3 9 2" xfId="34133"/>
    <cellStyle name="입력 3 2 2 2 3 9 3" xfId="49145"/>
    <cellStyle name="입력 3 2 2 2 4" xfId="8151"/>
    <cellStyle name="입력 3 2 2 2 4 10" xfId="20728"/>
    <cellStyle name="입력 3 2 2 2 4 10 2" xfId="35798"/>
    <cellStyle name="입력 3 2 2 2 4 10 3" xfId="50810"/>
    <cellStyle name="입력 3 2 2 2 4 11" xfId="23377"/>
    <cellStyle name="입력 3 2 2 2 4 12" xfId="38401"/>
    <cellStyle name="입력 3 2 2 2 4 2" xfId="11056"/>
    <cellStyle name="입력 3 2 2 2 4 2 2" xfId="26126"/>
    <cellStyle name="입력 3 2 2 2 4 2 3" xfId="41147"/>
    <cellStyle name="입력 3 2 2 2 4 3" xfId="12173"/>
    <cellStyle name="입력 3 2 2 2 4 3 2" xfId="27243"/>
    <cellStyle name="입력 3 2 2 2 4 3 3" xfId="42264"/>
    <cellStyle name="입력 3 2 2 2 4 4" xfId="13479"/>
    <cellStyle name="입력 3 2 2 2 4 4 2" xfId="28549"/>
    <cellStyle name="입력 3 2 2 2 4 4 3" xfId="43570"/>
    <cellStyle name="입력 3 2 2 2 4 5" xfId="14854"/>
    <cellStyle name="입력 3 2 2 2 4 5 2" xfId="29924"/>
    <cellStyle name="입력 3 2 2 2 4 5 3" xfId="44945"/>
    <cellStyle name="입력 3 2 2 2 4 6" xfId="16028"/>
    <cellStyle name="입력 3 2 2 2 4 6 2" xfId="31098"/>
    <cellStyle name="입력 3 2 2 2 4 6 3" xfId="46119"/>
    <cellStyle name="입력 3 2 2 2 4 7" xfId="17183"/>
    <cellStyle name="입력 3 2 2 2 4 7 2" xfId="32253"/>
    <cellStyle name="입력 3 2 2 2 4 7 3" xfId="47265"/>
    <cellStyle name="입력 3 2 2 2 4 8" xfId="18488"/>
    <cellStyle name="입력 3 2 2 2 4 8 2" xfId="33558"/>
    <cellStyle name="입력 3 2 2 2 4 8 3" xfId="48570"/>
    <cellStyle name="입력 3 2 2 2 4 9" xfId="19633"/>
    <cellStyle name="입력 3 2 2 2 4 9 2" xfId="34703"/>
    <cellStyle name="입력 3 2 2 2 4 9 3" xfId="49715"/>
    <cellStyle name="입력 3 2 2 2 5" xfId="8751"/>
    <cellStyle name="입력 3 2 2 2 5 2" xfId="23977"/>
    <cellStyle name="입력 3 2 2 2 5 3" xfId="38999"/>
    <cellStyle name="입력 3 2 2 2 6" xfId="9193"/>
    <cellStyle name="입력 3 2 2 2 6 2" xfId="24419"/>
    <cellStyle name="입력 3 2 2 2 6 3" xfId="39441"/>
    <cellStyle name="입력 3 2 2 2 7" xfId="9292"/>
    <cellStyle name="입력 3 2 2 2 7 2" xfId="24518"/>
    <cellStyle name="입력 3 2 2 2 7 3" xfId="39540"/>
    <cellStyle name="입력 3 2 2 2 8" xfId="14639"/>
    <cellStyle name="입력 3 2 2 2 8 2" xfId="29709"/>
    <cellStyle name="입력 3 2 2 2 8 3" xfId="44730"/>
    <cellStyle name="입력 3 2 2 2 9" xfId="12598"/>
    <cellStyle name="입력 3 2 2 2 9 2" xfId="27668"/>
    <cellStyle name="입력 3 2 2 2 9 3" xfId="42689"/>
    <cellStyle name="입력 3 2 2 3" xfId="6356"/>
    <cellStyle name="입력 3 2 2 3 10" xfId="20068"/>
    <cellStyle name="입력 3 2 2 3 10 2" xfId="35138"/>
    <cellStyle name="입력 3 2 2 3 10 3" xfId="50150"/>
    <cellStyle name="입력 3 2 2 3 11" xfId="7340"/>
    <cellStyle name="입력 3 2 2 3 11 2" xfId="22693"/>
    <cellStyle name="입력 3 2 2 3 11 3" xfId="37741"/>
    <cellStyle name="입력 3 2 2 3 12" xfId="21710"/>
    <cellStyle name="입력 3 2 2 3 13" xfId="36758"/>
    <cellStyle name="입력 3 2 2 3 2" xfId="10260"/>
    <cellStyle name="입력 3 2 2 3 2 2" xfId="25457"/>
    <cellStyle name="입력 3 2 2 3 2 3" xfId="40478"/>
    <cellStyle name="입력 3 2 2 3 3" xfId="11492"/>
    <cellStyle name="입력 3 2 2 3 3 2" xfId="26562"/>
    <cellStyle name="입력 3 2 2 3 3 3" xfId="41583"/>
    <cellStyle name="입력 3 2 2 3 4" xfId="12793"/>
    <cellStyle name="입력 3 2 2 3 4 2" xfId="27863"/>
    <cellStyle name="입력 3 2 2 3 4 3" xfId="42884"/>
    <cellStyle name="입력 3 2 2 3 5" xfId="14100"/>
    <cellStyle name="입력 3 2 2 3 5 2" xfId="29170"/>
    <cellStyle name="입력 3 2 2 3 5 3" xfId="44191"/>
    <cellStyle name="입력 3 2 2 3 6" xfId="15364"/>
    <cellStyle name="입력 3 2 2 3 6 2" xfId="30434"/>
    <cellStyle name="입력 3 2 2 3 6 3" xfId="45455"/>
    <cellStyle name="입력 3 2 2 3 7" xfId="16511"/>
    <cellStyle name="입력 3 2 2 3 7 2" xfId="31581"/>
    <cellStyle name="입력 3 2 2 3 7 3" xfId="46602"/>
    <cellStyle name="입력 3 2 2 3 8" xfId="17798"/>
    <cellStyle name="입력 3 2 2 3 8 2" xfId="32868"/>
    <cellStyle name="입력 3 2 2 3 8 3" xfId="47880"/>
    <cellStyle name="입력 3 2 2 3 9" xfId="18973"/>
    <cellStyle name="입력 3 2 2 3 9 2" xfId="34043"/>
    <cellStyle name="입력 3 2 2 3 9 3" xfId="49055"/>
    <cellStyle name="입력 3 2 2 4" xfId="7382"/>
    <cellStyle name="입력 3 2 2 4 10" xfId="20110"/>
    <cellStyle name="입력 3 2 2 4 10 2" xfId="35180"/>
    <cellStyle name="입력 3 2 2 4 10 3" xfId="50192"/>
    <cellStyle name="입력 3 2 2 4 11" xfId="22735"/>
    <cellStyle name="입력 3 2 2 4 12" xfId="37783"/>
    <cellStyle name="입력 3 2 2 4 2" xfId="10302"/>
    <cellStyle name="입력 3 2 2 4 2 2" xfId="25499"/>
    <cellStyle name="입력 3 2 2 4 2 3" xfId="40520"/>
    <cellStyle name="입력 3 2 2 4 3" xfId="11534"/>
    <cellStyle name="입력 3 2 2 4 3 2" xfId="26604"/>
    <cellStyle name="입력 3 2 2 4 3 3" xfId="41625"/>
    <cellStyle name="입력 3 2 2 4 4" xfId="12835"/>
    <cellStyle name="입력 3 2 2 4 4 2" xfId="27905"/>
    <cellStyle name="입력 3 2 2 4 4 3" xfId="42926"/>
    <cellStyle name="입력 3 2 2 4 5" xfId="14142"/>
    <cellStyle name="입력 3 2 2 4 5 2" xfId="29212"/>
    <cellStyle name="입력 3 2 2 4 5 3" xfId="44233"/>
    <cellStyle name="입력 3 2 2 4 6" xfId="15406"/>
    <cellStyle name="입력 3 2 2 4 6 2" xfId="30476"/>
    <cellStyle name="입력 3 2 2 4 6 3" xfId="45497"/>
    <cellStyle name="입력 3 2 2 4 7" xfId="16553"/>
    <cellStyle name="입력 3 2 2 4 7 2" xfId="31623"/>
    <cellStyle name="입력 3 2 2 4 7 3" xfId="46644"/>
    <cellStyle name="입력 3 2 2 4 8" xfId="17840"/>
    <cellStyle name="입력 3 2 2 4 8 2" xfId="32910"/>
    <cellStyle name="입력 3 2 2 4 8 3" xfId="47922"/>
    <cellStyle name="입력 3 2 2 4 9" xfId="19015"/>
    <cellStyle name="입력 3 2 2 4 9 2" xfId="34085"/>
    <cellStyle name="입력 3 2 2 4 9 3" xfId="49097"/>
    <cellStyle name="입력 3 2 2 5" xfId="6447"/>
    <cellStyle name="입력 3 2 2 5 2" xfId="21801"/>
    <cellStyle name="입력 3 2 2 5 3" xfId="36849"/>
    <cellStyle name="입력 3 2 3" xfId="5526"/>
    <cellStyle name="입력 3 2 3 10" xfId="6090"/>
    <cellStyle name="입력 3 2 3 10 2" xfId="21446"/>
    <cellStyle name="입력 3 2 3 10 3" xfId="36492"/>
    <cellStyle name="입력 3 2 3 2" xfId="5627"/>
    <cellStyle name="입력 3 2 3 2 2" xfId="5685"/>
    <cellStyle name="입력 3 2 3 2 2 10" xfId="6338"/>
    <cellStyle name="입력 3 2 3 2 2 10 2" xfId="21692"/>
    <cellStyle name="입력 3 2 3 2 2 10 3" xfId="36740"/>
    <cellStyle name="입력 3 2 3 2 2 2" xfId="5811"/>
    <cellStyle name="입력 3 2 3 2 2 2 2" xfId="5928"/>
    <cellStyle name="입력 3 2 3 2 2 2 2 10" xfId="7228"/>
    <cellStyle name="입력 3 2 3 2 2 2 2 10 2" xfId="22582"/>
    <cellStyle name="입력 3 2 3 2 2 2 2 10 3" xfId="37630"/>
    <cellStyle name="입력 3 2 3 2 2 2 2 2" xfId="6926"/>
    <cellStyle name="입력 3 2 3 2 2 2 2 2 10" xfId="19552"/>
    <cellStyle name="입력 3 2 3 2 2 2 2 2 10 2" xfId="34622"/>
    <cellStyle name="입력 3 2 3 2 2 2 2 2 10 3" xfId="49634"/>
    <cellStyle name="입력 3 2 3 2 2 2 2 2 11" xfId="20647"/>
    <cellStyle name="입력 3 2 3 2 2 2 2 2 11 2" xfId="35717"/>
    <cellStyle name="입력 3 2 3 2 2 2 2 2 11 3" xfId="50729"/>
    <cellStyle name="입력 3 2 3 2 2 2 2 2 12" xfId="7993"/>
    <cellStyle name="입력 3 2 3 2 2 2 2 2 12 2" xfId="23296"/>
    <cellStyle name="입력 3 2 3 2 2 2 2 2 12 3" xfId="38320"/>
    <cellStyle name="입력 3 2 3 2 2 2 2 2 13" xfId="22280"/>
    <cellStyle name="입력 3 2 3 2 2 2 2 2 14" xfId="37328"/>
    <cellStyle name="입력 3 2 3 2 2 2 2 2 2" xfId="8474"/>
    <cellStyle name="입력 3 2 3 2 2 2 2 2 2 10" xfId="21051"/>
    <cellStyle name="입력 3 2 3 2 2 2 2 2 2 10 2" xfId="36121"/>
    <cellStyle name="입력 3 2 3 2 2 2 2 2 2 10 3" xfId="51133"/>
    <cellStyle name="입력 3 2 3 2 2 2 2 2 2 11" xfId="23700"/>
    <cellStyle name="입력 3 2 3 2 2 2 2 2 2 12" xfId="38724"/>
    <cellStyle name="입력 3 2 3 2 2 2 2 2 2 2" xfId="11379"/>
    <cellStyle name="입력 3 2 3 2 2 2 2 2 2 2 2" xfId="26449"/>
    <cellStyle name="입력 3 2 3 2 2 2 2 2 2 2 3" xfId="41470"/>
    <cellStyle name="입력 3 2 3 2 2 2 2 2 2 3" xfId="12496"/>
    <cellStyle name="입력 3 2 3 2 2 2 2 2 2 3 2" xfId="27566"/>
    <cellStyle name="입력 3 2 3 2 2 2 2 2 2 3 3" xfId="42587"/>
    <cellStyle name="입력 3 2 3 2 2 2 2 2 2 4" xfId="13802"/>
    <cellStyle name="입력 3 2 3 2 2 2 2 2 2 4 2" xfId="28872"/>
    <cellStyle name="입력 3 2 3 2 2 2 2 2 2 4 3" xfId="43893"/>
    <cellStyle name="입력 3 2 3 2 2 2 2 2 2 5" xfId="15177"/>
    <cellStyle name="입력 3 2 3 2 2 2 2 2 2 5 2" xfId="30247"/>
    <cellStyle name="입력 3 2 3 2 2 2 2 2 2 5 3" xfId="45268"/>
    <cellStyle name="입력 3 2 3 2 2 2 2 2 2 6" xfId="16351"/>
    <cellStyle name="입력 3 2 3 2 2 2 2 2 2 6 2" xfId="31421"/>
    <cellStyle name="입력 3 2 3 2 2 2 2 2 2 6 3" xfId="46442"/>
    <cellStyle name="입력 3 2 3 2 2 2 2 2 2 7" xfId="17506"/>
    <cellStyle name="입력 3 2 3 2 2 2 2 2 2 7 2" xfId="32576"/>
    <cellStyle name="입력 3 2 3 2 2 2 2 2 2 7 3" xfId="47588"/>
    <cellStyle name="입력 3 2 3 2 2 2 2 2 2 8" xfId="18811"/>
    <cellStyle name="입력 3 2 3 2 2 2 2 2 2 8 2" xfId="33881"/>
    <cellStyle name="입력 3 2 3 2 2 2 2 2 2 8 3" xfId="48893"/>
    <cellStyle name="입력 3 2 3 2 2 2 2 2 2 9" xfId="19956"/>
    <cellStyle name="입력 3 2 3 2 2 2 2 2 2 9 2" xfId="35026"/>
    <cellStyle name="입력 3 2 3 2 2 2 2 2 2 9 3" xfId="50038"/>
    <cellStyle name="입력 3 2 3 2 2 2 2 2 3" xfId="10898"/>
    <cellStyle name="입력 3 2 3 2 2 2 2 2 3 2" xfId="26045"/>
    <cellStyle name="입력 3 2 3 2 2 2 2 2 3 3" xfId="41066"/>
    <cellStyle name="입력 3 2 3 2 2 2 2 2 4" xfId="12076"/>
    <cellStyle name="입력 3 2 3 2 2 2 2 2 4 2" xfId="27146"/>
    <cellStyle name="입력 3 2 3 2 2 2 2 2 4 3" xfId="42167"/>
    <cellStyle name="입력 3 2 3 2 2 2 2 2 5" xfId="13380"/>
    <cellStyle name="입력 3 2 3 2 2 2 2 2 5 2" xfId="28450"/>
    <cellStyle name="입력 3 2 3 2 2 2 2 2 5 3" xfId="43471"/>
    <cellStyle name="입력 3 2 3 2 2 2 2 2 6" xfId="14717"/>
    <cellStyle name="입력 3 2 3 2 2 2 2 2 6 2" xfId="29787"/>
    <cellStyle name="입력 3 2 3 2 2 2 2 2 6 3" xfId="44808"/>
    <cellStyle name="입력 3 2 3 2 2 2 2 2 7" xfId="15947"/>
    <cellStyle name="입력 3 2 3 2 2 2 2 2 7 2" xfId="31017"/>
    <cellStyle name="입력 3 2 3 2 2 2 2 2 7 3" xfId="46038"/>
    <cellStyle name="입력 3 2 3 2 2 2 2 2 8" xfId="17100"/>
    <cellStyle name="입력 3 2 3 2 2 2 2 2 8 2" xfId="32170"/>
    <cellStyle name="입력 3 2 3 2 2 2 2 2 8 3" xfId="47182"/>
    <cellStyle name="입력 3 2 3 2 2 2 2 2 9" xfId="18385"/>
    <cellStyle name="입력 3 2 3 2 2 2 2 2 9 2" xfId="33455"/>
    <cellStyle name="입력 3 2 3 2 2 2 2 2 9 3" xfId="48467"/>
    <cellStyle name="입력 3 2 3 2 2 2 2 3" xfId="7833"/>
    <cellStyle name="입력 3 2 3 2 2 2 2 3 10" xfId="20532"/>
    <cellStyle name="입력 3 2 3 2 2 2 2 3 10 2" xfId="35602"/>
    <cellStyle name="입력 3 2 3 2 2 2 2 3 10 3" xfId="50614"/>
    <cellStyle name="입력 3 2 3 2 2 2 2 3 11" xfId="23178"/>
    <cellStyle name="입력 3 2 3 2 2 2 2 3 12" xfId="38205"/>
    <cellStyle name="입력 3 2 3 2 2 2 2 3 2" xfId="10741"/>
    <cellStyle name="입력 3 2 3 2 2 2 2 3 2 2" xfId="25930"/>
    <cellStyle name="입력 3 2 3 2 2 2 2 3 2 3" xfId="40951"/>
    <cellStyle name="입력 3 2 3 2 2 2 2 3 3" xfId="11959"/>
    <cellStyle name="입력 3 2 3 2 2 2 2 3 3 2" xfId="27029"/>
    <cellStyle name="입력 3 2 3 2 2 2 2 3 3 3" xfId="42050"/>
    <cellStyle name="입력 3 2 3 2 2 2 2 3 4" xfId="13261"/>
    <cellStyle name="입력 3 2 3 2 2 2 2 3 4 2" xfId="28331"/>
    <cellStyle name="입력 3 2 3 2 2 2 2 3 4 3" xfId="43352"/>
    <cellStyle name="입력 3 2 3 2 2 2 2 3 5" xfId="14572"/>
    <cellStyle name="입력 3 2 3 2 2 2 2 3 5 2" xfId="29642"/>
    <cellStyle name="입력 3 2 3 2 2 2 2 3 5 3" xfId="44663"/>
    <cellStyle name="입력 3 2 3 2 2 2 2 3 6" xfId="15831"/>
    <cellStyle name="입력 3 2 3 2 2 2 2 3 6 2" xfId="30901"/>
    <cellStyle name="입력 3 2 3 2 2 2 2 3 6 3" xfId="45922"/>
    <cellStyle name="입력 3 2 3 2 2 2 2 3 7" xfId="16982"/>
    <cellStyle name="입력 3 2 3 2 2 2 2 3 7 2" xfId="32052"/>
    <cellStyle name="입력 3 2 3 2 2 2 2 3 7 3" xfId="47067"/>
    <cellStyle name="입력 3 2 3 2 2 2 2 3 8" xfId="18263"/>
    <cellStyle name="입력 3 2 3 2 2 2 2 3 8 2" xfId="33333"/>
    <cellStyle name="입력 3 2 3 2 2 2 2 3 8 3" xfId="48345"/>
    <cellStyle name="입력 3 2 3 2 2 2 2 3 9" xfId="19437"/>
    <cellStyle name="입력 3 2 3 2 2 2 2 3 9 2" xfId="34507"/>
    <cellStyle name="입력 3 2 3 2 2 2 2 3 9 3" xfId="49519"/>
    <cellStyle name="입력 3 2 3 2 2 2 2 4" xfId="8391"/>
    <cellStyle name="입력 3 2 3 2 2 2 2 4 10" xfId="20968"/>
    <cellStyle name="입력 3 2 3 2 2 2 2 4 10 2" xfId="36038"/>
    <cellStyle name="입력 3 2 3 2 2 2 2 4 10 3" xfId="51050"/>
    <cellStyle name="입력 3 2 3 2 2 2 2 4 11" xfId="23617"/>
    <cellStyle name="입력 3 2 3 2 2 2 2 4 12" xfId="38641"/>
    <cellStyle name="입력 3 2 3 2 2 2 2 4 2" xfId="11296"/>
    <cellStyle name="입력 3 2 3 2 2 2 2 4 2 2" xfId="26366"/>
    <cellStyle name="입력 3 2 3 2 2 2 2 4 2 3" xfId="41387"/>
    <cellStyle name="입력 3 2 3 2 2 2 2 4 3" xfId="12413"/>
    <cellStyle name="입력 3 2 3 2 2 2 2 4 3 2" xfId="27483"/>
    <cellStyle name="입력 3 2 3 2 2 2 2 4 3 3" xfId="42504"/>
    <cellStyle name="입력 3 2 3 2 2 2 2 4 4" xfId="13719"/>
    <cellStyle name="입력 3 2 3 2 2 2 2 4 4 2" xfId="28789"/>
    <cellStyle name="입력 3 2 3 2 2 2 2 4 4 3" xfId="43810"/>
    <cellStyle name="입력 3 2 3 2 2 2 2 4 5" xfId="15094"/>
    <cellStyle name="입력 3 2 3 2 2 2 2 4 5 2" xfId="30164"/>
    <cellStyle name="입력 3 2 3 2 2 2 2 4 5 3" xfId="45185"/>
    <cellStyle name="입력 3 2 3 2 2 2 2 4 6" xfId="16268"/>
    <cellStyle name="입력 3 2 3 2 2 2 2 4 6 2" xfId="31338"/>
    <cellStyle name="입력 3 2 3 2 2 2 2 4 6 3" xfId="46359"/>
    <cellStyle name="입력 3 2 3 2 2 2 2 4 7" xfId="17423"/>
    <cellStyle name="입력 3 2 3 2 2 2 2 4 7 2" xfId="32493"/>
    <cellStyle name="입력 3 2 3 2 2 2 2 4 7 3" xfId="47505"/>
    <cellStyle name="입력 3 2 3 2 2 2 2 4 8" xfId="18728"/>
    <cellStyle name="입력 3 2 3 2 2 2 2 4 8 2" xfId="33798"/>
    <cellStyle name="입력 3 2 3 2 2 2 2 4 8 3" xfId="48810"/>
    <cellStyle name="입력 3 2 3 2 2 2 2 4 9" xfId="19873"/>
    <cellStyle name="입력 3 2 3 2 2 2 2 4 9 2" xfId="34943"/>
    <cellStyle name="입력 3 2 3 2 2 2 2 4 9 3" xfId="49955"/>
    <cellStyle name="입력 3 2 3 2 2 2 2 5" xfId="8833"/>
    <cellStyle name="입력 3 2 3 2 2 2 2 5 2" xfId="24059"/>
    <cellStyle name="입력 3 2 3 2 2 2 2 5 3" xfId="39081"/>
    <cellStyle name="입력 3 2 3 2 2 2 2 6" xfId="12687"/>
    <cellStyle name="입력 3 2 3 2 2 2 2 6 2" xfId="27757"/>
    <cellStyle name="입력 3 2 3 2 2 2 2 6 3" xfId="42778"/>
    <cellStyle name="입력 3 2 3 2 2 2 2 7" xfId="13982"/>
    <cellStyle name="입력 3 2 3 2 2 2 2 7 2" xfId="29052"/>
    <cellStyle name="입력 3 2 3 2 2 2 2 7 3" xfId="44073"/>
    <cellStyle name="입력 3 2 3 2 2 2 2 8" xfId="16406"/>
    <cellStyle name="입력 3 2 3 2 2 2 2 8 2" xfId="31476"/>
    <cellStyle name="입력 3 2 3 2 2 2 2 8 3" xfId="46497"/>
    <cellStyle name="입력 3 2 3 2 2 2 2 9" xfId="17689"/>
    <cellStyle name="입력 3 2 3 2 2 2 2 9 2" xfId="32759"/>
    <cellStyle name="입력 3 2 3 2 2 2 2 9 3" xfId="47771"/>
    <cellStyle name="입력 3 2 3 2 2 2 3" xfId="6817"/>
    <cellStyle name="입력 3 2 3 2 2 2 3 10" xfId="20423"/>
    <cellStyle name="입력 3 2 3 2 2 2 3 10 2" xfId="35493"/>
    <cellStyle name="입력 3 2 3 2 2 2 3 10 3" xfId="50505"/>
    <cellStyle name="입력 3 2 3 2 2 2 3 11" xfId="7717"/>
    <cellStyle name="입력 3 2 3 2 2 2 3 11 2" xfId="23069"/>
    <cellStyle name="입력 3 2 3 2 2 2 3 11 3" xfId="38096"/>
    <cellStyle name="입력 3 2 3 2 2 2 3 12" xfId="22171"/>
    <cellStyle name="입력 3 2 3 2 2 2 3 13" xfId="37219"/>
    <cellStyle name="입력 3 2 3 2 2 2 3 2" xfId="10625"/>
    <cellStyle name="입력 3 2 3 2 2 2 3 2 2" xfId="25821"/>
    <cellStyle name="입력 3 2 3 2 2 2 3 2 3" xfId="40842"/>
    <cellStyle name="입력 3 2 3 2 2 2 3 3" xfId="11849"/>
    <cellStyle name="입력 3 2 3 2 2 2 3 3 2" xfId="26919"/>
    <cellStyle name="입력 3 2 3 2 2 2 3 3 3" xfId="41940"/>
    <cellStyle name="입력 3 2 3 2 2 2 3 4" xfId="13151"/>
    <cellStyle name="입력 3 2 3 2 2 2 3 4 2" xfId="28221"/>
    <cellStyle name="입력 3 2 3 2 2 2 3 4 3" xfId="43242"/>
    <cellStyle name="입력 3 2 3 2 2 2 3 5" xfId="14457"/>
    <cellStyle name="입력 3 2 3 2 2 2 3 5 2" xfId="29527"/>
    <cellStyle name="입력 3 2 3 2 2 2 3 5 3" xfId="44548"/>
    <cellStyle name="입력 3 2 3 2 2 2 3 6" xfId="15722"/>
    <cellStyle name="입력 3 2 3 2 2 2 3 6 2" xfId="30792"/>
    <cellStyle name="입력 3 2 3 2 2 2 3 6 3" xfId="45813"/>
    <cellStyle name="입력 3 2 3 2 2 2 3 7" xfId="16873"/>
    <cellStyle name="입력 3 2 3 2 2 2 3 7 2" xfId="31943"/>
    <cellStyle name="입력 3 2 3 2 2 2 3 7 3" xfId="46958"/>
    <cellStyle name="입력 3 2 3 2 2 2 3 8" xfId="18153"/>
    <cellStyle name="입력 3 2 3 2 2 2 3 8 2" xfId="33223"/>
    <cellStyle name="입력 3 2 3 2 2 2 3 8 3" xfId="48235"/>
    <cellStyle name="입력 3 2 3 2 2 2 3 9" xfId="19328"/>
    <cellStyle name="입력 3 2 3 2 2 2 3 9 2" xfId="34398"/>
    <cellStyle name="입력 3 2 3 2 2 2 3 9 3" xfId="49410"/>
    <cellStyle name="입력 3 2 3 2 2 2 4" xfId="8314"/>
    <cellStyle name="입력 3 2 3 2 2 2 4 10" xfId="20891"/>
    <cellStyle name="입력 3 2 3 2 2 2 4 10 2" xfId="35961"/>
    <cellStyle name="입력 3 2 3 2 2 2 4 10 3" xfId="50973"/>
    <cellStyle name="입력 3 2 3 2 2 2 4 11" xfId="23540"/>
    <cellStyle name="입력 3 2 3 2 2 2 4 12" xfId="38564"/>
    <cellStyle name="입력 3 2 3 2 2 2 4 2" xfId="11219"/>
    <cellStyle name="입력 3 2 3 2 2 2 4 2 2" xfId="26289"/>
    <cellStyle name="입력 3 2 3 2 2 2 4 2 3" xfId="41310"/>
    <cellStyle name="입력 3 2 3 2 2 2 4 3" xfId="12336"/>
    <cellStyle name="입력 3 2 3 2 2 2 4 3 2" xfId="27406"/>
    <cellStyle name="입력 3 2 3 2 2 2 4 3 3" xfId="42427"/>
    <cellStyle name="입력 3 2 3 2 2 2 4 4" xfId="13642"/>
    <cellStyle name="입력 3 2 3 2 2 2 4 4 2" xfId="28712"/>
    <cellStyle name="입력 3 2 3 2 2 2 4 4 3" xfId="43733"/>
    <cellStyle name="입력 3 2 3 2 2 2 4 5" xfId="15017"/>
    <cellStyle name="입력 3 2 3 2 2 2 4 5 2" xfId="30087"/>
    <cellStyle name="입력 3 2 3 2 2 2 4 5 3" xfId="45108"/>
    <cellStyle name="입력 3 2 3 2 2 2 4 6" xfId="16191"/>
    <cellStyle name="입력 3 2 3 2 2 2 4 6 2" xfId="31261"/>
    <cellStyle name="입력 3 2 3 2 2 2 4 6 3" xfId="46282"/>
    <cellStyle name="입력 3 2 3 2 2 2 4 7" xfId="17346"/>
    <cellStyle name="입력 3 2 3 2 2 2 4 7 2" xfId="32416"/>
    <cellStyle name="입력 3 2 3 2 2 2 4 7 3" xfId="47428"/>
    <cellStyle name="입력 3 2 3 2 2 2 4 8" xfId="18651"/>
    <cellStyle name="입력 3 2 3 2 2 2 4 8 2" xfId="33721"/>
    <cellStyle name="입력 3 2 3 2 2 2 4 8 3" xfId="48733"/>
    <cellStyle name="입력 3 2 3 2 2 2 4 9" xfId="19796"/>
    <cellStyle name="입력 3 2 3 2 2 2 4 9 2" xfId="34866"/>
    <cellStyle name="입력 3 2 3 2 2 2 4 9 3" xfId="49878"/>
    <cellStyle name="입력 3 2 3 2 2 2 5" xfId="7119"/>
    <cellStyle name="입력 3 2 3 2 2 2 5 2" xfId="22473"/>
    <cellStyle name="입력 3 2 3 2 2 2 5 3" xfId="37521"/>
    <cellStyle name="입력 3 2 3 2 2 3" xfId="6699"/>
    <cellStyle name="입력 3 2 3 2 2 3 10" xfId="20305"/>
    <cellStyle name="입력 3 2 3 2 2 3 10 2" xfId="35375"/>
    <cellStyle name="입력 3 2 3 2 2 3 10 3" xfId="50387"/>
    <cellStyle name="입력 3 2 3 2 2 3 11" xfId="7577"/>
    <cellStyle name="입력 3 2 3 2 2 3 11 2" xfId="22930"/>
    <cellStyle name="입력 3 2 3 2 2 3 11 3" xfId="37978"/>
    <cellStyle name="입력 3 2 3 2 2 3 12" xfId="22053"/>
    <cellStyle name="입력 3 2 3 2 2 3 13" xfId="37101"/>
    <cellStyle name="입력 3 2 3 2 2 3 2" xfId="10497"/>
    <cellStyle name="입력 3 2 3 2 2 3 2 2" xfId="25694"/>
    <cellStyle name="입력 3 2 3 2 2 3 2 3" xfId="40715"/>
    <cellStyle name="입력 3 2 3 2 2 3 3" xfId="11729"/>
    <cellStyle name="입력 3 2 3 2 2 3 3 2" xfId="26799"/>
    <cellStyle name="입력 3 2 3 2 2 3 3 3" xfId="41820"/>
    <cellStyle name="입력 3 2 3 2 2 3 4" xfId="13030"/>
    <cellStyle name="입력 3 2 3 2 2 3 4 2" xfId="28100"/>
    <cellStyle name="입력 3 2 3 2 2 3 4 3" xfId="43121"/>
    <cellStyle name="입력 3 2 3 2 2 3 5" xfId="14337"/>
    <cellStyle name="입력 3 2 3 2 2 3 5 2" xfId="29407"/>
    <cellStyle name="입력 3 2 3 2 2 3 5 3" xfId="44428"/>
    <cellStyle name="입력 3 2 3 2 2 3 6" xfId="15601"/>
    <cellStyle name="입력 3 2 3 2 2 3 6 2" xfId="30671"/>
    <cellStyle name="입력 3 2 3 2 2 3 6 3" xfId="45692"/>
    <cellStyle name="입력 3 2 3 2 2 3 7" xfId="16748"/>
    <cellStyle name="입력 3 2 3 2 2 3 7 2" xfId="31818"/>
    <cellStyle name="입력 3 2 3 2 2 3 7 3" xfId="46839"/>
    <cellStyle name="입력 3 2 3 2 2 3 8" xfId="18035"/>
    <cellStyle name="입력 3 2 3 2 2 3 8 2" xfId="33105"/>
    <cellStyle name="입력 3 2 3 2 2 3 8 3" xfId="48117"/>
    <cellStyle name="입력 3 2 3 2 2 3 9" xfId="19210"/>
    <cellStyle name="입력 3 2 3 2 2 3 9 2" xfId="34280"/>
    <cellStyle name="입력 3 2 3 2 2 3 9 3" xfId="49292"/>
    <cellStyle name="입력 3 2 3 2 2 4" xfId="8244"/>
    <cellStyle name="입력 3 2 3 2 2 4 10" xfId="20821"/>
    <cellStyle name="입력 3 2 3 2 2 4 10 2" xfId="35891"/>
    <cellStyle name="입력 3 2 3 2 2 4 10 3" xfId="50903"/>
    <cellStyle name="입력 3 2 3 2 2 4 11" xfId="23470"/>
    <cellStyle name="입력 3 2 3 2 2 4 12" xfId="38494"/>
    <cellStyle name="입력 3 2 3 2 2 4 2" xfId="11149"/>
    <cellStyle name="입력 3 2 3 2 2 4 2 2" xfId="26219"/>
    <cellStyle name="입력 3 2 3 2 2 4 2 3" xfId="41240"/>
    <cellStyle name="입력 3 2 3 2 2 4 3" xfId="12266"/>
    <cellStyle name="입력 3 2 3 2 2 4 3 2" xfId="27336"/>
    <cellStyle name="입력 3 2 3 2 2 4 3 3" xfId="42357"/>
    <cellStyle name="입력 3 2 3 2 2 4 4" xfId="13572"/>
    <cellStyle name="입력 3 2 3 2 2 4 4 2" xfId="28642"/>
    <cellStyle name="입력 3 2 3 2 2 4 4 3" xfId="43663"/>
    <cellStyle name="입력 3 2 3 2 2 4 5" xfId="14947"/>
    <cellStyle name="입력 3 2 3 2 2 4 5 2" xfId="30017"/>
    <cellStyle name="입력 3 2 3 2 2 4 5 3" xfId="45038"/>
    <cellStyle name="입력 3 2 3 2 2 4 6" xfId="16121"/>
    <cellStyle name="입력 3 2 3 2 2 4 6 2" xfId="31191"/>
    <cellStyle name="입력 3 2 3 2 2 4 6 3" xfId="46212"/>
    <cellStyle name="입력 3 2 3 2 2 4 7" xfId="17276"/>
    <cellStyle name="입력 3 2 3 2 2 4 7 2" xfId="32346"/>
    <cellStyle name="입력 3 2 3 2 2 4 7 3" xfId="47358"/>
    <cellStyle name="입력 3 2 3 2 2 4 8" xfId="18581"/>
    <cellStyle name="입력 3 2 3 2 2 4 8 2" xfId="33651"/>
    <cellStyle name="입력 3 2 3 2 2 4 8 3" xfId="48663"/>
    <cellStyle name="입력 3 2 3 2 2 4 9" xfId="19726"/>
    <cellStyle name="입력 3 2 3 2 2 4 9 2" xfId="34796"/>
    <cellStyle name="입력 3 2 3 2 2 4 9 3" xfId="49808"/>
    <cellStyle name="입력 3 2 3 2 2 5" xfId="8690"/>
    <cellStyle name="입력 3 2 3 2 2 5 2" xfId="23916"/>
    <cellStyle name="입력 3 2 3 2 2 5 3" xfId="38938"/>
    <cellStyle name="입력 3 2 3 2 2 6" xfId="10073"/>
    <cellStyle name="입력 3 2 3 2 2 6 2" xfId="25299"/>
    <cellStyle name="입력 3 2 3 2 2 6 3" xfId="40320"/>
    <cellStyle name="입력 3 2 3 2 2 7" xfId="9509"/>
    <cellStyle name="입력 3 2 3 2 2 7 2" xfId="24735"/>
    <cellStyle name="입력 3 2 3 2 2 7 3" xfId="39756"/>
    <cellStyle name="입력 3 2 3 2 2 8" xfId="9947"/>
    <cellStyle name="입력 3 2 3 2 2 8 2" xfId="25173"/>
    <cellStyle name="입력 3 2 3 2 2 8 3" xfId="40194"/>
    <cellStyle name="입력 3 2 3 2 2 9" xfId="9085"/>
    <cellStyle name="입력 3 2 3 2 2 9 2" xfId="24311"/>
    <cellStyle name="입력 3 2 3 2 2 9 3" xfId="39333"/>
    <cellStyle name="입력 3 2 3 2 3" xfId="6641"/>
    <cellStyle name="입력 3 2 3 2 3 10" xfId="20247"/>
    <cellStyle name="입력 3 2 3 2 3 10 2" xfId="35317"/>
    <cellStyle name="입력 3 2 3 2 3 10 3" xfId="50329"/>
    <cellStyle name="입력 3 2 3 2 3 11" xfId="7519"/>
    <cellStyle name="입력 3 2 3 2 3 11 2" xfId="22872"/>
    <cellStyle name="입력 3 2 3 2 3 11 3" xfId="37920"/>
    <cellStyle name="입력 3 2 3 2 3 12" xfId="21995"/>
    <cellStyle name="입력 3 2 3 2 3 13" xfId="37043"/>
    <cellStyle name="입력 3 2 3 2 3 2" xfId="10439"/>
    <cellStyle name="입력 3 2 3 2 3 2 2" xfId="25636"/>
    <cellStyle name="입력 3 2 3 2 3 2 3" xfId="40657"/>
    <cellStyle name="입력 3 2 3 2 3 3" xfId="11671"/>
    <cellStyle name="입력 3 2 3 2 3 3 2" xfId="26741"/>
    <cellStyle name="입력 3 2 3 2 3 3 3" xfId="41762"/>
    <cellStyle name="입력 3 2 3 2 3 4" xfId="12972"/>
    <cellStyle name="입력 3 2 3 2 3 4 2" xfId="28042"/>
    <cellStyle name="입력 3 2 3 2 3 4 3" xfId="43063"/>
    <cellStyle name="입력 3 2 3 2 3 5" xfId="14279"/>
    <cellStyle name="입력 3 2 3 2 3 5 2" xfId="29349"/>
    <cellStyle name="입력 3 2 3 2 3 5 3" xfId="44370"/>
    <cellStyle name="입력 3 2 3 2 3 6" xfId="15543"/>
    <cellStyle name="입력 3 2 3 2 3 6 2" xfId="30613"/>
    <cellStyle name="입력 3 2 3 2 3 6 3" xfId="45634"/>
    <cellStyle name="입력 3 2 3 2 3 7" xfId="16690"/>
    <cellStyle name="입력 3 2 3 2 3 7 2" xfId="31760"/>
    <cellStyle name="입력 3 2 3 2 3 7 3" xfId="46781"/>
    <cellStyle name="입력 3 2 3 2 3 8" xfId="17977"/>
    <cellStyle name="입력 3 2 3 2 3 8 2" xfId="33047"/>
    <cellStyle name="입력 3 2 3 2 3 8 3" xfId="48059"/>
    <cellStyle name="입력 3 2 3 2 3 9" xfId="19152"/>
    <cellStyle name="입력 3 2 3 2 3 9 2" xfId="34222"/>
    <cellStyle name="입력 3 2 3 2 3 9 3" xfId="49234"/>
    <cellStyle name="입력 3 2 3 2 4" xfId="8202"/>
    <cellStyle name="입력 3 2 3 2 4 10" xfId="20779"/>
    <cellStyle name="입력 3 2 3 2 4 10 2" xfId="35849"/>
    <cellStyle name="입력 3 2 3 2 4 10 3" xfId="50861"/>
    <cellStyle name="입력 3 2 3 2 4 11" xfId="23428"/>
    <cellStyle name="입력 3 2 3 2 4 12" xfId="38452"/>
    <cellStyle name="입력 3 2 3 2 4 2" xfId="11107"/>
    <cellStyle name="입력 3 2 3 2 4 2 2" xfId="26177"/>
    <cellStyle name="입력 3 2 3 2 4 2 3" xfId="41198"/>
    <cellStyle name="입력 3 2 3 2 4 3" xfId="12224"/>
    <cellStyle name="입력 3 2 3 2 4 3 2" xfId="27294"/>
    <cellStyle name="입력 3 2 3 2 4 3 3" xfId="42315"/>
    <cellStyle name="입력 3 2 3 2 4 4" xfId="13530"/>
    <cellStyle name="입력 3 2 3 2 4 4 2" xfId="28600"/>
    <cellStyle name="입력 3 2 3 2 4 4 3" xfId="43621"/>
    <cellStyle name="입력 3 2 3 2 4 5" xfId="14905"/>
    <cellStyle name="입력 3 2 3 2 4 5 2" xfId="29975"/>
    <cellStyle name="입력 3 2 3 2 4 5 3" xfId="44996"/>
    <cellStyle name="입력 3 2 3 2 4 6" xfId="16079"/>
    <cellStyle name="입력 3 2 3 2 4 6 2" xfId="31149"/>
    <cellStyle name="입력 3 2 3 2 4 6 3" xfId="46170"/>
    <cellStyle name="입력 3 2 3 2 4 7" xfId="17234"/>
    <cellStyle name="입력 3 2 3 2 4 7 2" xfId="32304"/>
    <cellStyle name="입력 3 2 3 2 4 7 3" xfId="47316"/>
    <cellStyle name="입력 3 2 3 2 4 8" xfId="18539"/>
    <cellStyle name="입력 3 2 3 2 4 8 2" xfId="33609"/>
    <cellStyle name="입력 3 2 3 2 4 8 3" xfId="48621"/>
    <cellStyle name="입력 3 2 3 2 4 9" xfId="19684"/>
    <cellStyle name="입력 3 2 3 2 4 9 2" xfId="34754"/>
    <cellStyle name="입력 3 2 3 2 4 9 3" xfId="49766"/>
    <cellStyle name="입력 3 2 3 2 5" xfId="6152"/>
    <cellStyle name="입력 3 2 3 2 5 2" xfId="21506"/>
    <cellStyle name="입력 3 2 3 2 5 3" xfId="36554"/>
    <cellStyle name="입력 3 2 3 3" xfId="6540"/>
    <cellStyle name="입력 3 2 3 3 10" xfId="20146"/>
    <cellStyle name="입력 3 2 3 3 10 2" xfId="35216"/>
    <cellStyle name="입력 3 2 3 3 10 3" xfId="50228"/>
    <cellStyle name="입력 3 2 3 3 11" xfId="7418"/>
    <cellStyle name="입력 3 2 3 3 11 2" xfId="22771"/>
    <cellStyle name="입력 3 2 3 3 11 3" xfId="37819"/>
    <cellStyle name="입력 3 2 3 3 12" xfId="21894"/>
    <cellStyle name="입력 3 2 3 3 13" xfId="36942"/>
    <cellStyle name="입력 3 2 3 3 2" xfId="10338"/>
    <cellStyle name="입력 3 2 3 3 2 2" xfId="25535"/>
    <cellStyle name="입력 3 2 3 3 2 3" xfId="40556"/>
    <cellStyle name="입력 3 2 3 3 3" xfId="11570"/>
    <cellStyle name="입력 3 2 3 3 3 2" xfId="26640"/>
    <cellStyle name="입력 3 2 3 3 3 3" xfId="41661"/>
    <cellStyle name="입력 3 2 3 3 4" xfId="12871"/>
    <cellStyle name="입력 3 2 3 3 4 2" xfId="27941"/>
    <cellStyle name="입력 3 2 3 3 4 3" xfId="42962"/>
    <cellStyle name="입력 3 2 3 3 5" xfId="14178"/>
    <cellStyle name="입력 3 2 3 3 5 2" xfId="29248"/>
    <cellStyle name="입력 3 2 3 3 5 3" xfId="44269"/>
    <cellStyle name="입력 3 2 3 3 6" xfId="15442"/>
    <cellStyle name="입력 3 2 3 3 6 2" xfId="30512"/>
    <cellStyle name="입력 3 2 3 3 6 3" xfId="45533"/>
    <cellStyle name="입력 3 2 3 3 7" xfId="16589"/>
    <cellStyle name="입력 3 2 3 3 7 2" xfId="31659"/>
    <cellStyle name="입력 3 2 3 3 7 3" xfId="46680"/>
    <cellStyle name="입력 3 2 3 3 8" xfId="17876"/>
    <cellStyle name="입력 3 2 3 3 8 2" xfId="32946"/>
    <cellStyle name="입력 3 2 3 3 8 3" xfId="47958"/>
    <cellStyle name="입력 3 2 3 3 9" xfId="19051"/>
    <cellStyle name="입력 3 2 3 3 9 2" xfId="34121"/>
    <cellStyle name="입력 3 2 3 3 9 3" xfId="49133"/>
    <cellStyle name="입력 3 2 3 4" xfId="8147"/>
    <cellStyle name="입력 3 2 3 4 10" xfId="20724"/>
    <cellStyle name="입력 3 2 3 4 10 2" xfId="35794"/>
    <cellStyle name="입력 3 2 3 4 10 3" xfId="50806"/>
    <cellStyle name="입력 3 2 3 4 11" xfId="23373"/>
    <cellStyle name="입력 3 2 3 4 12" xfId="38397"/>
    <cellStyle name="입력 3 2 3 4 2" xfId="11052"/>
    <cellStyle name="입력 3 2 3 4 2 2" xfId="26122"/>
    <cellStyle name="입력 3 2 3 4 2 3" xfId="41143"/>
    <cellStyle name="입력 3 2 3 4 3" xfId="12169"/>
    <cellStyle name="입력 3 2 3 4 3 2" xfId="27239"/>
    <cellStyle name="입력 3 2 3 4 3 3" xfId="42260"/>
    <cellStyle name="입력 3 2 3 4 4" xfId="13475"/>
    <cellStyle name="입력 3 2 3 4 4 2" xfId="28545"/>
    <cellStyle name="입력 3 2 3 4 4 3" xfId="43566"/>
    <cellStyle name="입력 3 2 3 4 5" xfId="14850"/>
    <cellStyle name="입력 3 2 3 4 5 2" xfId="29920"/>
    <cellStyle name="입력 3 2 3 4 5 3" xfId="44941"/>
    <cellStyle name="입력 3 2 3 4 6" xfId="16024"/>
    <cellStyle name="입력 3 2 3 4 6 2" xfId="31094"/>
    <cellStyle name="입력 3 2 3 4 6 3" xfId="46115"/>
    <cellStyle name="입력 3 2 3 4 7" xfId="17179"/>
    <cellStyle name="입력 3 2 3 4 7 2" xfId="32249"/>
    <cellStyle name="입력 3 2 3 4 7 3" xfId="47261"/>
    <cellStyle name="입력 3 2 3 4 8" xfId="18484"/>
    <cellStyle name="입력 3 2 3 4 8 2" xfId="33554"/>
    <cellStyle name="입력 3 2 3 4 8 3" xfId="48566"/>
    <cellStyle name="입력 3 2 3 4 9" xfId="19629"/>
    <cellStyle name="입력 3 2 3 4 9 2" xfId="34699"/>
    <cellStyle name="입력 3 2 3 4 9 3" xfId="49711"/>
    <cellStyle name="입력 3 2 3 5" xfId="8763"/>
    <cellStyle name="입력 3 2 3 5 2" xfId="23989"/>
    <cellStyle name="입력 3 2 3 5 3" xfId="39011"/>
    <cellStyle name="입력 3 2 3 6" xfId="9080"/>
    <cellStyle name="입력 3 2 3 6 2" xfId="24306"/>
    <cellStyle name="입력 3 2 3 6 3" xfId="39328"/>
    <cellStyle name="입력 3 2 3 7" xfId="9449"/>
    <cellStyle name="입력 3 2 3 7 2" xfId="24675"/>
    <cellStyle name="입력 3 2 3 7 3" xfId="39696"/>
    <cellStyle name="입력 3 2 3 8" xfId="14024"/>
    <cellStyle name="입력 3 2 3 8 2" xfId="29094"/>
    <cellStyle name="입력 3 2 3 8 3" xfId="44115"/>
    <cellStyle name="입력 3 2 3 9" xfId="9760"/>
    <cellStyle name="입력 3 2 3 9 2" xfId="24986"/>
    <cellStyle name="입력 3 2 3 9 3" xfId="40007"/>
    <cellStyle name="입력 3 2 4" xfId="6334"/>
    <cellStyle name="입력 3 2 4 10" xfId="20067"/>
    <cellStyle name="입력 3 2 4 10 2" xfId="35137"/>
    <cellStyle name="입력 3 2 4 10 3" xfId="50149"/>
    <cellStyle name="입력 3 2 4 11" xfId="7339"/>
    <cellStyle name="입력 3 2 4 11 2" xfId="22692"/>
    <cellStyle name="입력 3 2 4 11 3" xfId="37740"/>
    <cellStyle name="입력 3 2 4 12" xfId="21688"/>
    <cellStyle name="입력 3 2 4 13" xfId="36736"/>
    <cellStyle name="입력 3 2 4 2" xfId="10259"/>
    <cellStyle name="입력 3 2 4 2 2" xfId="25456"/>
    <cellStyle name="입력 3 2 4 2 3" xfId="40477"/>
    <cellStyle name="입력 3 2 4 3" xfId="11491"/>
    <cellStyle name="입력 3 2 4 3 2" xfId="26561"/>
    <cellStyle name="입력 3 2 4 3 3" xfId="41582"/>
    <cellStyle name="입력 3 2 4 4" xfId="12792"/>
    <cellStyle name="입력 3 2 4 4 2" xfId="27862"/>
    <cellStyle name="입력 3 2 4 4 3" xfId="42883"/>
    <cellStyle name="입력 3 2 4 5" xfId="14099"/>
    <cellStyle name="입력 3 2 4 5 2" xfId="29169"/>
    <cellStyle name="입력 3 2 4 5 3" xfId="44190"/>
    <cellStyle name="입력 3 2 4 6" xfId="15363"/>
    <cellStyle name="입력 3 2 4 6 2" xfId="30433"/>
    <cellStyle name="입력 3 2 4 6 3" xfId="45454"/>
    <cellStyle name="입력 3 2 4 7" xfId="16510"/>
    <cellStyle name="입력 3 2 4 7 2" xfId="31580"/>
    <cellStyle name="입력 3 2 4 7 3" xfId="46601"/>
    <cellStyle name="입력 3 2 4 8" xfId="17797"/>
    <cellStyle name="입력 3 2 4 8 2" xfId="32867"/>
    <cellStyle name="입력 3 2 4 8 3" xfId="47879"/>
    <cellStyle name="입력 3 2 4 9" xfId="18972"/>
    <cellStyle name="입력 3 2 4 9 2" xfId="34042"/>
    <cellStyle name="입력 3 2 4 9 3" xfId="49054"/>
    <cellStyle name="입력 3 2 5" xfId="7383"/>
    <cellStyle name="입력 3 2 5 10" xfId="20111"/>
    <cellStyle name="입력 3 2 5 10 2" xfId="35181"/>
    <cellStyle name="입력 3 2 5 10 3" xfId="50193"/>
    <cellStyle name="입력 3 2 5 11" xfId="22736"/>
    <cellStyle name="입력 3 2 5 12" xfId="37784"/>
    <cellStyle name="입력 3 2 5 2" xfId="10303"/>
    <cellStyle name="입력 3 2 5 2 2" xfId="25500"/>
    <cellStyle name="입력 3 2 5 2 3" xfId="40521"/>
    <cellStyle name="입력 3 2 5 3" xfId="11535"/>
    <cellStyle name="입력 3 2 5 3 2" xfId="26605"/>
    <cellStyle name="입력 3 2 5 3 3" xfId="41626"/>
    <cellStyle name="입력 3 2 5 4" xfId="12836"/>
    <cellStyle name="입력 3 2 5 4 2" xfId="27906"/>
    <cellStyle name="입력 3 2 5 4 3" xfId="42927"/>
    <cellStyle name="입력 3 2 5 5" xfId="14143"/>
    <cellStyle name="입력 3 2 5 5 2" xfId="29213"/>
    <cellStyle name="입력 3 2 5 5 3" xfId="44234"/>
    <cellStyle name="입력 3 2 5 6" xfId="15407"/>
    <cellStyle name="입력 3 2 5 6 2" xfId="30477"/>
    <cellStyle name="입력 3 2 5 6 3" xfId="45498"/>
    <cellStyle name="입력 3 2 5 7" xfId="16554"/>
    <cellStyle name="입력 3 2 5 7 2" xfId="31624"/>
    <cellStyle name="입력 3 2 5 7 3" xfId="46645"/>
    <cellStyle name="입력 3 2 5 8" xfId="17841"/>
    <cellStyle name="입력 3 2 5 8 2" xfId="32911"/>
    <cellStyle name="입력 3 2 5 8 3" xfId="47923"/>
    <cellStyle name="입력 3 2 5 9" xfId="19016"/>
    <cellStyle name="입력 3 2 5 9 2" xfId="34086"/>
    <cellStyle name="입력 3 2 5 9 3" xfId="49098"/>
    <cellStyle name="입력 3 2 6" xfId="6401"/>
    <cellStyle name="입력 3 2 6 2" xfId="21755"/>
    <cellStyle name="입력 3 2 6 3" xfId="36803"/>
    <cellStyle name="입력 3 3" xfId="4426"/>
    <cellStyle name="입력 3 3 2" xfId="5549"/>
    <cellStyle name="입력 3 3 2 10" xfId="6456"/>
    <cellStyle name="입력 3 3 2 10 2" xfId="21810"/>
    <cellStyle name="입력 3 3 2 10 3" xfId="36858"/>
    <cellStyle name="입력 3 3 2 2" xfId="5591"/>
    <cellStyle name="입력 3 3 2 2 2" xfId="5652"/>
    <cellStyle name="입력 3 3 2 2 2 10" xfId="6186"/>
    <cellStyle name="입력 3 3 2 2 2 10 2" xfId="21540"/>
    <cellStyle name="입력 3 3 2 2 2 10 3" xfId="36588"/>
    <cellStyle name="입력 3 3 2 2 2 2" xfId="5778"/>
    <cellStyle name="입력 3 3 2 2 2 2 2" xfId="5895"/>
    <cellStyle name="입력 3 3 2 2 2 2 2 10" xfId="7195"/>
    <cellStyle name="입력 3 3 2 2 2 2 2 10 2" xfId="22549"/>
    <cellStyle name="입력 3 3 2 2 2 2 2 10 3" xfId="37597"/>
    <cellStyle name="입력 3 3 2 2 2 2 2 2" xfId="6893"/>
    <cellStyle name="입력 3 3 2 2 2 2 2 2 10" xfId="19519"/>
    <cellStyle name="입력 3 3 2 2 2 2 2 2 10 2" xfId="34589"/>
    <cellStyle name="입력 3 3 2 2 2 2 2 2 10 3" xfId="49601"/>
    <cellStyle name="입력 3 3 2 2 2 2 2 2 11" xfId="20614"/>
    <cellStyle name="입력 3 3 2 2 2 2 2 2 11 2" xfId="35684"/>
    <cellStyle name="입력 3 3 2 2 2 2 2 2 11 3" xfId="50696"/>
    <cellStyle name="입력 3 3 2 2 2 2 2 2 12" xfId="7960"/>
    <cellStyle name="입력 3 3 2 2 2 2 2 2 12 2" xfId="23263"/>
    <cellStyle name="입력 3 3 2 2 2 2 2 2 12 3" xfId="38287"/>
    <cellStyle name="입력 3 3 2 2 2 2 2 2 13" xfId="22247"/>
    <cellStyle name="입력 3 3 2 2 2 2 2 2 14" xfId="37295"/>
    <cellStyle name="입력 3 3 2 2 2 2 2 2 2" xfId="8449"/>
    <cellStyle name="입력 3 3 2 2 2 2 2 2 2 10" xfId="21026"/>
    <cellStyle name="입력 3 3 2 2 2 2 2 2 2 10 2" xfId="36096"/>
    <cellStyle name="입력 3 3 2 2 2 2 2 2 2 10 3" xfId="51108"/>
    <cellStyle name="입력 3 3 2 2 2 2 2 2 2 11" xfId="23675"/>
    <cellStyle name="입력 3 3 2 2 2 2 2 2 2 12" xfId="38699"/>
    <cellStyle name="입력 3 3 2 2 2 2 2 2 2 2" xfId="11354"/>
    <cellStyle name="입력 3 3 2 2 2 2 2 2 2 2 2" xfId="26424"/>
    <cellStyle name="입력 3 3 2 2 2 2 2 2 2 2 3" xfId="41445"/>
    <cellStyle name="입력 3 3 2 2 2 2 2 2 2 3" xfId="12471"/>
    <cellStyle name="입력 3 3 2 2 2 2 2 2 2 3 2" xfId="27541"/>
    <cellStyle name="입력 3 3 2 2 2 2 2 2 2 3 3" xfId="42562"/>
    <cellStyle name="입력 3 3 2 2 2 2 2 2 2 4" xfId="13777"/>
    <cellStyle name="입력 3 3 2 2 2 2 2 2 2 4 2" xfId="28847"/>
    <cellStyle name="입력 3 3 2 2 2 2 2 2 2 4 3" xfId="43868"/>
    <cellStyle name="입력 3 3 2 2 2 2 2 2 2 5" xfId="15152"/>
    <cellStyle name="입력 3 3 2 2 2 2 2 2 2 5 2" xfId="30222"/>
    <cellStyle name="입력 3 3 2 2 2 2 2 2 2 5 3" xfId="45243"/>
    <cellStyle name="입력 3 3 2 2 2 2 2 2 2 6" xfId="16326"/>
    <cellStyle name="입력 3 3 2 2 2 2 2 2 2 6 2" xfId="31396"/>
    <cellStyle name="입력 3 3 2 2 2 2 2 2 2 6 3" xfId="46417"/>
    <cellStyle name="입력 3 3 2 2 2 2 2 2 2 7" xfId="17481"/>
    <cellStyle name="입력 3 3 2 2 2 2 2 2 2 7 2" xfId="32551"/>
    <cellStyle name="입력 3 3 2 2 2 2 2 2 2 7 3" xfId="47563"/>
    <cellStyle name="입력 3 3 2 2 2 2 2 2 2 8" xfId="18786"/>
    <cellStyle name="입력 3 3 2 2 2 2 2 2 2 8 2" xfId="33856"/>
    <cellStyle name="입력 3 3 2 2 2 2 2 2 2 8 3" xfId="48868"/>
    <cellStyle name="입력 3 3 2 2 2 2 2 2 2 9" xfId="19931"/>
    <cellStyle name="입력 3 3 2 2 2 2 2 2 2 9 2" xfId="35001"/>
    <cellStyle name="입력 3 3 2 2 2 2 2 2 2 9 3" xfId="50013"/>
    <cellStyle name="입력 3 3 2 2 2 2 2 2 3" xfId="10865"/>
    <cellStyle name="입력 3 3 2 2 2 2 2 2 3 2" xfId="26012"/>
    <cellStyle name="입력 3 3 2 2 2 2 2 2 3 3" xfId="41033"/>
    <cellStyle name="입력 3 3 2 2 2 2 2 2 4" xfId="12043"/>
    <cellStyle name="입력 3 3 2 2 2 2 2 2 4 2" xfId="27113"/>
    <cellStyle name="입력 3 3 2 2 2 2 2 2 4 3" xfId="42134"/>
    <cellStyle name="입력 3 3 2 2 2 2 2 2 5" xfId="13347"/>
    <cellStyle name="입력 3 3 2 2 2 2 2 2 5 2" xfId="28417"/>
    <cellStyle name="입력 3 3 2 2 2 2 2 2 5 3" xfId="43438"/>
    <cellStyle name="입력 3 3 2 2 2 2 2 2 6" xfId="14684"/>
    <cellStyle name="입력 3 3 2 2 2 2 2 2 6 2" xfId="29754"/>
    <cellStyle name="입력 3 3 2 2 2 2 2 2 6 3" xfId="44775"/>
    <cellStyle name="입력 3 3 2 2 2 2 2 2 7" xfId="15914"/>
    <cellStyle name="입력 3 3 2 2 2 2 2 2 7 2" xfId="30984"/>
    <cellStyle name="입력 3 3 2 2 2 2 2 2 7 3" xfId="46005"/>
    <cellStyle name="입력 3 3 2 2 2 2 2 2 8" xfId="17067"/>
    <cellStyle name="입력 3 3 2 2 2 2 2 2 8 2" xfId="32137"/>
    <cellStyle name="입력 3 3 2 2 2 2 2 2 8 3" xfId="47149"/>
    <cellStyle name="입력 3 3 2 2 2 2 2 2 9" xfId="18352"/>
    <cellStyle name="입력 3 3 2 2 2 2 2 2 9 2" xfId="33422"/>
    <cellStyle name="입력 3 3 2 2 2 2 2 2 9 3" xfId="48434"/>
    <cellStyle name="입력 3 3 2 2 2 2 2 3" xfId="7800"/>
    <cellStyle name="입력 3 3 2 2 2 2 2 3 10" xfId="20499"/>
    <cellStyle name="입력 3 3 2 2 2 2 2 3 10 2" xfId="35569"/>
    <cellStyle name="입력 3 3 2 2 2 2 2 3 10 3" xfId="50581"/>
    <cellStyle name="입력 3 3 2 2 2 2 2 3 11" xfId="23145"/>
    <cellStyle name="입력 3 3 2 2 2 2 2 3 12" xfId="38172"/>
    <cellStyle name="입력 3 3 2 2 2 2 2 3 2" xfId="10708"/>
    <cellStyle name="입력 3 3 2 2 2 2 2 3 2 2" xfId="25897"/>
    <cellStyle name="입력 3 3 2 2 2 2 2 3 2 3" xfId="40918"/>
    <cellStyle name="입력 3 3 2 2 2 2 2 3 3" xfId="11926"/>
    <cellStyle name="입력 3 3 2 2 2 2 2 3 3 2" xfId="26996"/>
    <cellStyle name="입력 3 3 2 2 2 2 2 3 3 3" xfId="42017"/>
    <cellStyle name="입력 3 3 2 2 2 2 2 3 4" xfId="13228"/>
    <cellStyle name="입력 3 3 2 2 2 2 2 3 4 2" xfId="28298"/>
    <cellStyle name="입력 3 3 2 2 2 2 2 3 4 3" xfId="43319"/>
    <cellStyle name="입력 3 3 2 2 2 2 2 3 5" xfId="14539"/>
    <cellStyle name="입력 3 3 2 2 2 2 2 3 5 2" xfId="29609"/>
    <cellStyle name="입력 3 3 2 2 2 2 2 3 5 3" xfId="44630"/>
    <cellStyle name="입력 3 3 2 2 2 2 2 3 6" xfId="15798"/>
    <cellStyle name="입력 3 3 2 2 2 2 2 3 6 2" xfId="30868"/>
    <cellStyle name="입력 3 3 2 2 2 2 2 3 6 3" xfId="45889"/>
    <cellStyle name="입력 3 3 2 2 2 2 2 3 7" xfId="16949"/>
    <cellStyle name="입력 3 3 2 2 2 2 2 3 7 2" xfId="32019"/>
    <cellStyle name="입력 3 3 2 2 2 2 2 3 7 3" xfId="47034"/>
    <cellStyle name="입력 3 3 2 2 2 2 2 3 8" xfId="18230"/>
    <cellStyle name="입력 3 3 2 2 2 2 2 3 8 2" xfId="33300"/>
    <cellStyle name="입력 3 3 2 2 2 2 2 3 8 3" xfId="48312"/>
    <cellStyle name="입력 3 3 2 2 2 2 2 3 9" xfId="19404"/>
    <cellStyle name="입력 3 3 2 2 2 2 2 3 9 2" xfId="34474"/>
    <cellStyle name="입력 3 3 2 2 2 2 2 3 9 3" xfId="49486"/>
    <cellStyle name="입력 3 3 2 2 2 2 2 4" xfId="8366"/>
    <cellStyle name="입력 3 3 2 2 2 2 2 4 10" xfId="20943"/>
    <cellStyle name="입력 3 3 2 2 2 2 2 4 10 2" xfId="36013"/>
    <cellStyle name="입력 3 3 2 2 2 2 2 4 10 3" xfId="51025"/>
    <cellStyle name="입력 3 3 2 2 2 2 2 4 11" xfId="23592"/>
    <cellStyle name="입력 3 3 2 2 2 2 2 4 12" xfId="38616"/>
    <cellStyle name="입력 3 3 2 2 2 2 2 4 2" xfId="11271"/>
    <cellStyle name="입력 3 3 2 2 2 2 2 4 2 2" xfId="26341"/>
    <cellStyle name="입력 3 3 2 2 2 2 2 4 2 3" xfId="41362"/>
    <cellStyle name="입력 3 3 2 2 2 2 2 4 3" xfId="12388"/>
    <cellStyle name="입력 3 3 2 2 2 2 2 4 3 2" xfId="27458"/>
    <cellStyle name="입력 3 3 2 2 2 2 2 4 3 3" xfId="42479"/>
    <cellStyle name="입력 3 3 2 2 2 2 2 4 4" xfId="13694"/>
    <cellStyle name="입력 3 3 2 2 2 2 2 4 4 2" xfId="28764"/>
    <cellStyle name="입력 3 3 2 2 2 2 2 4 4 3" xfId="43785"/>
    <cellStyle name="입력 3 3 2 2 2 2 2 4 5" xfId="15069"/>
    <cellStyle name="입력 3 3 2 2 2 2 2 4 5 2" xfId="30139"/>
    <cellStyle name="입력 3 3 2 2 2 2 2 4 5 3" xfId="45160"/>
    <cellStyle name="입력 3 3 2 2 2 2 2 4 6" xfId="16243"/>
    <cellStyle name="입력 3 3 2 2 2 2 2 4 6 2" xfId="31313"/>
    <cellStyle name="입력 3 3 2 2 2 2 2 4 6 3" xfId="46334"/>
    <cellStyle name="입력 3 3 2 2 2 2 2 4 7" xfId="17398"/>
    <cellStyle name="입력 3 3 2 2 2 2 2 4 7 2" xfId="32468"/>
    <cellStyle name="입력 3 3 2 2 2 2 2 4 7 3" xfId="47480"/>
    <cellStyle name="입력 3 3 2 2 2 2 2 4 8" xfId="18703"/>
    <cellStyle name="입력 3 3 2 2 2 2 2 4 8 2" xfId="33773"/>
    <cellStyle name="입력 3 3 2 2 2 2 2 4 8 3" xfId="48785"/>
    <cellStyle name="입력 3 3 2 2 2 2 2 4 9" xfId="19848"/>
    <cellStyle name="입력 3 3 2 2 2 2 2 4 9 2" xfId="34918"/>
    <cellStyle name="입력 3 3 2 2 2 2 2 4 9 3" xfId="49930"/>
    <cellStyle name="입력 3 3 2 2 2 2 2 5" xfId="8866"/>
    <cellStyle name="입력 3 3 2 2 2 2 2 5 2" xfId="24092"/>
    <cellStyle name="입력 3 3 2 2 2 2 2 5 3" xfId="39114"/>
    <cellStyle name="입력 3 3 2 2 2 2 2 6" xfId="12654"/>
    <cellStyle name="입력 3 3 2 2 2 2 2 6 2" xfId="27724"/>
    <cellStyle name="입력 3 3 2 2 2 2 2 6 3" xfId="42745"/>
    <cellStyle name="입력 3 3 2 2 2 2 2 7" xfId="13949"/>
    <cellStyle name="입력 3 3 2 2 2 2 2 7 2" xfId="29019"/>
    <cellStyle name="입력 3 3 2 2 2 2 2 7 3" xfId="44040"/>
    <cellStyle name="입력 3 3 2 2 2 2 2 8" xfId="9010"/>
    <cellStyle name="입력 3 3 2 2 2 2 2 8 2" xfId="24236"/>
    <cellStyle name="입력 3 3 2 2 2 2 2 8 3" xfId="39258"/>
    <cellStyle name="입력 3 3 2 2 2 2 2 9" xfId="17656"/>
    <cellStyle name="입력 3 3 2 2 2 2 2 9 2" xfId="32726"/>
    <cellStyle name="입력 3 3 2 2 2 2 2 9 3" xfId="47738"/>
    <cellStyle name="입력 3 3 2 2 2 2 3" xfId="6784"/>
    <cellStyle name="입력 3 3 2 2 2 2 3 10" xfId="20390"/>
    <cellStyle name="입력 3 3 2 2 2 2 3 10 2" xfId="35460"/>
    <cellStyle name="입력 3 3 2 2 2 2 3 10 3" xfId="50472"/>
    <cellStyle name="입력 3 3 2 2 2 2 3 11" xfId="7684"/>
    <cellStyle name="입력 3 3 2 2 2 2 3 11 2" xfId="23036"/>
    <cellStyle name="입력 3 3 2 2 2 2 3 11 3" xfId="38063"/>
    <cellStyle name="입력 3 3 2 2 2 2 3 12" xfId="22138"/>
    <cellStyle name="입력 3 3 2 2 2 2 3 13" xfId="37186"/>
    <cellStyle name="입력 3 3 2 2 2 2 3 2" xfId="10592"/>
    <cellStyle name="입력 3 3 2 2 2 2 3 2 2" xfId="25788"/>
    <cellStyle name="입력 3 3 2 2 2 2 3 2 3" xfId="40809"/>
    <cellStyle name="입력 3 3 2 2 2 2 3 3" xfId="11816"/>
    <cellStyle name="입력 3 3 2 2 2 2 3 3 2" xfId="26886"/>
    <cellStyle name="입력 3 3 2 2 2 2 3 3 3" xfId="41907"/>
    <cellStyle name="입력 3 3 2 2 2 2 3 4" xfId="13118"/>
    <cellStyle name="입력 3 3 2 2 2 2 3 4 2" xfId="28188"/>
    <cellStyle name="입력 3 3 2 2 2 2 3 4 3" xfId="43209"/>
    <cellStyle name="입력 3 3 2 2 2 2 3 5" xfId="14424"/>
    <cellStyle name="입력 3 3 2 2 2 2 3 5 2" xfId="29494"/>
    <cellStyle name="입력 3 3 2 2 2 2 3 5 3" xfId="44515"/>
    <cellStyle name="입력 3 3 2 2 2 2 3 6" xfId="15689"/>
    <cellStyle name="입력 3 3 2 2 2 2 3 6 2" xfId="30759"/>
    <cellStyle name="입력 3 3 2 2 2 2 3 6 3" xfId="45780"/>
    <cellStyle name="입력 3 3 2 2 2 2 3 7" xfId="16840"/>
    <cellStyle name="입력 3 3 2 2 2 2 3 7 2" xfId="31910"/>
    <cellStyle name="입력 3 3 2 2 2 2 3 7 3" xfId="46925"/>
    <cellStyle name="입력 3 3 2 2 2 2 3 8" xfId="18120"/>
    <cellStyle name="입력 3 3 2 2 2 2 3 8 2" xfId="33190"/>
    <cellStyle name="입력 3 3 2 2 2 2 3 8 3" xfId="48202"/>
    <cellStyle name="입력 3 3 2 2 2 2 3 9" xfId="19295"/>
    <cellStyle name="입력 3 3 2 2 2 2 3 9 2" xfId="34365"/>
    <cellStyle name="입력 3 3 2 2 2 2 3 9 3" xfId="49377"/>
    <cellStyle name="입력 3 3 2 2 2 2 4" xfId="8289"/>
    <cellStyle name="입력 3 3 2 2 2 2 4 10" xfId="20866"/>
    <cellStyle name="입력 3 3 2 2 2 2 4 10 2" xfId="35936"/>
    <cellStyle name="입력 3 3 2 2 2 2 4 10 3" xfId="50948"/>
    <cellStyle name="입력 3 3 2 2 2 2 4 11" xfId="23515"/>
    <cellStyle name="입력 3 3 2 2 2 2 4 12" xfId="38539"/>
    <cellStyle name="입력 3 3 2 2 2 2 4 2" xfId="11194"/>
    <cellStyle name="입력 3 3 2 2 2 2 4 2 2" xfId="26264"/>
    <cellStyle name="입력 3 3 2 2 2 2 4 2 3" xfId="41285"/>
    <cellStyle name="입력 3 3 2 2 2 2 4 3" xfId="12311"/>
    <cellStyle name="입력 3 3 2 2 2 2 4 3 2" xfId="27381"/>
    <cellStyle name="입력 3 3 2 2 2 2 4 3 3" xfId="42402"/>
    <cellStyle name="입력 3 3 2 2 2 2 4 4" xfId="13617"/>
    <cellStyle name="입력 3 3 2 2 2 2 4 4 2" xfId="28687"/>
    <cellStyle name="입력 3 3 2 2 2 2 4 4 3" xfId="43708"/>
    <cellStyle name="입력 3 3 2 2 2 2 4 5" xfId="14992"/>
    <cellStyle name="입력 3 3 2 2 2 2 4 5 2" xfId="30062"/>
    <cellStyle name="입력 3 3 2 2 2 2 4 5 3" xfId="45083"/>
    <cellStyle name="입력 3 3 2 2 2 2 4 6" xfId="16166"/>
    <cellStyle name="입력 3 3 2 2 2 2 4 6 2" xfId="31236"/>
    <cellStyle name="입력 3 3 2 2 2 2 4 6 3" xfId="46257"/>
    <cellStyle name="입력 3 3 2 2 2 2 4 7" xfId="17321"/>
    <cellStyle name="입력 3 3 2 2 2 2 4 7 2" xfId="32391"/>
    <cellStyle name="입력 3 3 2 2 2 2 4 7 3" xfId="47403"/>
    <cellStyle name="입력 3 3 2 2 2 2 4 8" xfId="18626"/>
    <cellStyle name="입력 3 3 2 2 2 2 4 8 2" xfId="33696"/>
    <cellStyle name="입력 3 3 2 2 2 2 4 8 3" xfId="48708"/>
    <cellStyle name="입력 3 3 2 2 2 2 4 9" xfId="19771"/>
    <cellStyle name="입력 3 3 2 2 2 2 4 9 2" xfId="34841"/>
    <cellStyle name="입력 3 3 2 2 2 2 4 9 3" xfId="49853"/>
    <cellStyle name="입력 3 3 2 2 2 2 5" xfId="6086"/>
    <cellStyle name="입력 3 3 2 2 2 2 5 2" xfId="21442"/>
    <cellStyle name="입력 3 3 2 2 2 2 5 3" xfId="36488"/>
    <cellStyle name="입력 3 3 2 2 2 3" xfId="6666"/>
    <cellStyle name="입력 3 3 2 2 2 3 10" xfId="20272"/>
    <cellStyle name="입력 3 3 2 2 2 3 10 2" xfId="35342"/>
    <cellStyle name="입력 3 3 2 2 2 3 10 3" xfId="50354"/>
    <cellStyle name="입력 3 3 2 2 2 3 11" xfId="7544"/>
    <cellStyle name="입력 3 3 2 2 2 3 11 2" xfId="22897"/>
    <cellStyle name="입력 3 3 2 2 2 3 11 3" xfId="37945"/>
    <cellStyle name="입력 3 3 2 2 2 3 12" xfId="22020"/>
    <cellStyle name="입력 3 3 2 2 2 3 13" xfId="37068"/>
    <cellStyle name="입력 3 3 2 2 2 3 2" xfId="10464"/>
    <cellStyle name="입력 3 3 2 2 2 3 2 2" xfId="25661"/>
    <cellStyle name="입력 3 3 2 2 2 3 2 3" xfId="40682"/>
    <cellStyle name="입력 3 3 2 2 2 3 3" xfId="11696"/>
    <cellStyle name="입력 3 3 2 2 2 3 3 2" xfId="26766"/>
    <cellStyle name="입력 3 3 2 2 2 3 3 3" xfId="41787"/>
    <cellStyle name="입력 3 3 2 2 2 3 4" xfId="12997"/>
    <cellStyle name="입력 3 3 2 2 2 3 4 2" xfId="28067"/>
    <cellStyle name="입력 3 3 2 2 2 3 4 3" xfId="43088"/>
    <cellStyle name="입력 3 3 2 2 2 3 5" xfId="14304"/>
    <cellStyle name="입력 3 3 2 2 2 3 5 2" xfId="29374"/>
    <cellStyle name="입력 3 3 2 2 2 3 5 3" xfId="44395"/>
    <cellStyle name="입력 3 3 2 2 2 3 6" xfId="15568"/>
    <cellStyle name="입력 3 3 2 2 2 3 6 2" xfId="30638"/>
    <cellStyle name="입력 3 3 2 2 2 3 6 3" xfId="45659"/>
    <cellStyle name="입력 3 3 2 2 2 3 7" xfId="16715"/>
    <cellStyle name="입력 3 3 2 2 2 3 7 2" xfId="31785"/>
    <cellStyle name="입력 3 3 2 2 2 3 7 3" xfId="46806"/>
    <cellStyle name="입력 3 3 2 2 2 3 8" xfId="18002"/>
    <cellStyle name="입력 3 3 2 2 2 3 8 2" xfId="33072"/>
    <cellStyle name="입력 3 3 2 2 2 3 8 3" xfId="48084"/>
    <cellStyle name="입력 3 3 2 2 2 3 9" xfId="19177"/>
    <cellStyle name="입력 3 3 2 2 2 3 9 2" xfId="34247"/>
    <cellStyle name="입력 3 3 2 2 2 3 9 3" xfId="49259"/>
    <cellStyle name="입력 3 3 2 2 2 4" xfId="8219"/>
    <cellStyle name="입력 3 3 2 2 2 4 10" xfId="20796"/>
    <cellStyle name="입력 3 3 2 2 2 4 10 2" xfId="35866"/>
    <cellStyle name="입력 3 3 2 2 2 4 10 3" xfId="50878"/>
    <cellStyle name="입력 3 3 2 2 2 4 11" xfId="23445"/>
    <cellStyle name="입력 3 3 2 2 2 4 12" xfId="38469"/>
    <cellStyle name="입력 3 3 2 2 2 4 2" xfId="11124"/>
    <cellStyle name="입력 3 3 2 2 2 4 2 2" xfId="26194"/>
    <cellStyle name="입력 3 3 2 2 2 4 2 3" xfId="41215"/>
    <cellStyle name="입력 3 3 2 2 2 4 3" xfId="12241"/>
    <cellStyle name="입력 3 3 2 2 2 4 3 2" xfId="27311"/>
    <cellStyle name="입력 3 3 2 2 2 4 3 3" xfId="42332"/>
    <cellStyle name="입력 3 3 2 2 2 4 4" xfId="13547"/>
    <cellStyle name="입력 3 3 2 2 2 4 4 2" xfId="28617"/>
    <cellStyle name="입력 3 3 2 2 2 4 4 3" xfId="43638"/>
    <cellStyle name="입력 3 3 2 2 2 4 5" xfId="14922"/>
    <cellStyle name="입력 3 3 2 2 2 4 5 2" xfId="29992"/>
    <cellStyle name="입력 3 3 2 2 2 4 5 3" xfId="45013"/>
    <cellStyle name="입력 3 3 2 2 2 4 6" xfId="16096"/>
    <cellStyle name="입력 3 3 2 2 2 4 6 2" xfId="31166"/>
    <cellStyle name="입력 3 3 2 2 2 4 6 3" xfId="46187"/>
    <cellStyle name="입력 3 3 2 2 2 4 7" xfId="17251"/>
    <cellStyle name="입력 3 3 2 2 2 4 7 2" xfId="32321"/>
    <cellStyle name="입력 3 3 2 2 2 4 7 3" xfId="47333"/>
    <cellStyle name="입력 3 3 2 2 2 4 8" xfId="18556"/>
    <cellStyle name="입력 3 3 2 2 2 4 8 2" xfId="33626"/>
    <cellStyle name="입력 3 3 2 2 2 4 8 3" xfId="48638"/>
    <cellStyle name="입력 3 3 2 2 2 4 9" xfId="19701"/>
    <cellStyle name="입력 3 3 2 2 2 4 9 2" xfId="34771"/>
    <cellStyle name="입력 3 3 2 2 2 4 9 3" xfId="49783"/>
    <cellStyle name="입력 3 3 2 2 2 5" xfId="8622"/>
    <cellStyle name="입력 3 3 2 2 2 5 2" xfId="23848"/>
    <cellStyle name="입력 3 3 2 2 2 5 3" xfId="38871"/>
    <cellStyle name="입력 3 3 2 2 2 6" xfId="8937"/>
    <cellStyle name="입력 3 3 2 2 2 6 2" xfId="24163"/>
    <cellStyle name="입력 3 3 2 2 2 6 3" xfId="39185"/>
    <cellStyle name="입력 3 3 2 2 2 7" xfId="9651"/>
    <cellStyle name="입력 3 3 2 2 2 7 2" xfId="24877"/>
    <cellStyle name="입력 3 3 2 2 2 7 3" xfId="39898"/>
    <cellStyle name="입력 3 3 2 2 2 8" xfId="9627"/>
    <cellStyle name="입력 3 3 2 2 2 8 2" xfId="24853"/>
    <cellStyle name="입력 3 3 2 2 2 8 3" xfId="39874"/>
    <cellStyle name="입력 3 3 2 2 2 9" xfId="13422"/>
    <cellStyle name="입력 3 3 2 2 2 9 2" xfId="28492"/>
    <cellStyle name="입력 3 3 2 2 2 9 3" xfId="43513"/>
    <cellStyle name="입력 3 3 2 2 3" xfId="6605"/>
    <cellStyle name="입력 3 3 2 2 3 10" xfId="20211"/>
    <cellStyle name="입력 3 3 2 2 3 10 2" xfId="35281"/>
    <cellStyle name="입력 3 3 2 2 3 10 3" xfId="50293"/>
    <cellStyle name="입력 3 3 2 2 3 11" xfId="7483"/>
    <cellStyle name="입력 3 3 2 2 3 11 2" xfId="22836"/>
    <cellStyle name="입력 3 3 2 2 3 11 3" xfId="37884"/>
    <cellStyle name="입력 3 3 2 2 3 12" xfId="21959"/>
    <cellStyle name="입력 3 3 2 2 3 13" xfId="37007"/>
    <cellStyle name="입력 3 3 2 2 3 2" xfId="10403"/>
    <cellStyle name="입력 3 3 2 2 3 2 2" xfId="25600"/>
    <cellStyle name="입력 3 3 2 2 3 2 3" xfId="40621"/>
    <cellStyle name="입력 3 3 2 2 3 3" xfId="11635"/>
    <cellStyle name="입력 3 3 2 2 3 3 2" xfId="26705"/>
    <cellStyle name="입력 3 3 2 2 3 3 3" xfId="41726"/>
    <cellStyle name="입력 3 3 2 2 3 4" xfId="12936"/>
    <cellStyle name="입력 3 3 2 2 3 4 2" xfId="28006"/>
    <cellStyle name="입력 3 3 2 2 3 4 3" xfId="43027"/>
    <cellStyle name="입력 3 3 2 2 3 5" xfId="14243"/>
    <cellStyle name="입력 3 3 2 2 3 5 2" xfId="29313"/>
    <cellStyle name="입력 3 3 2 2 3 5 3" xfId="44334"/>
    <cellStyle name="입력 3 3 2 2 3 6" xfId="15507"/>
    <cellStyle name="입력 3 3 2 2 3 6 2" xfId="30577"/>
    <cellStyle name="입력 3 3 2 2 3 6 3" xfId="45598"/>
    <cellStyle name="입력 3 3 2 2 3 7" xfId="16654"/>
    <cellStyle name="입력 3 3 2 2 3 7 2" xfId="31724"/>
    <cellStyle name="입력 3 3 2 2 3 7 3" xfId="46745"/>
    <cellStyle name="입력 3 3 2 2 3 8" xfId="17941"/>
    <cellStyle name="입력 3 3 2 2 3 8 2" xfId="33011"/>
    <cellStyle name="입력 3 3 2 2 3 8 3" xfId="48023"/>
    <cellStyle name="입력 3 3 2 2 3 9" xfId="19116"/>
    <cellStyle name="입력 3 3 2 2 3 9 2" xfId="34186"/>
    <cellStyle name="입력 3 3 2 2 3 9 3" xfId="49198"/>
    <cellStyle name="입력 3 3 2 2 4" xfId="8174"/>
    <cellStyle name="입력 3 3 2 2 4 10" xfId="20751"/>
    <cellStyle name="입력 3 3 2 2 4 10 2" xfId="35821"/>
    <cellStyle name="입력 3 3 2 2 4 10 3" xfId="50833"/>
    <cellStyle name="입력 3 3 2 2 4 11" xfId="23400"/>
    <cellStyle name="입력 3 3 2 2 4 12" xfId="38424"/>
    <cellStyle name="입력 3 3 2 2 4 2" xfId="11079"/>
    <cellStyle name="입력 3 3 2 2 4 2 2" xfId="26149"/>
    <cellStyle name="입력 3 3 2 2 4 2 3" xfId="41170"/>
    <cellStyle name="입력 3 3 2 2 4 3" xfId="12196"/>
    <cellStyle name="입력 3 3 2 2 4 3 2" xfId="27266"/>
    <cellStyle name="입력 3 3 2 2 4 3 3" xfId="42287"/>
    <cellStyle name="입력 3 3 2 2 4 4" xfId="13502"/>
    <cellStyle name="입력 3 3 2 2 4 4 2" xfId="28572"/>
    <cellStyle name="입력 3 3 2 2 4 4 3" xfId="43593"/>
    <cellStyle name="입력 3 3 2 2 4 5" xfId="14877"/>
    <cellStyle name="입력 3 3 2 2 4 5 2" xfId="29947"/>
    <cellStyle name="입력 3 3 2 2 4 5 3" xfId="44968"/>
    <cellStyle name="입력 3 3 2 2 4 6" xfId="16051"/>
    <cellStyle name="입력 3 3 2 2 4 6 2" xfId="31121"/>
    <cellStyle name="입력 3 3 2 2 4 6 3" xfId="46142"/>
    <cellStyle name="입력 3 3 2 2 4 7" xfId="17206"/>
    <cellStyle name="입력 3 3 2 2 4 7 2" xfId="32276"/>
    <cellStyle name="입력 3 3 2 2 4 7 3" xfId="47288"/>
    <cellStyle name="입력 3 3 2 2 4 8" xfId="18511"/>
    <cellStyle name="입력 3 3 2 2 4 8 2" xfId="33581"/>
    <cellStyle name="입력 3 3 2 2 4 8 3" xfId="48593"/>
    <cellStyle name="입력 3 3 2 2 4 9" xfId="19656"/>
    <cellStyle name="입력 3 3 2 2 4 9 2" xfId="34726"/>
    <cellStyle name="입력 3 3 2 2 4 9 3" xfId="49738"/>
    <cellStyle name="입력 3 3 2 2 5" xfId="6483"/>
    <cellStyle name="입력 3 3 2 2 5 2" xfId="21837"/>
    <cellStyle name="입력 3 3 2 2 5 3" xfId="36885"/>
    <cellStyle name="입력 3 3 2 3" xfId="6563"/>
    <cellStyle name="입력 3 3 2 3 10" xfId="20169"/>
    <cellStyle name="입력 3 3 2 3 10 2" xfId="35239"/>
    <cellStyle name="입력 3 3 2 3 10 3" xfId="50251"/>
    <cellStyle name="입력 3 3 2 3 11" xfId="7441"/>
    <cellStyle name="입력 3 3 2 3 11 2" xfId="22794"/>
    <cellStyle name="입력 3 3 2 3 11 3" xfId="37842"/>
    <cellStyle name="입력 3 3 2 3 12" xfId="21917"/>
    <cellStyle name="입력 3 3 2 3 13" xfId="36965"/>
    <cellStyle name="입력 3 3 2 3 2" xfId="10361"/>
    <cellStyle name="입력 3 3 2 3 2 2" xfId="25558"/>
    <cellStyle name="입력 3 3 2 3 2 3" xfId="40579"/>
    <cellStyle name="입력 3 3 2 3 3" xfId="11593"/>
    <cellStyle name="입력 3 3 2 3 3 2" xfId="26663"/>
    <cellStyle name="입력 3 3 2 3 3 3" xfId="41684"/>
    <cellStyle name="입력 3 3 2 3 4" xfId="12894"/>
    <cellStyle name="입력 3 3 2 3 4 2" xfId="27964"/>
    <cellStyle name="입력 3 3 2 3 4 3" xfId="42985"/>
    <cellStyle name="입력 3 3 2 3 5" xfId="14201"/>
    <cellStyle name="입력 3 3 2 3 5 2" xfId="29271"/>
    <cellStyle name="입력 3 3 2 3 5 3" xfId="44292"/>
    <cellStyle name="입력 3 3 2 3 6" xfId="15465"/>
    <cellStyle name="입력 3 3 2 3 6 2" xfId="30535"/>
    <cellStyle name="입력 3 3 2 3 6 3" xfId="45556"/>
    <cellStyle name="입력 3 3 2 3 7" xfId="16612"/>
    <cellStyle name="입력 3 3 2 3 7 2" xfId="31682"/>
    <cellStyle name="입력 3 3 2 3 7 3" xfId="46703"/>
    <cellStyle name="입력 3 3 2 3 8" xfId="17899"/>
    <cellStyle name="입력 3 3 2 3 8 2" xfId="32969"/>
    <cellStyle name="입력 3 3 2 3 8 3" xfId="47981"/>
    <cellStyle name="입력 3 3 2 3 9" xfId="19074"/>
    <cellStyle name="입력 3 3 2 3 9 2" xfId="34144"/>
    <cellStyle name="입력 3 3 2 3 9 3" xfId="49156"/>
    <cellStyle name="입력 3 3 2 4" xfId="8155"/>
    <cellStyle name="입력 3 3 2 4 10" xfId="20732"/>
    <cellStyle name="입력 3 3 2 4 10 2" xfId="35802"/>
    <cellStyle name="입력 3 3 2 4 10 3" xfId="50814"/>
    <cellStyle name="입력 3 3 2 4 11" xfId="23381"/>
    <cellStyle name="입력 3 3 2 4 12" xfId="38405"/>
    <cellStyle name="입력 3 3 2 4 2" xfId="11060"/>
    <cellStyle name="입력 3 3 2 4 2 2" xfId="26130"/>
    <cellStyle name="입력 3 3 2 4 2 3" xfId="41151"/>
    <cellStyle name="입력 3 3 2 4 3" xfId="12177"/>
    <cellStyle name="입력 3 3 2 4 3 2" xfId="27247"/>
    <cellStyle name="입력 3 3 2 4 3 3" xfId="42268"/>
    <cellStyle name="입력 3 3 2 4 4" xfId="13483"/>
    <cellStyle name="입력 3 3 2 4 4 2" xfId="28553"/>
    <cellStyle name="입력 3 3 2 4 4 3" xfId="43574"/>
    <cellStyle name="입력 3 3 2 4 5" xfId="14858"/>
    <cellStyle name="입력 3 3 2 4 5 2" xfId="29928"/>
    <cellStyle name="입력 3 3 2 4 5 3" xfId="44949"/>
    <cellStyle name="입력 3 3 2 4 6" xfId="16032"/>
    <cellStyle name="입력 3 3 2 4 6 2" xfId="31102"/>
    <cellStyle name="입력 3 3 2 4 6 3" xfId="46123"/>
    <cellStyle name="입력 3 3 2 4 7" xfId="17187"/>
    <cellStyle name="입력 3 3 2 4 7 2" xfId="32257"/>
    <cellStyle name="입력 3 3 2 4 7 3" xfId="47269"/>
    <cellStyle name="입력 3 3 2 4 8" xfId="18492"/>
    <cellStyle name="입력 3 3 2 4 8 2" xfId="33562"/>
    <cellStyle name="입력 3 3 2 4 8 3" xfId="48574"/>
    <cellStyle name="입력 3 3 2 4 9" xfId="19637"/>
    <cellStyle name="입력 3 3 2 4 9 2" xfId="34707"/>
    <cellStyle name="입력 3 3 2 4 9 3" xfId="49719"/>
    <cellStyle name="입력 3 3 2 5" xfId="8740"/>
    <cellStyle name="입력 3 3 2 5 2" xfId="23966"/>
    <cellStyle name="입력 3 3 2 5 3" xfId="38988"/>
    <cellStyle name="입력 3 3 2 6" xfId="9246"/>
    <cellStyle name="입력 3 3 2 6 2" xfId="24472"/>
    <cellStyle name="입력 3 3 2 6 3" xfId="39494"/>
    <cellStyle name="입력 3 3 2 7" xfId="9116"/>
    <cellStyle name="입력 3 3 2 7 2" xfId="24342"/>
    <cellStyle name="입력 3 3 2 7 3" xfId="39364"/>
    <cellStyle name="입력 3 3 2 8" xfId="14761"/>
    <cellStyle name="입력 3 3 2 8 2" xfId="29831"/>
    <cellStyle name="입력 3 3 2 8 3" xfId="44852"/>
    <cellStyle name="입력 3 3 2 9" xfId="9408"/>
    <cellStyle name="입력 3 3 2 9 2" xfId="24634"/>
    <cellStyle name="입력 3 3 2 9 3" xfId="39655"/>
    <cellStyle name="입력 3 3 3" xfId="6386"/>
    <cellStyle name="입력 3 3 3 10" xfId="20069"/>
    <cellStyle name="입력 3 3 3 10 2" xfId="35139"/>
    <cellStyle name="입력 3 3 3 10 3" xfId="50151"/>
    <cellStyle name="입력 3 3 3 11" xfId="7341"/>
    <cellStyle name="입력 3 3 3 11 2" xfId="22694"/>
    <cellStyle name="입력 3 3 3 11 3" xfId="37742"/>
    <cellStyle name="입력 3 3 3 12" xfId="21740"/>
    <cellStyle name="입력 3 3 3 13" xfId="36788"/>
    <cellStyle name="입력 3 3 3 2" xfId="10261"/>
    <cellStyle name="입력 3 3 3 2 2" xfId="25458"/>
    <cellStyle name="입력 3 3 3 2 3" xfId="40479"/>
    <cellStyle name="입력 3 3 3 3" xfId="11493"/>
    <cellStyle name="입력 3 3 3 3 2" xfId="26563"/>
    <cellStyle name="입력 3 3 3 3 3" xfId="41584"/>
    <cellStyle name="입력 3 3 3 4" xfId="12794"/>
    <cellStyle name="입력 3 3 3 4 2" xfId="27864"/>
    <cellStyle name="입력 3 3 3 4 3" xfId="42885"/>
    <cellStyle name="입력 3 3 3 5" xfId="14101"/>
    <cellStyle name="입력 3 3 3 5 2" xfId="29171"/>
    <cellStyle name="입력 3 3 3 5 3" xfId="44192"/>
    <cellStyle name="입력 3 3 3 6" xfId="15365"/>
    <cellStyle name="입력 3 3 3 6 2" xfId="30435"/>
    <cellStyle name="입력 3 3 3 6 3" xfId="45456"/>
    <cellStyle name="입력 3 3 3 7" xfId="16512"/>
    <cellStyle name="입력 3 3 3 7 2" xfId="31582"/>
    <cellStyle name="입력 3 3 3 7 3" xfId="46603"/>
    <cellStyle name="입력 3 3 3 8" xfId="17799"/>
    <cellStyle name="입력 3 3 3 8 2" xfId="32869"/>
    <cellStyle name="입력 3 3 3 8 3" xfId="47881"/>
    <cellStyle name="입력 3 3 3 9" xfId="18974"/>
    <cellStyle name="입력 3 3 3 9 2" xfId="34044"/>
    <cellStyle name="입력 3 3 3 9 3" xfId="49056"/>
    <cellStyle name="입력 3 3 4" xfId="7381"/>
    <cellStyle name="입력 3 3 4 10" xfId="20109"/>
    <cellStyle name="입력 3 3 4 10 2" xfId="35179"/>
    <cellStyle name="입력 3 3 4 10 3" xfId="50191"/>
    <cellStyle name="입력 3 3 4 11" xfId="22734"/>
    <cellStyle name="입력 3 3 4 12" xfId="37782"/>
    <cellStyle name="입력 3 3 4 2" xfId="10301"/>
    <cellStyle name="입력 3 3 4 2 2" xfId="25498"/>
    <cellStyle name="입력 3 3 4 2 3" xfId="40519"/>
    <cellStyle name="입력 3 3 4 3" xfId="11533"/>
    <cellStyle name="입력 3 3 4 3 2" xfId="26603"/>
    <cellStyle name="입력 3 3 4 3 3" xfId="41624"/>
    <cellStyle name="입력 3 3 4 4" xfId="12834"/>
    <cellStyle name="입력 3 3 4 4 2" xfId="27904"/>
    <cellStyle name="입력 3 3 4 4 3" xfId="42925"/>
    <cellStyle name="입력 3 3 4 5" xfId="14141"/>
    <cellStyle name="입력 3 3 4 5 2" xfId="29211"/>
    <cellStyle name="입력 3 3 4 5 3" xfId="44232"/>
    <cellStyle name="입력 3 3 4 6" xfId="15405"/>
    <cellStyle name="입력 3 3 4 6 2" xfId="30475"/>
    <cellStyle name="입력 3 3 4 6 3" xfId="45496"/>
    <cellStyle name="입력 3 3 4 7" xfId="16552"/>
    <cellStyle name="입력 3 3 4 7 2" xfId="31622"/>
    <cellStyle name="입력 3 3 4 7 3" xfId="46643"/>
    <cellStyle name="입력 3 3 4 8" xfId="17839"/>
    <cellStyle name="입력 3 3 4 8 2" xfId="32909"/>
    <cellStyle name="입력 3 3 4 8 3" xfId="47921"/>
    <cellStyle name="입력 3 3 4 9" xfId="19014"/>
    <cellStyle name="입력 3 3 4 9 2" xfId="34084"/>
    <cellStyle name="입력 3 3 4 9 3" xfId="49096"/>
    <cellStyle name="입력 3 3 5" xfId="5998"/>
    <cellStyle name="입력 3 3 5 2" xfId="21356"/>
    <cellStyle name="입력 3 3 5 3" xfId="36400"/>
    <cellStyle name="입력 3 4" xfId="4432"/>
    <cellStyle name="입력 3 4 2" xfId="5551"/>
    <cellStyle name="입력 3 4 2 10" xfId="6465"/>
    <cellStyle name="입력 3 4 2 10 2" xfId="21819"/>
    <cellStyle name="입력 3 4 2 10 3" xfId="36867"/>
    <cellStyle name="입력 3 4 2 2" xfId="5616"/>
    <cellStyle name="입력 3 4 2 2 2" xfId="5674"/>
    <cellStyle name="입력 3 4 2 2 2 10" xfId="6408"/>
    <cellStyle name="입력 3 4 2 2 2 10 2" xfId="21762"/>
    <cellStyle name="입력 3 4 2 2 2 10 3" xfId="36810"/>
    <cellStyle name="입력 3 4 2 2 2 2" xfId="5800"/>
    <cellStyle name="입력 3 4 2 2 2 2 2" xfId="5917"/>
    <cellStyle name="입력 3 4 2 2 2 2 2 10" xfId="7217"/>
    <cellStyle name="입력 3 4 2 2 2 2 2 10 2" xfId="22571"/>
    <cellStyle name="입력 3 4 2 2 2 2 2 10 3" xfId="37619"/>
    <cellStyle name="입력 3 4 2 2 2 2 2 2" xfId="6915"/>
    <cellStyle name="입력 3 4 2 2 2 2 2 2 10" xfId="19541"/>
    <cellStyle name="입력 3 4 2 2 2 2 2 2 10 2" xfId="34611"/>
    <cellStyle name="입력 3 4 2 2 2 2 2 2 10 3" xfId="49623"/>
    <cellStyle name="입력 3 4 2 2 2 2 2 2 11" xfId="20636"/>
    <cellStyle name="입력 3 4 2 2 2 2 2 2 11 2" xfId="35706"/>
    <cellStyle name="입력 3 4 2 2 2 2 2 2 11 3" xfId="50718"/>
    <cellStyle name="입력 3 4 2 2 2 2 2 2 12" xfId="7982"/>
    <cellStyle name="입력 3 4 2 2 2 2 2 2 12 2" xfId="23285"/>
    <cellStyle name="입력 3 4 2 2 2 2 2 2 12 3" xfId="38309"/>
    <cellStyle name="입력 3 4 2 2 2 2 2 2 13" xfId="22269"/>
    <cellStyle name="입력 3 4 2 2 2 2 2 2 14" xfId="37317"/>
    <cellStyle name="입력 3 4 2 2 2 2 2 2 2" xfId="8466"/>
    <cellStyle name="입력 3 4 2 2 2 2 2 2 2 10" xfId="21043"/>
    <cellStyle name="입력 3 4 2 2 2 2 2 2 2 10 2" xfId="36113"/>
    <cellStyle name="입력 3 4 2 2 2 2 2 2 2 10 3" xfId="51125"/>
    <cellStyle name="입력 3 4 2 2 2 2 2 2 2 11" xfId="23692"/>
    <cellStyle name="입력 3 4 2 2 2 2 2 2 2 12" xfId="38716"/>
    <cellStyle name="입력 3 4 2 2 2 2 2 2 2 2" xfId="11371"/>
    <cellStyle name="입력 3 4 2 2 2 2 2 2 2 2 2" xfId="26441"/>
    <cellStyle name="입력 3 4 2 2 2 2 2 2 2 2 3" xfId="41462"/>
    <cellStyle name="입력 3 4 2 2 2 2 2 2 2 3" xfId="12488"/>
    <cellStyle name="입력 3 4 2 2 2 2 2 2 2 3 2" xfId="27558"/>
    <cellStyle name="입력 3 4 2 2 2 2 2 2 2 3 3" xfId="42579"/>
    <cellStyle name="입력 3 4 2 2 2 2 2 2 2 4" xfId="13794"/>
    <cellStyle name="입력 3 4 2 2 2 2 2 2 2 4 2" xfId="28864"/>
    <cellStyle name="입력 3 4 2 2 2 2 2 2 2 4 3" xfId="43885"/>
    <cellStyle name="입력 3 4 2 2 2 2 2 2 2 5" xfId="15169"/>
    <cellStyle name="입력 3 4 2 2 2 2 2 2 2 5 2" xfId="30239"/>
    <cellStyle name="입력 3 4 2 2 2 2 2 2 2 5 3" xfId="45260"/>
    <cellStyle name="입력 3 4 2 2 2 2 2 2 2 6" xfId="16343"/>
    <cellStyle name="입력 3 4 2 2 2 2 2 2 2 6 2" xfId="31413"/>
    <cellStyle name="입력 3 4 2 2 2 2 2 2 2 6 3" xfId="46434"/>
    <cellStyle name="입력 3 4 2 2 2 2 2 2 2 7" xfId="17498"/>
    <cellStyle name="입력 3 4 2 2 2 2 2 2 2 7 2" xfId="32568"/>
    <cellStyle name="입력 3 4 2 2 2 2 2 2 2 7 3" xfId="47580"/>
    <cellStyle name="입력 3 4 2 2 2 2 2 2 2 8" xfId="18803"/>
    <cellStyle name="입력 3 4 2 2 2 2 2 2 2 8 2" xfId="33873"/>
    <cellStyle name="입력 3 4 2 2 2 2 2 2 2 8 3" xfId="48885"/>
    <cellStyle name="입력 3 4 2 2 2 2 2 2 2 9" xfId="19948"/>
    <cellStyle name="입력 3 4 2 2 2 2 2 2 2 9 2" xfId="35018"/>
    <cellStyle name="입력 3 4 2 2 2 2 2 2 2 9 3" xfId="50030"/>
    <cellStyle name="입력 3 4 2 2 2 2 2 2 3" xfId="10887"/>
    <cellStyle name="입력 3 4 2 2 2 2 2 2 3 2" xfId="26034"/>
    <cellStyle name="입력 3 4 2 2 2 2 2 2 3 3" xfId="41055"/>
    <cellStyle name="입력 3 4 2 2 2 2 2 2 4" xfId="12065"/>
    <cellStyle name="입력 3 4 2 2 2 2 2 2 4 2" xfId="27135"/>
    <cellStyle name="입력 3 4 2 2 2 2 2 2 4 3" xfId="42156"/>
    <cellStyle name="입력 3 4 2 2 2 2 2 2 5" xfId="13369"/>
    <cellStyle name="입력 3 4 2 2 2 2 2 2 5 2" xfId="28439"/>
    <cellStyle name="입력 3 4 2 2 2 2 2 2 5 3" xfId="43460"/>
    <cellStyle name="입력 3 4 2 2 2 2 2 2 6" xfId="14706"/>
    <cellStyle name="입력 3 4 2 2 2 2 2 2 6 2" xfId="29776"/>
    <cellStyle name="입력 3 4 2 2 2 2 2 2 6 3" xfId="44797"/>
    <cellStyle name="입력 3 4 2 2 2 2 2 2 7" xfId="15936"/>
    <cellStyle name="입력 3 4 2 2 2 2 2 2 7 2" xfId="31006"/>
    <cellStyle name="입력 3 4 2 2 2 2 2 2 7 3" xfId="46027"/>
    <cellStyle name="입력 3 4 2 2 2 2 2 2 8" xfId="17089"/>
    <cellStyle name="입력 3 4 2 2 2 2 2 2 8 2" xfId="32159"/>
    <cellStyle name="입력 3 4 2 2 2 2 2 2 8 3" xfId="47171"/>
    <cellStyle name="입력 3 4 2 2 2 2 2 2 9" xfId="18374"/>
    <cellStyle name="입력 3 4 2 2 2 2 2 2 9 2" xfId="33444"/>
    <cellStyle name="입력 3 4 2 2 2 2 2 2 9 3" xfId="48456"/>
    <cellStyle name="입력 3 4 2 2 2 2 2 3" xfId="7822"/>
    <cellStyle name="입력 3 4 2 2 2 2 2 3 10" xfId="20521"/>
    <cellStyle name="입력 3 4 2 2 2 2 2 3 10 2" xfId="35591"/>
    <cellStyle name="입력 3 4 2 2 2 2 2 3 10 3" xfId="50603"/>
    <cellStyle name="입력 3 4 2 2 2 2 2 3 11" xfId="23167"/>
    <cellStyle name="입력 3 4 2 2 2 2 2 3 12" xfId="38194"/>
    <cellStyle name="입력 3 4 2 2 2 2 2 3 2" xfId="10730"/>
    <cellStyle name="입력 3 4 2 2 2 2 2 3 2 2" xfId="25919"/>
    <cellStyle name="입력 3 4 2 2 2 2 2 3 2 3" xfId="40940"/>
    <cellStyle name="입력 3 4 2 2 2 2 2 3 3" xfId="11948"/>
    <cellStyle name="입력 3 4 2 2 2 2 2 3 3 2" xfId="27018"/>
    <cellStyle name="입력 3 4 2 2 2 2 2 3 3 3" xfId="42039"/>
    <cellStyle name="입력 3 4 2 2 2 2 2 3 4" xfId="13250"/>
    <cellStyle name="입력 3 4 2 2 2 2 2 3 4 2" xfId="28320"/>
    <cellStyle name="입력 3 4 2 2 2 2 2 3 4 3" xfId="43341"/>
    <cellStyle name="입력 3 4 2 2 2 2 2 3 5" xfId="14561"/>
    <cellStyle name="입력 3 4 2 2 2 2 2 3 5 2" xfId="29631"/>
    <cellStyle name="입력 3 4 2 2 2 2 2 3 5 3" xfId="44652"/>
    <cellStyle name="입력 3 4 2 2 2 2 2 3 6" xfId="15820"/>
    <cellStyle name="입력 3 4 2 2 2 2 2 3 6 2" xfId="30890"/>
    <cellStyle name="입력 3 4 2 2 2 2 2 3 6 3" xfId="45911"/>
    <cellStyle name="입력 3 4 2 2 2 2 2 3 7" xfId="16971"/>
    <cellStyle name="입력 3 4 2 2 2 2 2 3 7 2" xfId="32041"/>
    <cellStyle name="입력 3 4 2 2 2 2 2 3 7 3" xfId="47056"/>
    <cellStyle name="입력 3 4 2 2 2 2 2 3 8" xfId="18252"/>
    <cellStyle name="입력 3 4 2 2 2 2 2 3 8 2" xfId="33322"/>
    <cellStyle name="입력 3 4 2 2 2 2 2 3 8 3" xfId="48334"/>
    <cellStyle name="입력 3 4 2 2 2 2 2 3 9" xfId="19426"/>
    <cellStyle name="입력 3 4 2 2 2 2 2 3 9 2" xfId="34496"/>
    <cellStyle name="입력 3 4 2 2 2 2 2 3 9 3" xfId="49508"/>
    <cellStyle name="입력 3 4 2 2 2 2 2 4" xfId="8383"/>
    <cellStyle name="입력 3 4 2 2 2 2 2 4 10" xfId="20960"/>
    <cellStyle name="입력 3 4 2 2 2 2 2 4 10 2" xfId="36030"/>
    <cellStyle name="입력 3 4 2 2 2 2 2 4 10 3" xfId="51042"/>
    <cellStyle name="입력 3 4 2 2 2 2 2 4 11" xfId="23609"/>
    <cellStyle name="입력 3 4 2 2 2 2 2 4 12" xfId="38633"/>
    <cellStyle name="입력 3 4 2 2 2 2 2 4 2" xfId="11288"/>
    <cellStyle name="입력 3 4 2 2 2 2 2 4 2 2" xfId="26358"/>
    <cellStyle name="입력 3 4 2 2 2 2 2 4 2 3" xfId="41379"/>
    <cellStyle name="입력 3 4 2 2 2 2 2 4 3" xfId="12405"/>
    <cellStyle name="입력 3 4 2 2 2 2 2 4 3 2" xfId="27475"/>
    <cellStyle name="입력 3 4 2 2 2 2 2 4 3 3" xfId="42496"/>
    <cellStyle name="입력 3 4 2 2 2 2 2 4 4" xfId="13711"/>
    <cellStyle name="입력 3 4 2 2 2 2 2 4 4 2" xfId="28781"/>
    <cellStyle name="입력 3 4 2 2 2 2 2 4 4 3" xfId="43802"/>
    <cellStyle name="입력 3 4 2 2 2 2 2 4 5" xfId="15086"/>
    <cellStyle name="입력 3 4 2 2 2 2 2 4 5 2" xfId="30156"/>
    <cellStyle name="입력 3 4 2 2 2 2 2 4 5 3" xfId="45177"/>
    <cellStyle name="입력 3 4 2 2 2 2 2 4 6" xfId="16260"/>
    <cellStyle name="입력 3 4 2 2 2 2 2 4 6 2" xfId="31330"/>
    <cellStyle name="입력 3 4 2 2 2 2 2 4 6 3" xfId="46351"/>
    <cellStyle name="입력 3 4 2 2 2 2 2 4 7" xfId="17415"/>
    <cellStyle name="입력 3 4 2 2 2 2 2 4 7 2" xfId="32485"/>
    <cellStyle name="입력 3 4 2 2 2 2 2 4 7 3" xfId="47497"/>
    <cellStyle name="입력 3 4 2 2 2 2 2 4 8" xfId="18720"/>
    <cellStyle name="입력 3 4 2 2 2 2 2 4 8 2" xfId="33790"/>
    <cellStyle name="입력 3 4 2 2 2 2 2 4 8 3" xfId="48802"/>
    <cellStyle name="입력 3 4 2 2 2 2 2 4 9" xfId="19865"/>
    <cellStyle name="입력 3 4 2 2 2 2 2 4 9 2" xfId="34935"/>
    <cellStyle name="입력 3 4 2 2 2 2 2 4 9 3" xfId="49947"/>
    <cellStyle name="입력 3 4 2 2 2 2 2 5" xfId="8844"/>
    <cellStyle name="입력 3 4 2 2 2 2 2 5 2" xfId="24070"/>
    <cellStyle name="입력 3 4 2 2 2 2 2 5 3" xfId="39092"/>
    <cellStyle name="입력 3 4 2 2 2 2 2 6" xfId="12676"/>
    <cellStyle name="입력 3 4 2 2 2 2 2 6 2" xfId="27746"/>
    <cellStyle name="입력 3 4 2 2 2 2 2 6 3" xfId="42767"/>
    <cellStyle name="입력 3 4 2 2 2 2 2 7" xfId="13971"/>
    <cellStyle name="입력 3 4 2 2 2 2 2 7 2" xfId="29041"/>
    <cellStyle name="입력 3 4 2 2 2 2 2 7 3" xfId="44062"/>
    <cellStyle name="입력 3 4 2 2 2 2 2 8" xfId="9215"/>
    <cellStyle name="입력 3 4 2 2 2 2 2 8 2" xfId="24441"/>
    <cellStyle name="입력 3 4 2 2 2 2 2 8 3" xfId="39463"/>
    <cellStyle name="입력 3 4 2 2 2 2 2 9" xfId="17678"/>
    <cellStyle name="입력 3 4 2 2 2 2 2 9 2" xfId="32748"/>
    <cellStyle name="입력 3 4 2 2 2 2 2 9 3" xfId="47760"/>
    <cellStyle name="입력 3 4 2 2 2 2 3" xfId="6806"/>
    <cellStyle name="입력 3 4 2 2 2 2 3 10" xfId="20412"/>
    <cellStyle name="입력 3 4 2 2 2 2 3 10 2" xfId="35482"/>
    <cellStyle name="입력 3 4 2 2 2 2 3 10 3" xfId="50494"/>
    <cellStyle name="입력 3 4 2 2 2 2 3 11" xfId="7706"/>
    <cellStyle name="입력 3 4 2 2 2 2 3 11 2" xfId="23058"/>
    <cellStyle name="입력 3 4 2 2 2 2 3 11 3" xfId="38085"/>
    <cellStyle name="입력 3 4 2 2 2 2 3 12" xfId="22160"/>
    <cellStyle name="입력 3 4 2 2 2 2 3 13" xfId="37208"/>
    <cellStyle name="입력 3 4 2 2 2 2 3 2" xfId="10614"/>
    <cellStyle name="입력 3 4 2 2 2 2 3 2 2" xfId="25810"/>
    <cellStyle name="입력 3 4 2 2 2 2 3 2 3" xfId="40831"/>
    <cellStyle name="입력 3 4 2 2 2 2 3 3" xfId="11838"/>
    <cellStyle name="입력 3 4 2 2 2 2 3 3 2" xfId="26908"/>
    <cellStyle name="입력 3 4 2 2 2 2 3 3 3" xfId="41929"/>
    <cellStyle name="입력 3 4 2 2 2 2 3 4" xfId="13140"/>
    <cellStyle name="입력 3 4 2 2 2 2 3 4 2" xfId="28210"/>
    <cellStyle name="입력 3 4 2 2 2 2 3 4 3" xfId="43231"/>
    <cellStyle name="입력 3 4 2 2 2 2 3 5" xfId="14446"/>
    <cellStyle name="입력 3 4 2 2 2 2 3 5 2" xfId="29516"/>
    <cellStyle name="입력 3 4 2 2 2 2 3 5 3" xfId="44537"/>
    <cellStyle name="입력 3 4 2 2 2 2 3 6" xfId="15711"/>
    <cellStyle name="입력 3 4 2 2 2 2 3 6 2" xfId="30781"/>
    <cellStyle name="입력 3 4 2 2 2 2 3 6 3" xfId="45802"/>
    <cellStyle name="입력 3 4 2 2 2 2 3 7" xfId="16862"/>
    <cellStyle name="입력 3 4 2 2 2 2 3 7 2" xfId="31932"/>
    <cellStyle name="입력 3 4 2 2 2 2 3 7 3" xfId="46947"/>
    <cellStyle name="입력 3 4 2 2 2 2 3 8" xfId="18142"/>
    <cellStyle name="입력 3 4 2 2 2 2 3 8 2" xfId="33212"/>
    <cellStyle name="입력 3 4 2 2 2 2 3 8 3" xfId="48224"/>
    <cellStyle name="입력 3 4 2 2 2 2 3 9" xfId="19317"/>
    <cellStyle name="입력 3 4 2 2 2 2 3 9 2" xfId="34387"/>
    <cellStyle name="입력 3 4 2 2 2 2 3 9 3" xfId="49399"/>
    <cellStyle name="입력 3 4 2 2 2 2 4" xfId="8306"/>
    <cellStyle name="입력 3 4 2 2 2 2 4 10" xfId="20883"/>
    <cellStyle name="입력 3 4 2 2 2 2 4 10 2" xfId="35953"/>
    <cellStyle name="입력 3 4 2 2 2 2 4 10 3" xfId="50965"/>
    <cellStyle name="입력 3 4 2 2 2 2 4 11" xfId="23532"/>
    <cellStyle name="입력 3 4 2 2 2 2 4 12" xfId="38556"/>
    <cellStyle name="입력 3 4 2 2 2 2 4 2" xfId="11211"/>
    <cellStyle name="입력 3 4 2 2 2 2 4 2 2" xfId="26281"/>
    <cellStyle name="입력 3 4 2 2 2 2 4 2 3" xfId="41302"/>
    <cellStyle name="입력 3 4 2 2 2 2 4 3" xfId="12328"/>
    <cellStyle name="입력 3 4 2 2 2 2 4 3 2" xfId="27398"/>
    <cellStyle name="입력 3 4 2 2 2 2 4 3 3" xfId="42419"/>
    <cellStyle name="입력 3 4 2 2 2 2 4 4" xfId="13634"/>
    <cellStyle name="입력 3 4 2 2 2 2 4 4 2" xfId="28704"/>
    <cellStyle name="입력 3 4 2 2 2 2 4 4 3" xfId="43725"/>
    <cellStyle name="입력 3 4 2 2 2 2 4 5" xfId="15009"/>
    <cellStyle name="입력 3 4 2 2 2 2 4 5 2" xfId="30079"/>
    <cellStyle name="입력 3 4 2 2 2 2 4 5 3" xfId="45100"/>
    <cellStyle name="입력 3 4 2 2 2 2 4 6" xfId="16183"/>
    <cellStyle name="입력 3 4 2 2 2 2 4 6 2" xfId="31253"/>
    <cellStyle name="입력 3 4 2 2 2 2 4 6 3" xfId="46274"/>
    <cellStyle name="입력 3 4 2 2 2 2 4 7" xfId="17338"/>
    <cellStyle name="입력 3 4 2 2 2 2 4 7 2" xfId="32408"/>
    <cellStyle name="입력 3 4 2 2 2 2 4 7 3" xfId="47420"/>
    <cellStyle name="입력 3 4 2 2 2 2 4 8" xfId="18643"/>
    <cellStyle name="입력 3 4 2 2 2 2 4 8 2" xfId="33713"/>
    <cellStyle name="입력 3 4 2 2 2 2 4 8 3" xfId="48725"/>
    <cellStyle name="입력 3 4 2 2 2 2 4 9" xfId="19788"/>
    <cellStyle name="입력 3 4 2 2 2 2 4 9 2" xfId="34858"/>
    <cellStyle name="입력 3 4 2 2 2 2 4 9 3" xfId="49870"/>
    <cellStyle name="입력 3 4 2 2 2 2 5" xfId="6051"/>
    <cellStyle name="입력 3 4 2 2 2 2 5 2" xfId="21408"/>
    <cellStyle name="입력 3 4 2 2 2 2 5 3" xfId="36453"/>
    <cellStyle name="입력 3 4 2 2 2 3" xfId="6688"/>
    <cellStyle name="입력 3 4 2 2 2 3 10" xfId="20294"/>
    <cellStyle name="입력 3 4 2 2 2 3 10 2" xfId="35364"/>
    <cellStyle name="입력 3 4 2 2 2 3 10 3" xfId="50376"/>
    <cellStyle name="입력 3 4 2 2 2 3 11" xfId="7566"/>
    <cellStyle name="입력 3 4 2 2 2 3 11 2" xfId="22919"/>
    <cellStyle name="입력 3 4 2 2 2 3 11 3" xfId="37967"/>
    <cellStyle name="입력 3 4 2 2 2 3 12" xfId="22042"/>
    <cellStyle name="입력 3 4 2 2 2 3 13" xfId="37090"/>
    <cellStyle name="입력 3 4 2 2 2 3 2" xfId="10486"/>
    <cellStyle name="입력 3 4 2 2 2 3 2 2" xfId="25683"/>
    <cellStyle name="입력 3 4 2 2 2 3 2 3" xfId="40704"/>
    <cellStyle name="입력 3 4 2 2 2 3 3" xfId="11718"/>
    <cellStyle name="입력 3 4 2 2 2 3 3 2" xfId="26788"/>
    <cellStyle name="입력 3 4 2 2 2 3 3 3" xfId="41809"/>
    <cellStyle name="입력 3 4 2 2 2 3 4" xfId="13019"/>
    <cellStyle name="입력 3 4 2 2 2 3 4 2" xfId="28089"/>
    <cellStyle name="입력 3 4 2 2 2 3 4 3" xfId="43110"/>
    <cellStyle name="입력 3 4 2 2 2 3 5" xfId="14326"/>
    <cellStyle name="입력 3 4 2 2 2 3 5 2" xfId="29396"/>
    <cellStyle name="입력 3 4 2 2 2 3 5 3" xfId="44417"/>
    <cellStyle name="입력 3 4 2 2 2 3 6" xfId="15590"/>
    <cellStyle name="입력 3 4 2 2 2 3 6 2" xfId="30660"/>
    <cellStyle name="입력 3 4 2 2 2 3 6 3" xfId="45681"/>
    <cellStyle name="입력 3 4 2 2 2 3 7" xfId="16737"/>
    <cellStyle name="입력 3 4 2 2 2 3 7 2" xfId="31807"/>
    <cellStyle name="입력 3 4 2 2 2 3 7 3" xfId="46828"/>
    <cellStyle name="입력 3 4 2 2 2 3 8" xfId="18024"/>
    <cellStyle name="입력 3 4 2 2 2 3 8 2" xfId="33094"/>
    <cellStyle name="입력 3 4 2 2 2 3 8 3" xfId="48106"/>
    <cellStyle name="입력 3 4 2 2 2 3 9" xfId="19199"/>
    <cellStyle name="입력 3 4 2 2 2 3 9 2" xfId="34269"/>
    <cellStyle name="입력 3 4 2 2 2 3 9 3" xfId="49281"/>
    <cellStyle name="입력 3 4 2 2 2 4" xfId="8236"/>
    <cellStyle name="입력 3 4 2 2 2 4 10" xfId="20813"/>
    <cellStyle name="입력 3 4 2 2 2 4 10 2" xfId="35883"/>
    <cellStyle name="입력 3 4 2 2 2 4 10 3" xfId="50895"/>
    <cellStyle name="입력 3 4 2 2 2 4 11" xfId="23462"/>
    <cellStyle name="입력 3 4 2 2 2 4 12" xfId="38486"/>
    <cellStyle name="입력 3 4 2 2 2 4 2" xfId="11141"/>
    <cellStyle name="입력 3 4 2 2 2 4 2 2" xfId="26211"/>
    <cellStyle name="입력 3 4 2 2 2 4 2 3" xfId="41232"/>
    <cellStyle name="입력 3 4 2 2 2 4 3" xfId="12258"/>
    <cellStyle name="입력 3 4 2 2 2 4 3 2" xfId="27328"/>
    <cellStyle name="입력 3 4 2 2 2 4 3 3" xfId="42349"/>
    <cellStyle name="입력 3 4 2 2 2 4 4" xfId="13564"/>
    <cellStyle name="입력 3 4 2 2 2 4 4 2" xfId="28634"/>
    <cellStyle name="입력 3 4 2 2 2 4 4 3" xfId="43655"/>
    <cellStyle name="입력 3 4 2 2 2 4 5" xfId="14939"/>
    <cellStyle name="입력 3 4 2 2 2 4 5 2" xfId="30009"/>
    <cellStyle name="입력 3 4 2 2 2 4 5 3" xfId="45030"/>
    <cellStyle name="입력 3 4 2 2 2 4 6" xfId="16113"/>
    <cellStyle name="입력 3 4 2 2 2 4 6 2" xfId="31183"/>
    <cellStyle name="입력 3 4 2 2 2 4 6 3" xfId="46204"/>
    <cellStyle name="입력 3 4 2 2 2 4 7" xfId="17268"/>
    <cellStyle name="입력 3 4 2 2 2 4 7 2" xfId="32338"/>
    <cellStyle name="입력 3 4 2 2 2 4 7 3" xfId="47350"/>
    <cellStyle name="입력 3 4 2 2 2 4 8" xfId="18573"/>
    <cellStyle name="입력 3 4 2 2 2 4 8 2" xfId="33643"/>
    <cellStyle name="입력 3 4 2 2 2 4 8 3" xfId="48655"/>
    <cellStyle name="입력 3 4 2 2 2 4 9" xfId="19718"/>
    <cellStyle name="입력 3 4 2 2 2 4 9 2" xfId="34788"/>
    <cellStyle name="입력 3 4 2 2 2 4 9 3" xfId="49800"/>
    <cellStyle name="입력 3 4 2 2 2 5" xfId="8701"/>
    <cellStyle name="입력 3 4 2 2 2 5 2" xfId="23927"/>
    <cellStyle name="입력 3 4 2 2 2 5 3" xfId="38949"/>
    <cellStyle name="입력 3 4 2 2 2 6" xfId="9699"/>
    <cellStyle name="입력 3 4 2 2 2 6 2" xfId="24925"/>
    <cellStyle name="입력 3 4 2 2 2 6 3" xfId="39946"/>
    <cellStyle name="입력 3 4 2 2 2 7" xfId="10024"/>
    <cellStyle name="입력 3 4 2 2 2 7 2" xfId="25250"/>
    <cellStyle name="입력 3 4 2 2 2 7 3" xfId="40271"/>
    <cellStyle name="입력 3 4 2 2 2 8" xfId="10114"/>
    <cellStyle name="입력 3 4 2 2 2 8 2" xfId="25340"/>
    <cellStyle name="입력 3 4 2 2 2 8 3" xfId="40361"/>
    <cellStyle name="입력 3 4 2 2 2 9" xfId="9631"/>
    <cellStyle name="입력 3 4 2 2 2 9 2" xfId="24857"/>
    <cellStyle name="입력 3 4 2 2 2 9 3" xfId="39878"/>
    <cellStyle name="입력 3 4 2 2 3" xfId="6630"/>
    <cellStyle name="입력 3 4 2 2 3 10" xfId="20236"/>
    <cellStyle name="입력 3 4 2 2 3 10 2" xfId="35306"/>
    <cellStyle name="입력 3 4 2 2 3 10 3" xfId="50318"/>
    <cellStyle name="입력 3 4 2 2 3 11" xfId="7508"/>
    <cellStyle name="입력 3 4 2 2 3 11 2" xfId="22861"/>
    <cellStyle name="입력 3 4 2 2 3 11 3" xfId="37909"/>
    <cellStyle name="입력 3 4 2 2 3 12" xfId="21984"/>
    <cellStyle name="입력 3 4 2 2 3 13" xfId="37032"/>
    <cellStyle name="입력 3 4 2 2 3 2" xfId="10428"/>
    <cellStyle name="입력 3 4 2 2 3 2 2" xfId="25625"/>
    <cellStyle name="입력 3 4 2 2 3 2 3" xfId="40646"/>
    <cellStyle name="입력 3 4 2 2 3 3" xfId="11660"/>
    <cellStyle name="입력 3 4 2 2 3 3 2" xfId="26730"/>
    <cellStyle name="입력 3 4 2 2 3 3 3" xfId="41751"/>
    <cellStyle name="입력 3 4 2 2 3 4" xfId="12961"/>
    <cellStyle name="입력 3 4 2 2 3 4 2" xfId="28031"/>
    <cellStyle name="입력 3 4 2 2 3 4 3" xfId="43052"/>
    <cellStyle name="입력 3 4 2 2 3 5" xfId="14268"/>
    <cellStyle name="입력 3 4 2 2 3 5 2" xfId="29338"/>
    <cellStyle name="입력 3 4 2 2 3 5 3" xfId="44359"/>
    <cellStyle name="입력 3 4 2 2 3 6" xfId="15532"/>
    <cellStyle name="입력 3 4 2 2 3 6 2" xfId="30602"/>
    <cellStyle name="입력 3 4 2 2 3 6 3" xfId="45623"/>
    <cellStyle name="입력 3 4 2 2 3 7" xfId="16679"/>
    <cellStyle name="입력 3 4 2 2 3 7 2" xfId="31749"/>
    <cellStyle name="입력 3 4 2 2 3 7 3" xfId="46770"/>
    <cellStyle name="입력 3 4 2 2 3 8" xfId="17966"/>
    <cellStyle name="입력 3 4 2 2 3 8 2" xfId="33036"/>
    <cellStyle name="입력 3 4 2 2 3 8 3" xfId="48048"/>
    <cellStyle name="입력 3 4 2 2 3 9" xfId="19141"/>
    <cellStyle name="입력 3 4 2 2 3 9 2" xfId="34211"/>
    <cellStyle name="입력 3 4 2 2 3 9 3" xfId="49223"/>
    <cellStyle name="입력 3 4 2 2 4" xfId="8194"/>
    <cellStyle name="입력 3 4 2 2 4 10" xfId="20771"/>
    <cellStyle name="입력 3 4 2 2 4 10 2" xfId="35841"/>
    <cellStyle name="입력 3 4 2 2 4 10 3" xfId="50853"/>
    <cellStyle name="입력 3 4 2 2 4 11" xfId="23420"/>
    <cellStyle name="입력 3 4 2 2 4 12" xfId="38444"/>
    <cellStyle name="입력 3 4 2 2 4 2" xfId="11099"/>
    <cellStyle name="입력 3 4 2 2 4 2 2" xfId="26169"/>
    <cellStyle name="입력 3 4 2 2 4 2 3" xfId="41190"/>
    <cellStyle name="입력 3 4 2 2 4 3" xfId="12216"/>
    <cellStyle name="입력 3 4 2 2 4 3 2" xfId="27286"/>
    <cellStyle name="입력 3 4 2 2 4 3 3" xfId="42307"/>
    <cellStyle name="입력 3 4 2 2 4 4" xfId="13522"/>
    <cellStyle name="입력 3 4 2 2 4 4 2" xfId="28592"/>
    <cellStyle name="입력 3 4 2 2 4 4 3" xfId="43613"/>
    <cellStyle name="입력 3 4 2 2 4 5" xfId="14897"/>
    <cellStyle name="입력 3 4 2 2 4 5 2" xfId="29967"/>
    <cellStyle name="입력 3 4 2 2 4 5 3" xfId="44988"/>
    <cellStyle name="입력 3 4 2 2 4 6" xfId="16071"/>
    <cellStyle name="입력 3 4 2 2 4 6 2" xfId="31141"/>
    <cellStyle name="입력 3 4 2 2 4 6 3" xfId="46162"/>
    <cellStyle name="입력 3 4 2 2 4 7" xfId="17226"/>
    <cellStyle name="입력 3 4 2 2 4 7 2" xfId="32296"/>
    <cellStyle name="입력 3 4 2 2 4 7 3" xfId="47308"/>
    <cellStyle name="입력 3 4 2 2 4 8" xfId="18531"/>
    <cellStyle name="입력 3 4 2 2 4 8 2" xfId="33601"/>
    <cellStyle name="입력 3 4 2 2 4 8 3" xfId="48613"/>
    <cellStyle name="입력 3 4 2 2 4 9" xfId="19676"/>
    <cellStyle name="입력 3 4 2 2 4 9 2" xfId="34746"/>
    <cellStyle name="입력 3 4 2 2 4 9 3" xfId="49758"/>
    <cellStyle name="입력 3 4 2 2 5" xfId="6134"/>
    <cellStyle name="입력 3 4 2 2 5 2" xfId="21488"/>
    <cellStyle name="입력 3 4 2 2 5 3" xfId="36536"/>
    <cellStyle name="입력 3 4 2 3" xfId="6565"/>
    <cellStyle name="입력 3 4 2 3 10" xfId="20171"/>
    <cellStyle name="입력 3 4 2 3 10 2" xfId="35241"/>
    <cellStyle name="입력 3 4 2 3 10 3" xfId="50253"/>
    <cellStyle name="입력 3 4 2 3 11" xfId="7443"/>
    <cellStyle name="입력 3 4 2 3 11 2" xfId="22796"/>
    <cellStyle name="입력 3 4 2 3 11 3" xfId="37844"/>
    <cellStyle name="입력 3 4 2 3 12" xfId="21919"/>
    <cellStyle name="입력 3 4 2 3 13" xfId="36967"/>
    <cellStyle name="입력 3 4 2 3 2" xfId="10363"/>
    <cellStyle name="입력 3 4 2 3 2 2" xfId="25560"/>
    <cellStyle name="입력 3 4 2 3 2 3" xfId="40581"/>
    <cellStyle name="입력 3 4 2 3 3" xfId="11595"/>
    <cellStyle name="입력 3 4 2 3 3 2" xfId="26665"/>
    <cellStyle name="입력 3 4 2 3 3 3" xfId="41686"/>
    <cellStyle name="입력 3 4 2 3 4" xfId="12896"/>
    <cellStyle name="입력 3 4 2 3 4 2" xfId="27966"/>
    <cellStyle name="입력 3 4 2 3 4 3" xfId="42987"/>
    <cellStyle name="입력 3 4 2 3 5" xfId="14203"/>
    <cellStyle name="입력 3 4 2 3 5 2" xfId="29273"/>
    <cellStyle name="입력 3 4 2 3 5 3" xfId="44294"/>
    <cellStyle name="입력 3 4 2 3 6" xfId="15467"/>
    <cellStyle name="입력 3 4 2 3 6 2" xfId="30537"/>
    <cellStyle name="입력 3 4 2 3 6 3" xfId="45558"/>
    <cellStyle name="입력 3 4 2 3 7" xfId="16614"/>
    <cellStyle name="입력 3 4 2 3 7 2" xfId="31684"/>
    <cellStyle name="입력 3 4 2 3 7 3" xfId="46705"/>
    <cellStyle name="입력 3 4 2 3 8" xfId="17901"/>
    <cellStyle name="입력 3 4 2 3 8 2" xfId="32971"/>
    <cellStyle name="입력 3 4 2 3 8 3" xfId="47983"/>
    <cellStyle name="입력 3 4 2 3 9" xfId="19076"/>
    <cellStyle name="입력 3 4 2 3 9 2" xfId="34146"/>
    <cellStyle name="입력 3 4 2 3 9 3" xfId="49158"/>
    <cellStyle name="입력 3 4 2 4" xfId="8156"/>
    <cellStyle name="입력 3 4 2 4 10" xfId="20733"/>
    <cellStyle name="입력 3 4 2 4 10 2" xfId="35803"/>
    <cellStyle name="입력 3 4 2 4 10 3" xfId="50815"/>
    <cellStyle name="입력 3 4 2 4 11" xfId="23382"/>
    <cellStyle name="입력 3 4 2 4 12" xfId="38406"/>
    <cellStyle name="입력 3 4 2 4 2" xfId="11061"/>
    <cellStyle name="입력 3 4 2 4 2 2" xfId="26131"/>
    <cellStyle name="입력 3 4 2 4 2 3" xfId="41152"/>
    <cellStyle name="입력 3 4 2 4 3" xfId="12178"/>
    <cellStyle name="입력 3 4 2 4 3 2" xfId="27248"/>
    <cellStyle name="입력 3 4 2 4 3 3" xfId="42269"/>
    <cellStyle name="입력 3 4 2 4 4" xfId="13484"/>
    <cellStyle name="입력 3 4 2 4 4 2" xfId="28554"/>
    <cellStyle name="입력 3 4 2 4 4 3" xfId="43575"/>
    <cellStyle name="입력 3 4 2 4 5" xfId="14859"/>
    <cellStyle name="입력 3 4 2 4 5 2" xfId="29929"/>
    <cellStyle name="입력 3 4 2 4 5 3" xfId="44950"/>
    <cellStyle name="입력 3 4 2 4 6" xfId="16033"/>
    <cellStyle name="입력 3 4 2 4 6 2" xfId="31103"/>
    <cellStyle name="입력 3 4 2 4 6 3" xfId="46124"/>
    <cellStyle name="입력 3 4 2 4 7" xfId="17188"/>
    <cellStyle name="입력 3 4 2 4 7 2" xfId="32258"/>
    <cellStyle name="입력 3 4 2 4 7 3" xfId="47270"/>
    <cellStyle name="입력 3 4 2 4 8" xfId="18493"/>
    <cellStyle name="입력 3 4 2 4 8 2" xfId="33563"/>
    <cellStyle name="입력 3 4 2 4 8 3" xfId="48575"/>
    <cellStyle name="입력 3 4 2 4 9" xfId="19638"/>
    <cellStyle name="입력 3 4 2 4 9 2" xfId="34708"/>
    <cellStyle name="입력 3 4 2 4 9 3" xfId="49720"/>
    <cellStyle name="입력 3 4 2 5" xfId="8738"/>
    <cellStyle name="입력 3 4 2 5 2" xfId="23964"/>
    <cellStyle name="입력 3 4 2 5 3" xfId="38986"/>
    <cellStyle name="입력 3 4 2 6" xfId="9269"/>
    <cellStyle name="입력 3 4 2 6 2" xfId="24495"/>
    <cellStyle name="입력 3 4 2 6 3" xfId="39517"/>
    <cellStyle name="입력 3 4 2 7" xfId="9500"/>
    <cellStyle name="입력 3 4 2 7 2" xfId="24726"/>
    <cellStyle name="입력 3 4 2 7 3" xfId="39747"/>
    <cellStyle name="입력 3 4 2 8" xfId="14617"/>
    <cellStyle name="입력 3 4 2 8 2" xfId="29687"/>
    <cellStyle name="입력 3 4 2 8 3" xfId="44708"/>
    <cellStyle name="입력 3 4 2 9" xfId="9491"/>
    <cellStyle name="입력 3 4 2 9 2" xfId="24717"/>
    <cellStyle name="입력 3 4 2 9 3" xfId="39738"/>
    <cellStyle name="입력 3 4 3" xfId="6392"/>
    <cellStyle name="입력 3 4 3 10" xfId="20070"/>
    <cellStyle name="입력 3 4 3 10 2" xfId="35140"/>
    <cellStyle name="입력 3 4 3 10 3" xfId="50152"/>
    <cellStyle name="입력 3 4 3 11" xfId="7342"/>
    <cellStyle name="입력 3 4 3 11 2" xfId="22695"/>
    <cellStyle name="입력 3 4 3 11 3" xfId="37743"/>
    <cellStyle name="입력 3 4 3 12" xfId="21746"/>
    <cellStyle name="입력 3 4 3 13" xfId="36794"/>
    <cellStyle name="입력 3 4 3 2" xfId="10262"/>
    <cellStyle name="입력 3 4 3 2 2" xfId="25459"/>
    <cellStyle name="입력 3 4 3 2 3" xfId="40480"/>
    <cellStyle name="입력 3 4 3 3" xfId="11494"/>
    <cellStyle name="입력 3 4 3 3 2" xfId="26564"/>
    <cellStyle name="입력 3 4 3 3 3" xfId="41585"/>
    <cellStyle name="입력 3 4 3 4" xfId="12795"/>
    <cellStyle name="입력 3 4 3 4 2" xfId="27865"/>
    <cellStyle name="입력 3 4 3 4 3" xfId="42886"/>
    <cellStyle name="입력 3 4 3 5" xfId="14102"/>
    <cellStyle name="입력 3 4 3 5 2" xfId="29172"/>
    <cellStyle name="입력 3 4 3 5 3" xfId="44193"/>
    <cellStyle name="입력 3 4 3 6" xfId="15366"/>
    <cellStyle name="입력 3 4 3 6 2" xfId="30436"/>
    <cellStyle name="입력 3 4 3 6 3" xfId="45457"/>
    <cellStyle name="입력 3 4 3 7" xfId="16513"/>
    <cellStyle name="입력 3 4 3 7 2" xfId="31583"/>
    <cellStyle name="입력 3 4 3 7 3" xfId="46604"/>
    <cellStyle name="입력 3 4 3 8" xfId="17800"/>
    <cellStyle name="입력 3 4 3 8 2" xfId="32870"/>
    <cellStyle name="입력 3 4 3 8 3" xfId="47882"/>
    <cellStyle name="입력 3 4 3 9" xfId="18975"/>
    <cellStyle name="입력 3 4 3 9 2" xfId="34045"/>
    <cellStyle name="입력 3 4 3 9 3" xfId="49057"/>
    <cellStyle name="입력 3 4 4" xfId="7380"/>
    <cellStyle name="입력 3 4 4 10" xfId="20108"/>
    <cellStyle name="입력 3 4 4 10 2" xfId="35178"/>
    <cellStyle name="입력 3 4 4 10 3" xfId="50190"/>
    <cellStyle name="입력 3 4 4 11" xfId="22733"/>
    <cellStyle name="입력 3 4 4 12" xfId="37781"/>
    <cellStyle name="입력 3 4 4 2" xfId="10300"/>
    <cellStyle name="입력 3 4 4 2 2" xfId="25497"/>
    <cellStyle name="입력 3 4 4 2 3" xfId="40518"/>
    <cellStyle name="입력 3 4 4 3" xfId="11532"/>
    <cellStyle name="입력 3 4 4 3 2" xfId="26602"/>
    <cellStyle name="입력 3 4 4 3 3" xfId="41623"/>
    <cellStyle name="입력 3 4 4 4" xfId="12833"/>
    <cellStyle name="입력 3 4 4 4 2" xfId="27903"/>
    <cellStyle name="입력 3 4 4 4 3" xfId="42924"/>
    <cellStyle name="입력 3 4 4 5" xfId="14140"/>
    <cellStyle name="입력 3 4 4 5 2" xfId="29210"/>
    <cellStyle name="입력 3 4 4 5 3" xfId="44231"/>
    <cellStyle name="입력 3 4 4 6" xfId="15404"/>
    <cellStyle name="입력 3 4 4 6 2" xfId="30474"/>
    <cellStyle name="입력 3 4 4 6 3" xfId="45495"/>
    <cellStyle name="입력 3 4 4 7" xfId="16551"/>
    <cellStyle name="입력 3 4 4 7 2" xfId="31621"/>
    <cellStyle name="입력 3 4 4 7 3" xfId="46642"/>
    <cellStyle name="입력 3 4 4 8" xfId="17838"/>
    <cellStyle name="입력 3 4 4 8 2" xfId="32908"/>
    <cellStyle name="입력 3 4 4 8 3" xfId="47920"/>
    <cellStyle name="입력 3 4 4 9" xfId="19013"/>
    <cellStyle name="입력 3 4 4 9 2" xfId="34083"/>
    <cellStyle name="입력 3 4 4 9 3" xfId="49095"/>
    <cellStyle name="입력 3 4 5" xfId="6002"/>
    <cellStyle name="입력 3 4 5 2" xfId="21360"/>
    <cellStyle name="입력 3 4 5 3" xfId="36404"/>
    <cellStyle name="입력 3 5" xfId="4509"/>
    <cellStyle name="입력 3 5 2" xfId="5559"/>
    <cellStyle name="입력 3 5 2 10" xfId="6460"/>
    <cellStyle name="입력 3 5 2 10 2" xfId="21814"/>
    <cellStyle name="입력 3 5 2 10 3" xfId="36862"/>
    <cellStyle name="입력 3 5 2 2" xfId="5592"/>
    <cellStyle name="입력 3 5 2 2 2" xfId="5653"/>
    <cellStyle name="입력 3 5 2 2 2 10" xfId="6161"/>
    <cellStyle name="입력 3 5 2 2 2 10 2" xfId="21515"/>
    <cellStyle name="입력 3 5 2 2 2 10 3" xfId="36563"/>
    <cellStyle name="입력 3 5 2 2 2 2" xfId="5779"/>
    <cellStyle name="입력 3 5 2 2 2 2 2" xfId="5896"/>
    <cellStyle name="입력 3 5 2 2 2 2 2 10" xfId="7196"/>
    <cellStyle name="입력 3 5 2 2 2 2 2 10 2" xfId="22550"/>
    <cellStyle name="입력 3 5 2 2 2 2 2 10 3" xfId="37598"/>
    <cellStyle name="입력 3 5 2 2 2 2 2 2" xfId="6894"/>
    <cellStyle name="입력 3 5 2 2 2 2 2 2 10" xfId="19520"/>
    <cellStyle name="입력 3 5 2 2 2 2 2 2 10 2" xfId="34590"/>
    <cellStyle name="입력 3 5 2 2 2 2 2 2 10 3" xfId="49602"/>
    <cellStyle name="입력 3 5 2 2 2 2 2 2 11" xfId="20615"/>
    <cellStyle name="입력 3 5 2 2 2 2 2 2 11 2" xfId="35685"/>
    <cellStyle name="입력 3 5 2 2 2 2 2 2 11 3" xfId="50697"/>
    <cellStyle name="입력 3 5 2 2 2 2 2 2 12" xfId="7961"/>
    <cellStyle name="입력 3 5 2 2 2 2 2 2 12 2" xfId="23264"/>
    <cellStyle name="입력 3 5 2 2 2 2 2 2 12 3" xfId="38288"/>
    <cellStyle name="입력 3 5 2 2 2 2 2 2 13" xfId="22248"/>
    <cellStyle name="입력 3 5 2 2 2 2 2 2 14" xfId="37296"/>
    <cellStyle name="입력 3 5 2 2 2 2 2 2 2" xfId="8450"/>
    <cellStyle name="입력 3 5 2 2 2 2 2 2 2 10" xfId="21027"/>
    <cellStyle name="입력 3 5 2 2 2 2 2 2 2 10 2" xfId="36097"/>
    <cellStyle name="입력 3 5 2 2 2 2 2 2 2 10 3" xfId="51109"/>
    <cellStyle name="입력 3 5 2 2 2 2 2 2 2 11" xfId="23676"/>
    <cellStyle name="입력 3 5 2 2 2 2 2 2 2 12" xfId="38700"/>
    <cellStyle name="입력 3 5 2 2 2 2 2 2 2 2" xfId="11355"/>
    <cellStyle name="입력 3 5 2 2 2 2 2 2 2 2 2" xfId="26425"/>
    <cellStyle name="입력 3 5 2 2 2 2 2 2 2 2 3" xfId="41446"/>
    <cellStyle name="입력 3 5 2 2 2 2 2 2 2 3" xfId="12472"/>
    <cellStyle name="입력 3 5 2 2 2 2 2 2 2 3 2" xfId="27542"/>
    <cellStyle name="입력 3 5 2 2 2 2 2 2 2 3 3" xfId="42563"/>
    <cellStyle name="입력 3 5 2 2 2 2 2 2 2 4" xfId="13778"/>
    <cellStyle name="입력 3 5 2 2 2 2 2 2 2 4 2" xfId="28848"/>
    <cellStyle name="입력 3 5 2 2 2 2 2 2 2 4 3" xfId="43869"/>
    <cellStyle name="입력 3 5 2 2 2 2 2 2 2 5" xfId="15153"/>
    <cellStyle name="입력 3 5 2 2 2 2 2 2 2 5 2" xfId="30223"/>
    <cellStyle name="입력 3 5 2 2 2 2 2 2 2 5 3" xfId="45244"/>
    <cellStyle name="입력 3 5 2 2 2 2 2 2 2 6" xfId="16327"/>
    <cellStyle name="입력 3 5 2 2 2 2 2 2 2 6 2" xfId="31397"/>
    <cellStyle name="입력 3 5 2 2 2 2 2 2 2 6 3" xfId="46418"/>
    <cellStyle name="입력 3 5 2 2 2 2 2 2 2 7" xfId="17482"/>
    <cellStyle name="입력 3 5 2 2 2 2 2 2 2 7 2" xfId="32552"/>
    <cellStyle name="입력 3 5 2 2 2 2 2 2 2 7 3" xfId="47564"/>
    <cellStyle name="입력 3 5 2 2 2 2 2 2 2 8" xfId="18787"/>
    <cellStyle name="입력 3 5 2 2 2 2 2 2 2 8 2" xfId="33857"/>
    <cellStyle name="입력 3 5 2 2 2 2 2 2 2 8 3" xfId="48869"/>
    <cellStyle name="입력 3 5 2 2 2 2 2 2 2 9" xfId="19932"/>
    <cellStyle name="입력 3 5 2 2 2 2 2 2 2 9 2" xfId="35002"/>
    <cellStyle name="입력 3 5 2 2 2 2 2 2 2 9 3" xfId="50014"/>
    <cellStyle name="입력 3 5 2 2 2 2 2 2 3" xfId="10866"/>
    <cellStyle name="입력 3 5 2 2 2 2 2 2 3 2" xfId="26013"/>
    <cellStyle name="입력 3 5 2 2 2 2 2 2 3 3" xfId="41034"/>
    <cellStyle name="입력 3 5 2 2 2 2 2 2 4" xfId="12044"/>
    <cellStyle name="입력 3 5 2 2 2 2 2 2 4 2" xfId="27114"/>
    <cellStyle name="입력 3 5 2 2 2 2 2 2 4 3" xfId="42135"/>
    <cellStyle name="입력 3 5 2 2 2 2 2 2 5" xfId="13348"/>
    <cellStyle name="입력 3 5 2 2 2 2 2 2 5 2" xfId="28418"/>
    <cellStyle name="입력 3 5 2 2 2 2 2 2 5 3" xfId="43439"/>
    <cellStyle name="입력 3 5 2 2 2 2 2 2 6" xfId="14685"/>
    <cellStyle name="입력 3 5 2 2 2 2 2 2 6 2" xfId="29755"/>
    <cellStyle name="입력 3 5 2 2 2 2 2 2 6 3" xfId="44776"/>
    <cellStyle name="입력 3 5 2 2 2 2 2 2 7" xfId="15915"/>
    <cellStyle name="입력 3 5 2 2 2 2 2 2 7 2" xfId="30985"/>
    <cellStyle name="입력 3 5 2 2 2 2 2 2 7 3" xfId="46006"/>
    <cellStyle name="입력 3 5 2 2 2 2 2 2 8" xfId="17068"/>
    <cellStyle name="입력 3 5 2 2 2 2 2 2 8 2" xfId="32138"/>
    <cellStyle name="입력 3 5 2 2 2 2 2 2 8 3" xfId="47150"/>
    <cellStyle name="입력 3 5 2 2 2 2 2 2 9" xfId="18353"/>
    <cellStyle name="입력 3 5 2 2 2 2 2 2 9 2" xfId="33423"/>
    <cellStyle name="입력 3 5 2 2 2 2 2 2 9 3" xfId="48435"/>
    <cellStyle name="입력 3 5 2 2 2 2 2 3" xfId="7801"/>
    <cellStyle name="입력 3 5 2 2 2 2 2 3 10" xfId="20500"/>
    <cellStyle name="입력 3 5 2 2 2 2 2 3 10 2" xfId="35570"/>
    <cellStyle name="입력 3 5 2 2 2 2 2 3 10 3" xfId="50582"/>
    <cellStyle name="입력 3 5 2 2 2 2 2 3 11" xfId="23146"/>
    <cellStyle name="입력 3 5 2 2 2 2 2 3 12" xfId="38173"/>
    <cellStyle name="입력 3 5 2 2 2 2 2 3 2" xfId="10709"/>
    <cellStyle name="입력 3 5 2 2 2 2 2 3 2 2" xfId="25898"/>
    <cellStyle name="입력 3 5 2 2 2 2 2 3 2 3" xfId="40919"/>
    <cellStyle name="입력 3 5 2 2 2 2 2 3 3" xfId="11927"/>
    <cellStyle name="입력 3 5 2 2 2 2 2 3 3 2" xfId="26997"/>
    <cellStyle name="입력 3 5 2 2 2 2 2 3 3 3" xfId="42018"/>
    <cellStyle name="입력 3 5 2 2 2 2 2 3 4" xfId="13229"/>
    <cellStyle name="입력 3 5 2 2 2 2 2 3 4 2" xfId="28299"/>
    <cellStyle name="입력 3 5 2 2 2 2 2 3 4 3" xfId="43320"/>
    <cellStyle name="입력 3 5 2 2 2 2 2 3 5" xfId="14540"/>
    <cellStyle name="입력 3 5 2 2 2 2 2 3 5 2" xfId="29610"/>
    <cellStyle name="입력 3 5 2 2 2 2 2 3 5 3" xfId="44631"/>
    <cellStyle name="입력 3 5 2 2 2 2 2 3 6" xfId="15799"/>
    <cellStyle name="입력 3 5 2 2 2 2 2 3 6 2" xfId="30869"/>
    <cellStyle name="입력 3 5 2 2 2 2 2 3 6 3" xfId="45890"/>
    <cellStyle name="입력 3 5 2 2 2 2 2 3 7" xfId="16950"/>
    <cellStyle name="입력 3 5 2 2 2 2 2 3 7 2" xfId="32020"/>
    <cellStyle name="입력 3 5 2 2 2 2 2 3 7 3" xfId="47035"/>
    <cellStyle name="입력 3 5 2 2 2 2 2 3 8" xfId="18231"/>
    <cellStyle name="입력 3 5 2 2 2 2 2 3 8 2" xfId="33301"/>
    <cellStyle name="입력 3 5 2 2 2 2 2 3 8 3" xfId="48313"/>
    <cellStyle name="입력 3 5 2 2 2 2 2 3 9" xfId="19405"/>
    <cellStyle name="입력 3 5 2 2 2 2 2 3 9 2" xfId="34475"/>
    <cellStyle name="입력 3 5 2 2 2 2 2 3 9 3" xfId="49487"/>
    <cellStyle name="입력 3 5 2 2 2 2 2 4" xfId="8367"/>
    <cellStyle name="입력 3 5 2 2 2 2 2 4 10" xfId="20944"/>
    <cellStyle name="입력 3 5 2 2 2 2 2 4 10 2" xfId="36014"/>
    <cellStyle name="입력 3 5 2 2 2 2 2 4 10 3" xfId="51026"/>
    <cellStyle name="입력 3 5 2 2 2 2 2 4 11" xfId="23593"/>
    <cellStyle name="입력 3 5 2 2 2 2 2 4 12" xfId="38617"/>
    <cellStyle name="입력 3 5 2 2 2 2 2 4 2" xfId="11272"/>
    <cellStyle name="입력 3 5 2 2 2 2 2 4 2 2" xfId="26342"/>
    <cellStyle name="입력 3 5 2 2 2 2 2 4 2 3" xfId="41363"/>
    <cellStyle name="입력 3 5 2 2 2 2 2 4 3" xfId="12389"/>
    <cellStyle name="입력 3 5 2 2 2 2 2 4 3 2" xfId="27459"/>
    <cellStyle name="입력 3 5 2 2 2 2 2 4 3 3" xfId="42480"/>
    <cellStyle name="입력 3 5 2 2 2 2 2 4 4" xfId="13695"/>
    <cellStyle name="입력 3 5 2 2 2 2 2 4 4 2" xfId="28765"/>
    <cellStyle name="입력 3 5 2 2 2 2 2 4 4 3" xfId="43786"/>
    <cellStyle name="입력 3 5 2 2 2 2 2 4 5" xfId="15070"/>
    <cellStyle name="입력 3 5 2 2 2 2 2 4 5 2" xfId="30140"/>
    <cellStyle name="입력 3 5 2 2 2 2 2 4 5 3" xfId="45161"/>
    <cellStyle name="입력 3 5 2 2 2 2 2 4 6" xfId="16244"/>
    <cellStyle name="입력 3 5 2 2 2 2 2 4 6 2" xfId="31314"/>
    <cellStyle name="입력 3 5 2 2 2 2 2 4 6 3" xfId="46335"/>
    <cellStyle name="입력 3 5 2 2 2 2 2 4 7" xfId="17399"/>
    <cellStyle name="입력 3 5 2 2 2 2 2 4 7 2" xfId="32469"/>
    <cellStyle name="입력 3 5 2 2 2 2 2 4 7 3" xfId="47481"/>
    <cellStyle name="입력 3 5 2 2 2 2 2 4 8" xfId="18704"/>
    <cellStyle name="입력 3 5 2 2 2 2 2 4 8 2" xfId="33774"/>
    <cellStyle name="입력 3 5 2 2 2 2 2 4 8 3" xfId="48786"/>
    <cellStyle name="입력 3 5 2 2 2 2 2 4 9" xfId="19849"/>
    <cellStyle name="입력 3 5 2 2 2 2 2 4 9 2" xfId="34919"/>
    <cellStyle name="입력 3 5 2 2 2 2 2 4 9 3" xfId="49931"/>
    <cellStyle name="입력 3 5 2 2 2 2 2 5" xfId="8865"/>
    <cellStyle name="입력 3 5 2 2 2 2 2 5 2" xfId="24091"/>
    <cellStyle name="입력 3 5 2 2 2 2 2 5 3" xfId="39113"/>
    <cellStyle name="입력 3 5 2 2 2 2 2 6" xfId="12655"/>
    <cellStyle name="입력 3 5 2 2 2 2 2 6 2" xfId="27725"/>
    <cellStyle name="입력 3 5 2 2 2 2 2 6 3" xfId="42746"/>
    <cellStyle name="입력 3 5 2 2 2 2 2 7" xfId="13950"/>
    <cellStyle name="입력 3 5 2 2 2 2 2 7 2" xfId="29020"/>
    <cellStyle name="입력 3 5 2 2 2 2 2 7 3" xfId="44041"/>
    <cellStyle name="입력 3 5 2 2 2 2 2 8" xfId="9043"/>
    <cellStyle name="입력 3 5 2 2 2 2 2 8 2" xfId="24269"/>
    <cellStyle name="입력 3 5 2 2 2 2 2 8 3" xfId="39291"/>
    <cellStyle name="입력 3 5 2 2 2 2 2 9" xfId="17657"/>
    <cellStyle name="입력 3 5 2 2 2 2 2 9 2" xfId="32727"/>
    <cellStyle name="입력 3 5 2 2 2 2 2 9 3" xfId="47739"/>
    <cellStyle name="입력 3 5 2 2 2 2 3" xfId="6785"/>
    <cellStyle name="입력 3 5 2 2 2 2 3 10" xfId="20391"/>
    <cellStyle name="입력 3 5 2 2 2 2 3 10 2" xfId="35461"/>
    <cellStyle name="입력 3 5 2 2 2 2 3 10 3" xfId="50473"/>
    <cellStyle name="입력 3 5 2 2 2 2 3 11" xfId="7685"/>
    <cellStyle name="입력 3 5 2 2 2 2 3 11 2" xfId="23037"/>
    <cellStyle name="입력 3 5 2 2 2 2 3 11 3" xfId="38064"/>
    <cellStyle name="입력 3 5 2 2 2 2 3 12" xfId="22139"/>
    <cellStyle name="입력 3 5 2 2 2 2 3 13" xfId="37187"/>
    <cellStyle name="입력 3 5 2 2 2 2 3 2" xfId="10593"/>
    <cellStyle name="입력 3 5 2 2 2 2 3 2 2" xfId="25789"/>
    <cellStyle name="입력 3 5 2 2 2 2 3 2 3" xfId="40810"/>
    <cellStyle name="입력 3 5 2 2 2 2 3 3" xfId="11817"/>
    <cellStyle name="입력 3 5 2 2 2 2 3 3 2" xfId="26887"/>
    <cellStyle name="입력 3 5 2 2 2 2 3 3 3" xfId="41908"/>
    <cellStyle name="입력 3 5 2 2 2 2 3 4" xfId="13119"/>
    <cellStyle name="입력 3 5 2 2 2 2 3 4 2" xfId="28189"/>
    <cellStyle name="입력 3 5 2 2 2 2 3 4 3" xfId="43210"/>
    <cellStyle name="입력 3 5 2 2 2 2 3 5" xfId="14425"/>
    <cellStyle name="입력 3 5 2 2 2 2 3 5 2" xfId="29495"/>
    <cellStyle name="입력 3 5 2 2 2 2 3 5 3" xfId="44516"/>
    <cellStyle name="입력 3 5 2 2 2 2 3 6" xfId="15690"/>
    <cellStyle name="입력 3 5 2 2 2 2 3 6 2" xfId="30760"/>
    <cellStyle name="입력 3 5 2 2 2 2 3 6 3" xfId="45781"/>
    <cellStyle name="입력 3 5 2 2 2 2 3 7" xfId="16841"/>
    <cellStyle name="입력 3 5 2 2 2 2 3 7 2" xfId="31911"/>
    <cellStyle name="입력 3 5 2 2 2 2 3 7 3" xfId="46926"/>
    <cellStyle name="입력 3 5 2 2 2 2 3 8" xfId="18121"/>
    <cellStyle name="입력 3 5 2 2 2 2 3 8 2" xfId="33191"/>
    <cellStyle name="입력 3 5 2 2 2 2 3 8 3" xfId="48203"/>
    <cellStyle name="입력 3 5 2 2 2 2 3 9" xfId="19296"/>
    <cellStyle name="입력 3 5 2 2 2 2 3 9 2" xfId="34366"/>
    <cellStyle name="입력 3 5 2 2 2 2 3 9 3" xfId="49378"/>
    <cellStyle name="입력 3 5 2 2 2 2 4" xfId="8290"/>
    <cellStyle name="입력 3 5 2 2 2 2 4 10" xfId="20867"/>
    <cellStyle name="입력 3 5 2 2 2 2 4 10 2" xfId="35937"/>
    <cellStyle name="입력 3 5 2 2 2 2 4 10 3" xfId="50949"/>
    <cellStyle name="입력 3 5 2 2 2 2 4 11" xfId="23516"/>
    <cellStyle name="입력 3 5 2 2 2 2 4 12" xfId="38540"/>
    <cellStyle name="입력 3 5 2 2 2 2 4 2" xfId="11195"/>
    <cellStyle name="입력 3 5 2 2 2 2 4 2 2" xfId="26265"/>
    <cellStyle name="입력 3 5 2 2 2 2 4 2 3" xfId="41286"/>
    <cellStyle name="입력 3 5 2 2 2 2 4 3" xfId="12312"/>
    <cellStyle name="입력 3 5 2 2 2 2 4 3 2" xfId="27382"/>
    <cellStyle name="입력 3 5 2 2 2 2 4 3 3" xfId="42403"/>
    <cellStyle name="입력 3 5 2 2 2 2 4 4" xfId="13618"/>
    <cellStyle name="입력 3 5 2 2 2 2 4 4 2" xfId="28688"/>
    <cellStyle name="입력 3 5 2 2 2 2 4 4 3" xfId="43709"/>
    <cellStyle name="입력 3 5 2 2 2 2 4 5" xfId="14993"/>
    <cellStyle name="입력 3 5 2 2 2 2 4 5 2" xfId="30063"/>
    <cellStyle name="입력 3 5 2 2 2 2 4 5 3" xfId="45084"/>
    <cellStyle name="입력 3 5 2 2 2 2 4 6" xfId="16167"/>
    <cellStyle name="입력 3 5 2 2 2 2 4 6 2" xfId="31237"/>
    <cellStyle name="입력 3 5 2 2 2 2 4 6 3" xfId="46258"/>
    <cellStyle name="입력 3 5 2 2 2 2 4 7" xfId="17322"/>
    <cellStyle name="입력 3 5 2 2 2 2 4 7 2" xfId="32392"/>
    <cellStyle name="입력 3 5 2 2 2 2 4 7 3" xfId="47404"/>
    <cellStyle name="입력 3 5 2 2 2 2 4 8" xfId="18627"/>
    <cellStyle name="입력 3 5 2 2 2 2 4 8 2" xfId="33697"/>
    <cellStyle name="입력 3 5 2 2 2 2 4 8 3" xfId="48709"/>
    <cellStyle name="입력 3 5 2 2 2 2 4 9" xfId="19772"/>
    <cellStyle name="입력 3 5 2 2 2 2 4 9 2" xfId="34842"/>
    <cellStyle name="입력 3 5 2 2 2 2 4 9 3" xfId="49854"/>
    <cellStyle name="입력 3 5 2 2 2 2 5" xfId="6106"/>
    <cellStyle name="입력 3 5 2 2 2 2 5 2" xfId="21461"/>
    <cellStyle name="입력 3 5 2 2 2 2 5 3" xfId="36508"/>
    <cellStyle name="입력 3 5 2 2 2 3" xfId="6667"/>
    <cellStyle name="입력 3 5 2 2 2 3 10" xfId="20273"/>
    <cellStyle name="입력 3 5 2 2 2 3 10 2" xfId="35343"/>
    <cellStyle name="입력 3 5 2 2 2 3 10 3" xfId="50355"/>
    <cellStyle name="입력 3 5 2 2 2 3 11" xfId="7545"/>
    <cellStyle name="입력 3 5 2 2 2 3 11 2" xfId="22898"/>
    <cellStyle name="입력 3 5 2 2 2 3 11 3" xfId="37946"/>
    <cellStyle name="입력 3 5 2 2 2 3 12" xfId="22021"/>
    <cellStyle name="입력 3 5 2 2 2 3 13" xfId="37069"/>
    <cellStyle name="입력 3 5 2 2 2 3 2" xfId="10465"/>
    <cellStyle name="입력 3 5 2 2 2 3 2 2" xfId="25662"/>
    <cellStyle name="입력 3 5 2 2 2 3 2 3" xfId="40683"/>
    <cellStyle name="입력 3 5 2 2 2 3 3" xfId="11697"/>
    <cellStyle name="입력 3 5 2 2 2 3 3 2" xfId="26767"/>
    <cellStyle name="입력 3 5 2 2 2 3 3 3" xfId="41788"/>
    <cellStyle name="입력 3 5 2 2 2 3 4" xfId="12998"/>
    <cellStyle name="입력 3 5 2 2 2 3 4 2" xfId="28068"/>
    <cellStyle name="입력 3 5 2 2 2 3 4 3" xfId="43089"/>
    <cellStyle name="입력 3 5 2 2 2 3 5" xfId="14305"/>
    <cellStyle name="입력 3 5 2 2 2 3 5 2" xfId="29375"/>
    <cellStyle name="입력 3 5 2 2 2 3 5 3" xfId="44396"/>
    <cellStyle name="입력 3 5 2 2 2 3 6" xfId="15569"/>
    <cellStyle name="입력 3 5 2 2 2 3 6 2" xfId="30639"/>
    <cellStyle name="입력 3 5 2 2 2 3 6 3" xfId="45660"/>
    <cellStyle name="입력 3 5 2 2 2 3 7" xfId="16716"/>
    <cellStyle name="입력 3 5 2 2 2 3 7 2" xfId="31786"/>
    <cellStyle name="입력 3 5 2 2 2 3 7 3" xfId="46807"/>
    <cellStyle name="입력 3 5 2 2 2 3 8" xfId="18003"/>
    <cellStyle name="입력 3 5 2 2 2 3 8 2" xfId="33073"/>
    <cellStyle name="입력 3 5 2 2 2 3 8 3" xfId="48085"/>
    <cellStyle name="입력 3 5 2 2 2 3 9" xfId="19178"/>
    <cellStyle name="입력 3 5 2 2 2 3 9 2" xfId="34248"/>
    <cellStyle name="입력 3 5 2 2 2 3 9 3" xfId="49260"/>
    <cellStyle name="입력 3 5 2 2 2 4" xfId="8220"/>
    <cellStyle name="입력 3 5 2 2 2 4 10" xfId="20797"/>
    <cellStyle name="입력 3 5 2 2 2 4 10 2" xfId="35867"/>
    <cellStyle name="입력 3 5 2 2 2 4 10 3" xfId="50879"/>
    <cellStyle name="입력 3 5 2 2 2 4 11" xfId="23446"/>
    <cellStyle name="입력 3 5 2 2 2 4 12" xfId="38470"/>
    <cellStyle name="입력 3 5 2 2 2 4 2" xfId="11125"/>
    <cellStyle name="입력 3 5 2 2 2 4 2 2" xfId="26195"/>
    <cellStyle name="입력 3 5 2 2 2 4 2 3" xfId="41216"/>
    <cellStyle name="입력 3 5 2 2 2 4 3" xfId="12242"/>
    <cellStyle name="입력 3 5 2 2 2 4 3 2" xfId="27312"/>
    <cellStyle name="입력 3 5 2 2 2 4 3 3" xfId="42333"/>
    <cellStyle name="입력 3 5 2 2 2 4 4" xfId="13548"/>
    <cellStyle name="입력 3 5 2 2 2 4 4 2" xfId="28618"/>
    <cellStyle name="입력 3 5 2 2 2 4 4 3" xfId="43639"/>
    <cellStyle name="입력 3 5 2 2 2 4 5" xfId="14923"/>
    <cellStyle name="입력 3 5 2 2 2 4 5 2" xfId="29993"/>
    <cellStyle name="입력 3 5 2 2 2 4 5 3" xfId="45014"/>
    <cellStyle name="입력 3 5 2 2 2 4 6" xfId="16097"/>
    <cellStyle name="입력 3 5 2 2 2 4 6 2" xfId="31167"/>
    <cellStyle name="입력 3 5 2 2 2 4 6 3" xfId="46188"/>
    <cellStyle name="입력 3 5 2 2 2 4 7" xfId="17252"/>
    <cellStyle name="입력 3 5 2 2 2 4 7 2" xfId="32322"/>
    <cellStyle name="입력 3 5 2 2 2 4 7 3" xfId="47334"/>
    <cellStyle name="입력 3 5 2 2 2 4 8" xfId="18557"/>
    <cellStyle name="입력 3 5 2 2 2 4 8 2" xfId="33627"/>
    <cellStyle name="입력 3 5 2 2 2 4 8 3" xfId="48639"/>
    <cellStyle name="입력 3 5 2 2 2 4 9" xfId="19702"/>
    <cellStyle name="입력 3 5 2 2 2 4 9 2" xfId="34772"/>
    <cellStyle name="입력 3 5 2 2 2 4 9 3" xfId="49784"/>
    <cellStyle name="입력 3 5 2 2 2 5" xfId="8621"/>
    <cellStyle name="입력 3 5 2 2 2 5 2" xfId="23847"/>
    <cellStyle name="입력 3 5 2 2 2 5 3" xfId="38870"/>
    <cellStyle name="입력 3 5 2 2 2 6" xfId="9162"/>
    <cellStyle name="입력 3 5 2 2 2 6 2" xfId="24388"/>
    <cellStyle name="입력 3 5 2 2 2 6 3" xfId="39410"/>
    <cellStyle name="입력 3 5 2 2 2 7" xfId="9145"/>
    <cellStyle name="입력 3 5 2 2 2 7 2" xfId="24371"/>
    <cellStyle name="입력 3 5 2 2 2 7 3" xfId="39393"/>
    <cellStyle name="입력 3 5 2 2 2 8" xfId="9229"/>
    <cellStyle name="입력 3 5 2 2 2 8 2" xfId="24455"/>
    <cellStyle name="입력 3 5 2 2 2 8 3" xfId="39477"/>
    <cellStyle name="입력 3 5 2 2 2 9" xfId="9877"/>
    <cellStyle name="입력 3 5 2 2 2 9 2" xfId="25103"/>
    <cellStyle name="입력 3 5 2 2 2 9 3" xfId="40124"/>
    <cellStyle name="입력 3 5 2 2 3" xfId="6606"/>
    <cellStyle name="입력 3 5 2 2 3 10" xfId="20212"/>
    <cellStyle name="입력 3 5 2 2 3 10 2" xfId="35282"/>
    <cellStyle name="입력 3 5 2 2 3 10 3" xfId="50294"/>
    <cellStyle name="입력 3 5 2 2 3 11" xfId="7484"/>
    <cellStyle name="입력 3 5 2 2 3 11 2" xfId="22837"/>
    <cellStyle name="입력 3 5 2 2 3 11 3" xfId="37885"/>
    <cellStyle name="입력 3 5 2 2 3 12" xfId="21960"/>
    <cellStyle name="입력 3 5 2 2 3 13" xfId="37008"/>
    <cellStyle name="입력 3 5 2 2 3 2" xfId="10404"/>
    <cellStyle name="입력 3 5 2 2 3 2 2" xfId="25601"/>
    <cellStyle name="입력 3 5 2 2 3 2 3" xfId="40622"/>
    <cellStyle name="입력 3 5 2 2 3 3" xfId="11636"/>
    <cellStyle name="입력 3 5 2 2 3 3 2" xfId="26706"/>
    <cellStyle name="입력 3 5 2 2 3 3 3" xfId="41727"/>
    <cellStyle name="입력 3 5 2 2 3 4" xfId="12937"/>
    <cellStyle name="입력 3 5 2 2 3 4 2" xfId="28007"/>
    <cellStyle name="입력 3 5 2 2 3 4 3" xfId="43028"/>
    <cellStyle name="입력 3 5 2 2 3 5" xfId="14244"/>
    <cellStyle name="입력 3 5 2 2 3 5 2" xfId="29314"/>
    <cellStyle name="입력 3 5 2 2 3 5 3" xfId="44335"/>
    <cellStyle name="입력 3 5 2 2 3 6" xfId="15508"/>
    <cellStyle name="입력 3 5 2 2 3 6 2" xfId="30578"/>
    <cellStyle name="입력 3 5 2 2 3 6 3" xfId="45599"/>
    <cellStyle name="입력 3 5 2 2 3 7" xfId="16655"/>
    <cellStyle name="입력 3 5 2 2 3 7 2" xfId="31725"/>
    <cellStyle name="입력 3 5 2 2 3 7 3" xfId="46746"/>
    <cellStyle name="입력 3 5 2 2 3 8" xfId="17942"/>
    <cellStyle name="입력 3 5 2 2 3 8 2" xfId="33012"/>
    <cellStyle name="입력 3 5 2 2 3 8 3" xfId="48024"/>
    <cellStyle name="입력 3 5 2 2 3 9" xfId="19117"/>
    <cellStyle name="입력 3 5 2 2 3 9 2" xfId="34187"/>
    <cellStyle name="입력 3 5 2 2 3 9 3" xfId="49199"/>
    <cellStyle name="입력 3 5 2 2 4" xfId="8175"/>
    <cellStyle name="입력 3 5 2 2 4 10" xfId="20752"/>
    <cellStyle name="입력 3 5 2 2 4 10 2" xfId="35822"/>
    <cellStyle name="입력 3 5 2 2 4 10 3" xfId="50834"/>
    <cellStyle name="입력 3 5 2 2 4 11" xfId="23401"/>
    <cellStyle name="입력 3 5 2 2 4 12" xfId="38425"/>
    <cellStyle name="입력 3 5 2 2 4 2" xfId="11080"/>
    <cellStyle name="입력 3 5 2 2 4 2 2" xfId="26150"/>
    <cellStyle name="입력 3 5 2 2 4 2 3" xfId="41171"/>
    <cellStyle name="입력 3 5 2 2 4 3" xfId="12197"/>
    <cellStyle name="입력 3 5 2 2 4 3 2" xfId="27267"/>
    <cellStyle name="입력 3 5 2 2 4 3 3" xfId="42288"/>
    <cellStyle name="입력 3 5 2 2 4 4" xfId="13503"/>
    <cellStyle name="입력 3 5 2 2 4 4 2" xfId="28573"/>
    <cellStyle name="입력 3 5 2 2 4 4 3" xfId="43594"/>
    <cellStyle name="입력 3 5 2 2 4 5" xfId="14878"/>
    <cellStyle name="입력 3 5 2 2 4 5 2" xfId="29948"/>
    <cellStyle name="입력 3 5 2 2 4 5 3" xfId="44969"/>
    <cellStyle name="입력 3 5 2 2 4 6" xfId="16052"/>
    <cellStyle name="입력 3 5 2 2 4 6 2" xfId="31122"/>
    <cellStyle name="입력 3 5 2 2 4 6 3" xfId="46143"/>
    <cellStyle name="입력 3 5 2 2 4 7" xfId="17207"/>
    <cellStyle name="입력 3 5 2 2 4 7 2" xfId="32277"/>
    <cellStyle name="입력 3 5 2 2 4 7 3" xfId="47289"/>
    <cellStyle name="입력 3 5 2 2 4 8" xfId="18512"/>
    <cellStyle name="입력 3 5 2 2 4 8 2" xfId="33582"/>
    <cellStyle name="입력 3 5 2 2 4 8 3" xfId="48594"/>
    <cellStyle name="입력 3 5 2 2 4 9" xfId="19657"/>
    <cellStyle name="입력 3 5 2 2 4 9 2" xfId="34727"/>
    <cellStyle name="입력 3 5 2 2 4 9 3" xfId="49739"/>
    <cellStyle name="입력 3 5 2 2 5" xfId="6485"/>
    <cellStyle name="입력 3 5 2 2 5 2" xfId="21839"/>
    <cellStyle name="입력 3 5 2 2 5 3" xfId="36887"/>
    <cellStyle name="입력 3 5 2 3" xfId="6573"/>
    <cellStyle name="입력 3 5 2 3 10" xfId="20179"/>
    <cellStyle name="입력 3 5 2 3 10 2" xfId="35249"/>
    <cellStyle name="입력 3 5 2 3 10 3" xfId="50261"/>
    <cellStyle name="입력 3 5 2 3 11" xfId="7451"/>
    <cellStyle name="입력 3 5 2 3 11 2" xfId="22804"/>
    <cellStyle name="입력 3 5 2 3 11 3" xfId="37852"/>
    <cellStyle name="입력 3 5 2 3 12" xfId="21927"/>
    <cellStyle name="입력 3 5 2 3 13" xfId="36975"/>
    <cellStyle name="입력 3 5 2 3 2" xfId="10371"/>
    <cellStyle name="입력 3 5 2 3 2 2" xfId="25568"/>
    <cellStyle name="입력 3 5 2 3 2 3" xfId="40589"/>
    <cellStyle name="입력 3 5 2 3 3" xfId="11603"/>
    <cellStyle name="입력 3 5 2 3 3 2" xfId="26673"/>
    <cellStyle name="입력 3 5 2 3 3 3" xfId="41694"/>
    <cellStyle name="입력 3 5 2 3 4" xfId="12904"/>
    <cellStyle name="입력 3 5 2 3 4 2" xfId="27974"/>
    <cellStyle name="입력 3 5 2 3 4 3" xfId="42995"/>
    <cellStyle name="입력 3 5 2 3 5" xfId="14211"/>
    <cellStyle name="입력 3 5 2 3 5 2" xfId="29281"/>
    <cellStyle name="입력 3 5 2 3 5 3" xfId="44302"/>
    <cellStyle name="입력 3 5 2 3 6" xfId="15475"/>
    <cellStyle name="입력 3 5 2 3 6 2" xfId="30545"/>
    <cellStyle name="입력 3 5 2 3 6 3" xfId="45566"/>
    <cellStyle name="입력 3 5 2 3 7" xfId="16622"/>
    <cellStyle name="입력 3 5 2 3 7 2" xfId="31692"/>
    <cellStyle name="입력 3 5 2 3 7 3" xfId="46713"/>
    <cellStyle name="입력 3 5 2 3 8" xfId="17909"/>
    <cellStyle name="입력 3 5 2 3 8 2" xfId="32979"/>
    <cellStyle name="입력 3 5 2 3 8 3" xfId="47991"/>
    <cellStyle name="입력 3 5 2 3 9" xfId="19084"/>
    <cellStyle name="입력 3 5 2 3 9 2" xfId="34154"/>
    <cellStyle name="입력 3 5 2 3 9 3" xfId="49166"/>
    <cellStyle name="입력 3 5 2 4" xfId="8161"/>
    <cellStyle name="입력 3 5 2 4 10" xfId="20738"/>
    <cellStyle name="입력 3 5 2 4 10 2" xfId="35808"/>
    <cellStyle name="입력 3 5 2 4 10 3" xfId="50820"/>
    <cellStyle name="입력 3 5 2 4 11" xfId="23387"/>
    <cellStyle name="입력 3 5 2 4 12" xfId="38411"/>
    <cellStyle name="입력 3 5 2 4 2" xfId="11066"/>
    <cellStyle name="입력 3 5 2 4 2 2" xfId="26136"/>
    <cellStyle name="입력 3 5 2 4 2 3" xfId="41157"/>
    <cellStyle name="입력 3 5 2 4 3" xfId="12183"/>
    <cellStyle name="입력 3 5 2 4 3 2" xfId="27253"/>
    <cellStyle name="입력 3 5 2 4 3 3" xfId="42274"/>
    <cellStyle name="입력 3 5 2 4 4" xfId="13489"/>
    <cellStyle name="입력 3 5 2 4 4 2" xfId="28559"/>
    <cellStyle name="입력 3 5 2 4 4 3" xfId="43580"/>
    <cellStyle name="입력 3 5 2 4 5" xfId="14864"/>
    <cellStyle name="입력 3 5 2 4 5 2" xfId="29934"/>
    <cellStyle name="입력 3 5 2 4 5 3" xfId="44955"/>
    <cellStyle name="입력 3 5 2 4 6" xfId="16038"/>
    <cellStyle name="입력 3 5 2 4 6 2" xfId="31108"/>
    <cellStyle name="입력 3 5 2 4 6 3" xfId="46129"/>
    <cellStyle name="입력 3 5 2 4 7" xfId="17193"/>
    <cellStyle name="입력 3 5 2 4 7 2" xfId="32263"/>
    <cellStyle name="입력 3 5 2 4 7 3" xfId="47275"/>
    <cellStyle name="입력 3 5 2 4 8" xfId="18498"/>
    <cellStyle name="입력 3 5 2 4 8 2" xfId="33568"/>
    <cellStyle name="입력 3 5 2 4 8 3" xfId="48580"/>
    <cellStyle name="입력 3 5 2 4 9" xfId="19643"/>
    <cellStyle name="입력 3 5 2 4 9 2" xfId="34713"/>
    <cellStyle name="입력 3 5 2 4 9 3" xfId="49725"/>
    <cellStyle name="입력 3 5 2 5" xfId="8730"/>
    <cellStyle name="입력 3 5 2 5 2" xfId="23956"/>
    <cellStyle name="입력 3 5 2 5 3" xfId="38978"/>
    <cellStyle name="입력 3 5 2 6" xfId="9074"/>
    <cellStyle name="입력 3 5 2 6 2" xfId="24300"/>
    <cellStyle name="입력 3 5 2 6 3" xfId="39322"/>
    <cellStyle name="입력 3 5 2 7" xfId="9363"/>
    <cellStyle name="입력 3 5 2 7 2" xfId="24589"/>
    <cellStyle name="입력 3 5 2 7 3" xfId="39610"/>
    <cellStyle name="입력 3 5 2 8" xfId="14635"/>
    <cellStyle name="입력 3 5 2 8 2" xfId="29705"/>
    <cellStyle name="입력 3 5 2 8 3" xfId="44726"/>
    <cellStyle name="입력 3 5 2 9" xfId="9602"/>
    <cellStyle name="입력 3 5 2 9 2" xfId="24828"/>
    <cellStyle name="입력 3 5 2 9 3" xfId="39849"/>
    <cellStyle name="입력 3 5 3" xfId="6413"/>
    <cellStyle name="입력 3 5 3 10" xfId="20071"/>
    <cellStyle name="입력 3 5 3 10 2" xfId="35141"/>
    <cellStyle name="입력 3 5 3 10 3" xfId="50153"/>
    <cellStyle name="입력 3 5 3 11" xfId="7343"/>
    <cellStyle name="입력 3 5 3 11 2" xfId="22696"/>
    <cellStyle name="입력 3 5 3 11 3" xfId="37744"/>
    <cellStyle name="입력 3 5 3 12" xfId="21767"/>
    <cellStyle name="입력 3 5 3 13" xfId="36815"/>
    <cellStyle name="입력 3 5 3 2" xfId="10263"/>
    <cellStyle name="입력 3 5 3 2 2" xfId="25460"/>
    <cellStyle name="입력 3 5 3 2 3" xfId="40481"/>
    <cellStyle name="입력 3 5 3 3" xfId="11495"/>
    <cellStyle name="입력 3 5 3 3 2" xfId="26565"/>
    <cellStyle name="입력 3 5 3 3 3" xfId="41586"/>
    <cellStyle name="입력 3 5 3 4" xfId="12796"/>
    <cellStyle name="입력 3 5 3 4 2" xfId="27866"/>
    <cellStyle name="입력 3 5 3 4 3" xfId="42887"/>
    <cellStyle name="입력 3 5 3 5" xfId="14103"/>
    <cellStyle name="입력 3 5 3 5 2" xfId="29173"/>
    <cellStyle name="입력 3 5 3 5 3" xfId="44194"/>
    <cellStyle name="입력 3 5 3 6" xfId="15367"/>
    <cellStyle name="입력 3 5 3 6 2" xfId="30437"/>
    <cellStyle name="입력 3 5 3 6 3" xfId="45458"/>
    <cellStyle name="입력 3 5 3 7" xfId="16514"/>
    <cellStyle name="입력 3 5 3 7 2" xfId="31584"/>
    <cellStyle name="입력 3 5 3 7 3" xfId="46605"/>
    <cellStyle name="입력 3 5 3 8" xfId="17801"/>
    <cellStyle name="입력 3 5 3 8 2" xfId="32871"/>
    <cellStyle name="입력 3 5 3 8 3" xfId="47883"/>
    <cellStyle name="입력 3 5 3 9" xfId="18976"/>
    <cellStyle name="입력 3 5 3 9 2" xfId="34046"/>
    <cellStyle name="입력 3 5 3 9 3" xfId="49058"/>
    <cellStyle name="입력 3 5 4" xfId="7379"/>
    <cellStyle name="입력 3 5 4 10" xfId="20107"/>
    <cellStyle name="입력 3 5 4 10 2" xfId="35177"/>
    <cellStyle name="입력 3 5 4 10 3" xfId="50189"/>
    <cellStyle name="입력 3 5 4 11" xfId="22732"/>
    <cellStyle name="입력 3 5 4 12" xfId="37780"/>
    <cellStyle name="입력 3 5 4 2" xfId="10299"/>
    <cellStyle name="입력 3 5 4 2 2" xfId="25496"/>
    <cellStyle name="입력 3 5 4 2 3" xfId="40517"/>
    <cellStyle name="입력 3 5 4 3" xfId="11531"/>
    <cellStyle name="입력 3 5 4 3 2" xfId="26601"/>
    <cellStyle name="입력 3 5 4 3 3" xfId="41622"/>
    <cellStyle name="입력 3 5 4 4" xfId="12832"/>
    <cellStyle name="입력 3 5 4 4 2" xfId="27902"/>
    <cellStyle name="입력 3 5 4 4 3" xfId="42923"/>
    <cellStyle name="입력 3 5 4 5" xfId="14139"/>
    <cellStyle name="입력 3 5 4 5 2" xfId="29209"/>
    <cellStyle name="입력 3 5 4 5 3" xfId="44230"/>
    <cellStyle name="입력 3 5 4 6" xfId="15403"/>
    <cellStyle name="입력 3 5 4 6 2" xfId="30473"/>
    <cellStyle name="입력 3 5 4 6 3" xfId="45494"/>
    <cellStyle name="입력 3 5 4 7" xfId="16550"/>
    <cellStyle name="입력 3 5 4 7 2" xfId="31620"/>
    <cellStyle name="입력 3 5 4 7 3" xfId="46641"/>
    <cellStyle name="입력 3 5 4 8" xfId="17837"/>
    <cellStyle name="입력 3 5 4 8 2" xfId="32907"/>
    <cellStyle name="입력 3 5 4 8 3" xfId="47919"/>
    <cellStyle name="입력 3 5 4 9" xfId="19012"/>
    <cellStyle name="입력 3 5 4 9 2" xfId="34082"/>
    <cellStyle name="입력 3 5 4 9 3" xfId="49094"/>
    <cellStyle name="입력 3 5 5" xfId="6302"/>
    <cellStyle name="입력 3 5 5 2" xfId="21656"/>
    <cellStyle name="입력 3 5 5 3" xfId="36704"/>
    <cellStyle name="입력 3 6" xfId="4559"/>
    <cellStyle name="입력 3 6 2" xfId="5571"/>
    <cellStyle name="입력 3 6 2 10" xfId="6479"/>
    <cellStyle name="입력 3 6 2 10 2" xfId="21833"/>
    <cellStyle name="입력 3 6 2 10 3" xfId="36881"/>
    <cellStyle name="입력 3 6 2 2" xfId="5624"/>
    <cellStyle name="입력 3 6 2 2 2" xfId="5682"/>
    <cellStyle name="입력 3 6 2 2 2 10" xfId="6030"/>
    <cellStyle name="입력 3 6 2 2 2 10 2" xfId="21387"/>
    <cellStyle name="입력 3 6 2 2 2 10 3" xfId="36432"/>
    <cellStyle name="입력 3 6 2 2 2 2" xfId="5808"/>
    <cellStyle name="입력 3 6 2 2 2 2 2" xfId="5925"/>
    <cellStyle name="입력 3 6 2 2 2 2 2 10" xfId="7225"/>
    <cellStyle name="입력 3 6 2 2 2 2 2 10 2" xfId="22579"/>
    <cellStyle name="입력 3 6 2 2 2 2 2 10 3" xfId="37627"/>
    <cellStyle name="입력 3 6 2 2 2 2 2 2" xfId="6923"/>
    <cellStyle name="입력 3 6 2 2 2 2 2 2 10" xfId="19549"/>
    <cellStyle name="입력 3 6 2 2 2 2 2 2 10 2" xfId="34619"/>
    <cellStyle name="입력 3 6 2 2 2 2 2 2 10 3" xfId="49631"/>
    <cellStyle name="입력 3 6 2 2 2 2 2 2 11" xfId="20644"/>
    <cellStyle name="입력 3 6 2 2 2 2 2 2 11 2" xfId="35714"/>
    <cellStyle name="입력 3 6 2 2 2 2 2 2 11 3" xfId="50726"/>
    <cellStyle name="입력 3 6 2 2 2 2 2 2 12" xfId="7990"/>
    <cellStyle name="입력 3 6 2 2 2 2 2 2 12 2" xfId="23293"/>
    <cellStyle name="입력 3 6 2 2 2 2 2 2 12 3" xfId="38317"/>
    <cellStyle name="입력 3 6 2 2 2 2 2 2 13" xfId="22277"/>
    <cellStyle name="입력 3 6 2 2 2 2 2 2 14" xfId="37325"/>
    <cellStyle name="입력 3 6 2 2 2 2 2 2 2" xfId="8471"/>
    <cellStyle name="입력 3 6 2 2 2 2 2 2 2 10" xfId="21048"/>
    <cellStyle name="입력 3 6 2 2 2 2 2 2 2 10 2" xfId="36118"/>
    <cellStyle name="입력 3 6 2 2 2 2 2 2 2 10 3" xfId="51130"/>
    <cellStyle name="입력 3 6 2 2 2 2 2 2 2 11" xfId="23697"/>
    <cellStyle name="입력 3 6 2 2 2 2 2 2 2 12" xfId="38721"/>
    <cellStyle name="입력 3 6 2 2 2 2 2 2 2 2" xfId="11376"/>
    <cellStyle name="입력 3 6 2 2 2 2 2 2 2 2 2" xfId="26446"/>
    <cellStyle name="입력 3 6 2 2 2 2 2 2 2 2 3" xfId="41467"/>
    <cellStyle name="입력 3 6 2 2 2 2 2 2 2 3" xfId="12493"/>
    <cellStyle name="입력 3 6 2 2 2 2 2 2 2 3 2" xfId="27563"/>
    <cellStyle name="입력 3 6 2 2 2 2 2 2 2 3 3" xfId="42584"/>
    <cellStyle name="입력 3 6 2 2 2 2 2 2 2 4" xfId="13799"/>
    <cellStyle name="입력 3 6 2 2 2 2 2 2 2 4 2" xfId="28869"/>
    <cellStyle name="입력 3 6 2 2 2 2 2 2 2 4 3" xfId="43890"/>
    <cellStyle name="입력 3 6 2 2 2 2 2 2 2 5" xfId="15174"/>
    <cellStyle name="입력 3 6 2 2 2 2 2 2 2 5 2" xfId="30244"/>
    <cellStyle name="입력 3 6 2 2 2 2 2 2 2 5 3" xfId="45265"/>
    <cellStyle name="입력 3 6 2 2 2 2 2 2 2 6" xfId="16348"/>
    <cellStyle name="입력 3 6 2 2 2 2 2 2 2 6 2" xfId="31418"/>
    <cellStyle name="입력 3 6 2 2 2 2 2 2 2 6 3" xfId="46439"/>
    <cellStyle name="입력 3 6 2 2 2 2 2 2 2 7" xfId="17503"/>
    <cellStyle name="입력 3 6 2 2 2 2 2 2 2 7 2" xfId="32573"/>
    <cellStyle name="입력 3 6 2 2 2 2 2 2 2 7 3" xfId="47585"/>
    <cellStyle name="입력 3 6 2 2 2 2 2 2 2 8" xfId="18808"/>
    <cellStyle name="입력 3 6 2 2 2 2 2 2 2 8 2" xfId="33878"/>
    <cellStyle name="입력 3 6 2 2 2 2 2 2 2 8 3" xfId="48890"/>
    <cellStyle name="입력 3 6 2 2 2 2 2 2 2 9" xfId="19953"/>
    <cellStyle name="입력 3 6 2 2 2 2 2 2 2 9 2" xfId="35023"/>
    <cellStyle name="입력 3 6 2 2 2 2 2 2 2 9 3" xfId="50035"/>
    <cellStyle name="입력 3 6 2 2 2 2 2 2 3" xfId="10895"/>
    <cellStyle name="입력 3 6 2 2 2 2 2 2 3 2" xfId="26042"/>
    <cellStyle name="입력 3 6 2 2 2 2 2 2 3 3" xfId="41063"/>
    <cellStyle name="입력 3 6 2 2 2 2 2 2 4" xfId="12073"/>
    <cellStyle name="입력 3 6 2 2 2 2 2 2 4 2" xfId="27143"/>
    <cellStyle name="입력 3 6 2 2 2 2 2 2 4 3" xfId="42164"/>
    <cellStyle name="입력 3 6 2 2 2 2 2 2 5" xfId="13377"/>
    <cellStyle name="입력 3 6 2 2 2 2 2 2 5 2" xfId="28447"/>
    <cellStyle name="입력 3 6 2 2 2 2 2 2 5 3" xfId="43468"/>
    <cellStyle name="입력 3 6 2 2 2 2 2 2 6" xfId="14714"/>
    <cellStyle name="입력 3 6 2 2 2 2 2 2 6 2" xfId="29784"/>
    <cellStyle name="입력 3 6 2 2 2 2 2 2 6 3" xfId="44805"/>
    <cellStyle name="입력 3 6 2 2 2 2 2 2 7" xfId="15944"/>
    <cellStyle name="입력 3 6 2 2 2 2 2 2 7 2" xfId="31014"/>
    <cellStyle name="입력 3 6 2 2 2 2 2 2 7 3" xfId="46035"/>
    <cellStyle name="입력 3 6 2 2 2 2 2 2 8" xfId="17097"/>
    <cellStyle name="입력 3 6 2 2 2 2 2 2 8 2" xfId="32167"/>
    <cellStyle name="입력 3 6 2 2 2 2 2 2 8 3" xfId="47179"/>
    <cellStyle name="입력 3 6 2 2 2 2 2 2 9" xfId="18382"/>
    <cellStyle name="입력 3 6 2 2 2 2 2 2 9 2" xfId="33452"/>
    <cellStyle name="입력 3 6 2 2 2 2 2 2 9 3" xfId="48464"/>
    <cellStyle name="입력 3 6 2 2 2 2 2 3" xfId="7830"/>
    <cellStyle name="입력 3 6 2 2 2 2 2 3 10" xfId="20529"/>
    <cellStyle name="입력 3 6 2 2 2 2 2 3 10 2" xfId="35599"/>
    <cellStyle name="입력 3 6 2 2 2 2 2 3 10 3" xfId="50611"/>
    <cellStyle name="입력 3 6 2 2 2 2 2 3 11" xfId="23175"/>
    <cellStyle name="입력 3 6 2 2 2 2 2 3 12" xfId="38202"/>
    <cellStyle name="입력 3 6 2 2 2 2 2 3 2" xfId="10738"/>
    <cellStyle name="입력 3 6 2 2 2 2 2 3 2 2" xfId="25927"/>
    <cellStyle name="입력 3 6 2 2 2 2 2 3 2 3" xfId="40948"/>
    <cellStyle name="입력 3 6 2 2 2 2 2 3 3" xfId="11956"/>
    <cellStyle name="입력 3 6 2 2 2 2 2 3 3 2" xfId="27026"/>
    <cellStyle name="입력 3 6 2 2 2 2 2 3 3 3" xfId="42047"/>
    <cellStyle name="입력 3 6 2 2 2 2 2 3 4" xfId="13258"/>
    <cellStyle name="입력 3 6 2 2 2 2 2 3 4 2" xfId="28328"/>
    <cellStyle name="입력 3 6 2 2 2 2 2 3 4 3" xfId="43349"/>
    <cellStyle name="입력 3 6 2 2 2 2 2 3 5" xfId="14569"/>
    <cellStyle name="입력 3 6 2 2 2 2 2 3 5 2" xfId="29639"/>
    <cellStyle name="입력 3 6 2 2 2 2 2 3 5 3" xfId="44660"/>
    <cellStyle name="입력 3 6 2 2 2 2 2 3 6" xfId="15828"/>
    <cellStyle name="입력 3 6 2 2 2 2 2 3 6 2" xfId="30898"/>
    <cellStyle name="입력 3 6 2 2 2 2 2 3 6 3" xfId="45919"/>
    <cellStyle name="입력 3 6 2 2 2 2 2 3 7" xfId="16979"/>
    <cellStyle name="입력 3 6 2 2 2 2 2 3 7 2" xfId="32049"/>
    <cellStyle name="입력 3 6 2 2 2 2 2 3 7 3" xfId="47064"/>
    <cellStyle name="입력 3 6 2 2 2 2 2 3 8" xfId="18260"/>
    <cellStyle name="입력 3 6 2 2 2 2 2 3 8 2" xfId="33330"/>
    <cellStyle name="입력 3 6 2 2 2 2 2 3 8 3" xfId="48342"/>
    <cellStyle name="입력 3 6 2 2 2 2 2 3 9" xfId="19434"/>
    <cellStyle name="입력 3 6 2 2 2 2 2 3 9 2" xfId="34504"/>
    <cellStyle name="입력 3 6 2 2 2 2 2 3 9 3" xfId="49516"/>
    <cellStyle name="입력 3 6 2 2 2 2 2 4" xfId="8388"/>
    <cellStyle name="입력 3 6 2 2 2 2 2 4 10" xfId="20965"/>
    <cellStyle name="입력 3 6 2 2 2 2 2 4 10 2" xfId="36035"/>
    <cellStyle name="입력 3 6 2 2 2 2 2 4 10 3" xfId="51047"/>
    <cellStyle name="입력 3 6 2 2 2 2 2 4 11" xfId="23614"/>
    <cellStyle name="입력 3 6 2 2 2 2 2 4 12" xfId="38638"/>
    <cellStyle name="입력 3 6 2 2 2 2 2 4 2" xfId="11293"/>
    <cellStyle name="입력 3 6 2 2 2 2 2 4 2 2" xfId="26363"/>
    <cellStyle name="입력 3 6 2 2 2 2 2 4 2 3" xfId="41384"/>
    <cellStyle name="입력 3 6 2 2 2 2 2 4 3" xfId="12410"/>
    <cellStyle name="입력 3 6 2 2 2 2 2 4 3 2" xfId="27480"/>
    <cellStyle name="입력 3 6 2 2 2 2 2 4 3 3" xfId="42501"/>
    <cellStyle name="입력 3 6 2 2 2 2 2 4 4" xfId="13716"/>
    <cellStyle name="입력 3 6 2 2 2 2 2 4 4 2" xfId="28786"/>
    <cellStyle name="입력 3 6 2 2 2 2 2 4 4 3" xfId="43807"/>
    <cellStyle name="입력 3 6 2 2 2 2 2 4 5" xfId="15091"/>
    <cellStyle name="입력 3 6 2 2 2 2 2 4 5 2" xfId="30161"/>
    <cellStyle name="입력 3 6 2 2 2 2 2 4 5 3" xfId="45182"/>
    <cellStyle name="입력 3 6 2 2 2 2 2 4 6" xfId="16265"/>
    <cellStyle name="입력 3 6 2 2 2 2 2 4 6 2" xfId="31335"/>
    <cellStyle name="입력 3 6 2 2 2 2 2 4 6 3" xfId="46356"/>
    <cellStyle name="입력 3 6 2 2 2 2 2 4 7" xfId="17420"/>
    <cellStyle name="입력 3 6 2 2 2 2 2 4 7 2" xfId="32490"/>
    <cellStyle name="입력 3 6 2 2 2 2 2 4 7 3" xfId="47502"/>
    <cellStyle name="입력 3 6 2 2 2 2 2 4 8" xfId="18725"/>
    <cellStyle name="입력 3 6 2 2 2 2 2 4 8 2" xfId="33795"/>
    <cellStyle name="입력 3 6 2 2 2 2 2 4 8 3" xfId="48807"/>
    <cellStyle name="입력 3 6 2 2 2 2 2 4 9" xfId="19870"/>
    <cellStyle name="입력 3 6 2 2 2 2 2 4 9 2" xfId="34940"/>
    <cellStyle name="입력 3 6 2 2 2 2 2 4 9 3" xfId="49952"/>
    <cellStyle name="입력 3 6 2 2 2 2 2 5" xfId="8836"/>
    <cellStyle name="입력 3 6 2 2 2 2 2 5 2" xfId="24062"/>
    <cellStyle name="입력 3 6 2 2 2 2 2 5 3" xfId="39084"/>
    <cellStyle name="입력 3 6 2 2 2 2 2 6" xfId="12684"/>
    <cellStyle name="입력 3 6 2 2 2 2 2 6 2" xfId="27754"/>
    <cellStyle name="입력 3 6 2 2 2 2 2 6 3" xfId="42775"/>
    <cellStyle name="입력 3 6 2 2 2 2 2 7" xfId="13979"/>
    <cellStyle name="입력 3 6 2 2 2 2 2 7 2" xfId="29049"/>
    <cellStyle name="입력 3 6 2 2 2 2 2 7 3" xfId="44070"/>
    <cellStyle name="입력 3 6 2 2 2 2 2 8" xfId="16403"/>
    <cellStyle name="입력 3 6 2 2 2 2 2 8 2" xfId="31473"/>
    <cellStyle name="입력 3 6 2 2 2 2 2 8 3" xfId="46494"/>
    <cellStyle name="입력 3 6 2 2 2 2 2 9" xfId="17686"/>
    <cellStyle name="입력 3 6 2 2 2 2 2 9 2" xfId="32756"/>
    <cellStyle name="입력 3 6 2 2 2 2 2 9 3" xfId="47768"/>
    <cellStyle name="입력 3 6 2 2 2 2 3" xfId="6814"/>
    <cellStyle name="입력 3 6 2 2 2 2 3 10" xfId="20420"/>
    <cellStyle name="입력 3 6 2 2 2 2 3 10 2" xfId="35490"/>
    <cellStyle name="입력 3 6 2 2 2 2 3 10 3" xfId="50502"/>
    <cellStyle name="입력 3 6 2 2 2 2 3 11" xfId="7714"/>
    <cellStyle name="입력 3 6 2 2 2 2 3 11 2" xfId="23066"/>
    <cellStyle name="입력 3 6 2 2 2 2 3 11 3" xfId="38093"/>
    <cellStyle name="입력 3 6 2 2 2 2 3 12" xfId="22168"/>
    <cellStyle name="입력 3 6 2 2 2 2 3 13" xfId="37216"/>
    <cellStyle name="입력 3 6 2 2 2 2 3 2" xfId="10622"/>
    <cellStyle name="입력 3 6 2 2 2 2 3 2 2" xfId="25818"/>
    <cellStyle name="입력 3 6 2 2 2 2 3 2 3" xfId="40839"/>
    <cellStyle name="입력 3 6 2 2 2 2 3 3" xfId="11846"/>
    <cellStyle name="입력 3 6 2 2 2 2 3 3 2" xfId="26916"/>
    <cellStyle name="입력 3 6 2 2 2 2 3 3 3" xfId="41937"/>
    <cellStyle name="입력 3 6 2 2 2 2 3 4" xfId="13148"/>
    <cellStyle name="입력 3 6 2 2 2 2 3 4 2" xfId="28218"/>
    <cellStyle name="입력 3 6 2 2 2 2 3 4 3" xfId="43239"/>
    <cellStyle name="입력 3 6 2 2 2 2 3 5" xfId="14454"/>
    <cellStyle name="입력 3 6 2 2 2 2 3 5 2" xfId="29524"/>
    <cellStyle name="입력 3 6 2 2 2 2 3 5 3" xfId="44545"/>
    <cellStyle name="입력 3 6 2 2 2 2 3 6" xfId="15719"/>
    <cellStyle name="입력 3 6 2 2 2 2 3 6 2" xfId="30789"/>
    <cellStyle name="입력 3 6 2 2 2 2 3 6 3" xfId="45810"/>
    <cellStyle name="입력 3 6 2 2 2 2 3 7" xfId="16870"/>
    <cellStyle name="입력 3 6 2 2 2 2 3 7 2" xfId="31940"/>
    <cellStyle name="입력 3 6 2 2 2 2 3 7 3" xfId="46955"/>
    <cellStyle name="입력 3 6 2 2 2 2 3 8" xfId="18150"/>
    <cellStyle name="입력 3 6 2 2 2 2 3 8 2" xfId="33220"/>
    <cellStyle name="입력 3 6 2 2 2 2 3 8 3" xfId="48232"/>
    <cellStyle name="입력 3 6 2 2 2 2 3 9" xfId="19325"/>
    <cellStyle name="입력 3 6 2 2 2 2 3 9 2" xfId="34395"/>
    <cellStyle name="입력 3 6 2 2 2 2 3 9 3" xfId="49407"/>
    <cellStyle name="입력 3 6 2 2 2 2 4" xfId="8311"/>
    <cellStyle name="입력 3 6 2 2 2 2 4 10" xfId="20888"/>
    <cellStyle name="입력 3 6 2 2 2 2 4 10 2" xfId="35958"/>
    <cellStyle name="입력 3 6 2 2 2 2 4 10 3" xfId="50970"/>
    <cellStyle name="입력 3 6 2 2 2 2 4 11" xfId="23537"/>
    <cellStyle name="입력 3 6 2 2 2 2 4 12" xfId="38561"/>
    <cellStyle name="입력 3 6 2 2 2 2 4 2" xfId="11216"/>
    <cellStyle name="입력 3 6 2 2 2 2 4 2 2" xfId="26286"/>
    <cellStyle name="입력 3 6 2 2 2 2 4 2 3" xfId="41307"/>
    <cellStyle name="입력 3 6 2 2 2 2 4 3" xfId="12333"/>
    <cellStyle name="입력 3 6 2 2 2 2 4 3 2" xfId="27403"/>
    <cellStyle name="입력 3 6 2 2 2 2 4 3 3" xfId="42424"/>
    <cellStyle name="입력 3 6 2 2 2 2 4 4" xfId="13639"/>
    <cellStyle name="입력 3 6 2 2 2 2 4 4 2" xfId="28709"/>
    <cellStyle name="입력 3 6 2 2 2 2 4 4 3" xfId="43730"/>
    <cellStyle name="입력 3 6 2 2 2 2 4 5" xfId="15014"/>
    <cellStyle name="입력 3 6 2 2 2 2 4 5 2" xfId="30084"/>
    <cellStyle name="입력 3 6 2 2 2 2 4 5 3" xfId="45105"/>
    <cellStyle name="입력 3 6 2 2 2 2 4 6" xfId="16188"/>
    <cellStyle name="입력 3 6 2 2 2 2 4 6 2" xfId="31258"/>
    <cellStyle name="입력 3 6 2 2 2 2 4 6 3" xfId="46279"/>
    <cellStyle name="입력 3 6 2 2 2 2 4 7" xfId="17343"/>
    <cellStyle name="입력 3 6 2 2 2 2 4 7 2" xfId="32413"/>
    <cellStyle name="입력 3 6 2 2 2 2 4 7 3" xfId="47425"/>
    <cellStyle name="입력 3 6 2 2 2 2 4 8" xfId="18648"/>
    <cellStyle name="입력 3 6 2 2 2 2 4 8 2" xfId="33718"/>
    <cellStyle name="입력 3 6 2 2 2 2 4 8 3" xfId="48730"/>
    <cellStyle name="입력 3 6 2 2 2 2 4 9" xfId="19793"/>
    <cellStyle name="입력 3 6 2 2 2 2 4 9 2" xfId="34863"/>
    <cellStyle name="입력 3 6 2 2 2 2 4 9 3" xfId="49875"/>
    <cellStyle name="입력 3 6 2 2 2 2 5" xfId="7116"/>
    <cellStyle name="입력 3 6 2 2 2 2 5 2" xfId="22470"/>
    <cellStyle name="입력 3 6 2 2 2 2 5 3" xfId="37518"/>
    <cellStyle name="입력 3 6 2 2 2 3" xfId="6696"/>
    <cellStyle name="입력 3 6 2 2 2 3 10" xfId="20302"/>
    <cellStyle name="입력 3 6 2 2 2 3 10 2" xfId="35372"/>
    <cellStyle name="입력 3 6 2 2 2 3 10 3" xfId="50384"/>
    <cellStyle name="입력 3 6 2 2 2 3 11" xfId="7574"/>
    <cellStyle name="입력 3 6 2 2 2 3 11 2" xfId="22927"/>
    <cellStyle name="입력 3 6 2 2 2 3 11 3" xfId="37975"/>
    <cellStyle name="입력 3 6 2 2 2 3 12" xfId="22050"/>
    <cellStyle name="입력 3 6 2 2 2 3 13" xfId="37098"/>
    <cellStyle name="입력 3 6 2 2 2 3 2" xfId="10494"/>
    <cellStyle name="입력 3 6 2 2 2 3 2 2" xfId="25691"/>
    <cellStyle name="입력 3 6 2 2 2 3 2 3" xfId="40712"/>
    <cellStyle name="입력 3 6 2 2 2 3 3" xfId="11726"/>
    <cellStyle name="입력 3 6 2 2 2 3 3 2" xfId="26796"/>
    <cellStyle name="입력 3 6 2 2 2 3 3 3" xfId="41817"/>
    <cellStyle name="입력 3 6 2 2 2 3 4" xfId="13027"/>
    <cellStyle name="입력 3 6 2 2 2 3 4 2" xfId="28097"/>
    <cellStyle name="입력 3 6 2 2 2 3 4 3" xfId="43118"/>
    <cellStyle name="입력 3 6 2 2 2 3 5" xfId="14334"/>
    <cellStyle name="입력 3 6 2 2 2 3 5 2" xfId="29404"/>
    <cellStyle name="입력 3 6 2 2 2 3 5 3" xfId="44425"/>
    <cellStyle name="입력 3 6 2 2 2 3 6" xfId="15598"/>
    <cellStyle name="입력 3 6 2 2 2 3 6 2" xfId="30668"/>
    <cellStyle name="입력 3 6 2 2 2 3 6 3" xfId="45689"/>
    <cellStyle name="입력 3 6 2 2 2 3 7" xfId="16745"/>
    <cellStyle name="입력 3 6 2 2 2 3 7 2" xfId="31815"/>
    <cellStyle name="입력 3 6 2 2 2 3 7 3" xfId="46836"/>
    <cellStyle name="입력 3 6 2 2 2 3 8" xfId="18032"/>
    <cellStyle name="입력 3 6 2 2 2 3 8 2" xfId="33102"/>
    <cellStyle name="입력 3 6 2 2 2 3 8 3" xfId="48114"/>
    <cellStyle name="입력 3 6 2 2 2 3 9" xfId="19207"/>
    <cellStyle name="입력 3 6 2 2 2 3 9 2" xfId="34277"/>
    <cellStyle name="입력 3 6 2 2 2 3 9 3" xfId="49289"/>
    <cellStyle name="입력 3 6 2 2 2 4" xfId="8241"/>
    <cellStyle name="입력 3 6 2 2 2 4 10" xfId="20818"/>
    <cellStyle name="입력 3 6 2 2 2 4 10 2" xfId="35888"/>
    <cellStyle name="입력 3 6 2 2 2 4 10 3" xfId="50900"/>
    <cellStyle name="입력 3 6 2 2 2 4 11" xfId="23467"/>
    <cellStyle name="입력 3 6 2 2 2 4 12" xfId="38491"/>
    <cellStyle name="입력 3 6 2 2 2 4 2" xfId="11146"/>
    <cellStyle name="입력 3 6 2 2 2 4 2 2" xfId="26216"/>
    <cellStyle name="입력 3 6 2 2 2 4 2 3" xfId="41237"/>
    <cellStyle name="입력 3 6 2 2 2 4 3" xfId="12263"/>
    <cellStyle name="입력 3 6 2 2 2 4 3 2" xfId="27333"/>
    <cellStyle name="입력 3 6 2 2 2 4 3 3" xfId="42354"/>
    <cellStyle name="입력 3 6 2 2 2 4 4" xfId="13569"/>
    <cellStyle name="입력 3 6 2 2 2 4 4 2" xfId="28639"/>
    <cellStyle name="입력 3 6 2 2 2 4 4 3" xfId="43660"/>
    <cellStyle name="입력 3 6 2 2 2 4 5" xfId="14944"/>
    <cellStyle name="입력 3 6 2 2 2 4 5 2" xfId="30014"/>
    <cellStyle name="입력 3 6 2 2 2 4 5 3" xfId="45035"/>
    <cellStyle name="입력 3 6 2 2 2 4 6" xfId="16118"/>
    <cellStyle name="입력 3 6 2 2 2 4 6 2" xfId="31188"/>
    <cellStyle name="입력 3 6 2 2 2 4 6 3" xfId="46209"/>
    <cellStyle name="입력 3 6 2 2 2 4 7" xfId="17273"/>
    <cellStyle name="입력 3 6 2 2 2 4 7 2" xfId="32343"/>
    <cellStyle name="입력 3 6 2 2 2 4 7 3" xfId="47355"/>
    <cellStyle name="입력 3 6 2 2 2 4 8" xfId="18578"/>
    <cellStyle name="입력 3 6 2 2 2 4 8 2" xfId="33648"/>
    <cellStyle name="입력 3 6 2 2 2 4 8 3" xfId="48660"/>
    <cellStyle name="입력 3 6 2 2 2 4 9" xfId="19723"/>
    <cellStyle name="입력 3 6 2 2 2 4 9 2" xfId="34793"/>
    <cellStyle name="입력 3 6 2 2 2 4 9 3" xfId="49805"/>
    <cellStyle name="입력 3 6 2 2 2 5" xfId="8693"/>
    <cellStyle name="입력 3 6 2 2 2 5 2" xfId="23919"/>
    <cellStyle name="입력 3 6 2 2 2 5 3" xfId="38941"/>
    <cellStyle name="입력 3 6 2 2 2 6" xfId="8942"/>
    <cellStyle name="입력 3 6 2 2 2 6 2" xfId="24168"/>
    <cellStyle name="입력 3 6 2 2 2 6 3" xfId="39190"/>
    <cellStyle name="입력 3 6 2 2 2 7" xfId="9113"/>
    <cellStyle name="입력 3 6 2 2 2 7 2" xfId="24339"/>
    <cellStyle name="입력 3 6 2 2 2 7 3" xfId="39361"/>
    <cellStyle name="입력 3 6 2 2 2 8" xfId="9216"/>
    <cellStyle name="입력 3 6 2 2 2 8 2" xfId="24442"/>
    <cellStyle name="입력 3 6 2 2 2 8 3" xfId="39464"/>
    <cellStyle name="입력 3 6 2 2 2 9" xfId="9004"/>
    <cellStyle name="입력 3 6 2 2 2 9 2" xfId="24230"/>
    <cellStyle name="입력 3 6 2 2 2 9 3" xfId="39252"/>
    <cellStyle name="입력 3 6 2 2 3" xfId="6638"/>
    <cellStyle name="입력 3 6 2 2 3 10" xfId="20244"/>
    <cellStyle name="입력 3 6 2 2 3 10 2" xfId="35314"/>
    <cellStyle name="입력 3 6 2 2 3 10 3" xfId="50326"/>
    <cellStyle name="입력 3 6 2 2 3 11" xfId="7516"/>
    <cellStyle name="입력 3 6 2 2 3 11 2" xfId="22869"/>
    <cellStyle name="입력 3 6 2 2 3 11 3" xfId="37917"/>
    <cellStyle name="입력 3 6 2 2 3 12" xfId="21992"/>
    <cellStyle name="입력 3 6 2 2 3 13" xfId="37040"/>
    <cellStyle name="입력 3 6 2 2 3 2" xfId="10436"/>
    <cellStyle name="입력 3 6 2 2 3 2 2" xfId="25633"/>
    <cellStyle name="입력 3 6 2 2 3 2 3" xfId="40654"/>
    <cellStyle name="입력 3 6 2 2 3 3" xfId="11668"/>
    <cellStyle name="입력 3 6 2 2 3 3 2" xfId="26738"/>
    <cellStyle name="입력 3 6 2 2 3 3 3" xfId="41759"/>
    <cellStyle name="입력 3 6 2 2 3 4" xfId="12969"/>
    <cellStyle name="입력 3 6 2 2 3 4 2" xfId="28039"/>
    <cellStyle name="입력 3 6 2 2 3 4 3" xfId="43060"/>
    <cellStyle name="입력 3 6 2 2 3 5" xfId="14276"/>
    <cellStyle name="입력 3 6 2 2 3 5 2" xfId="29346"/>
    <cellStyle name="입력 3 6 2 2 3 5 3" xfId="44367"/>
    <cellStyle name="입력 3 6 2 2 3 6" xfId="15540"/>
    <cellStyle name="입력 3 6 2 2 3 6 2" xfId="30610"/>
    <cellStyle name="입력 3 6 2 2 3 6 3" xfId="45631"/>
    <cellStyle name="입력 3 6 2 2 3 7" xfId="16687"/>
    <cellStyle name="입력 3 6 2 2 3 7 2" xfId="31757"/>
    <cellStyle name="입력 3 6 2 2 3 7 3" xfId="46778"/>
    <cellStyle name="입력 3 6 2 2 3 8" xfId="17974"/>
    <cellStyle name="입력 3 6 2 2 3 8 2" xfId="33044"/>
    <cellStyle name="입력 3 6 2 2 3 8 3" xfId="48056"/>
    <cellStyle name="입력 3 6 2 2 3 9" xfId="19149"/>
    <cellStyle name="입력 3 6 2 2 3 9 2" xfId="34219"/>
    <cellStyle name="입력 3 6 2 2 3 9 3" xfId="49231"/>
    <cellStyle name="입력 3 6 2 2 4" xfId="8199"/>
    <cellStyle name="입력 3 6 2 2 4 10" xfId="20776"/>
    <cellStyle name="입력 3 6 2 2 4 10 2" xfId="35846"/>
    <cellStyle name="입력 3 6 2 2 4 10 3" xfId="50858"/>
    <cellStyle name="입력 3 6 2 2 4 11" xfId="23425"/>
    <cellStyle name="입력 3 6 2 2 4 12" xfId="38449"/>
    <cellStyle name="입력 3 6 2 2 4 2" xfId="11104"/>
    <cellStyle name="입력 3 6 2 2 4 2 2" xfId="26174"/>
    <cellStyle name="입력 3 6 2 2 4 2 3" xfId="41195"/>
    <cellStyle name="입력 3 6 2 2 4 3" xfId="12221"/>
    <cellStyle name="입력 3 6 2 2 4 3 2" xfId="27291"/>
    <cellStyle name="입력 3 6 2 2 4 3 3" xfId="42312"/>
    <cellStyle name="입력 3 6 2 2 4 4" xfId="13527"/>
    <cellStyle name="입력 3 6 2 2 4 4 2" xfId="28597"/>
    <cellStyle name="입력 3 6 2 2 4 4 3" xfId="43618"/>
    <cellStyle name="입력 3 6 2 2 4 5" xfId="14902"/>
    <cellStyle name="입력 3 6 2 2 4 5 2" xfId="29972"/>
    <cellStyle name="입력 3 6 2 2 4 5 3" xfId="44993"/>
    <cellStyle name="입력 3 6 2 2 4 6" xfId="16076"/>
    <cellStyle name="입력 3 6 2 2 4 6 2" xfId="31146"/>
    <cellStyle name="입력 3 6 2 2 4 6 3" xfId="46167"/>
    <cellStyle name="입력 3 6 2 2 4 7" xfId="17231"/>
    <cellStyle name="입력 3 6 2 2 4 7 2" xfId="32301"/>
    <cellStyle name="입력 3 6 2 2 4 7 3" xfId="47313"/>
    <cellStyle name="입력 3 6 2 2 4 8" xfId="18536"/>
    <cellStyle name="입력 3 6 2 2 4 8 2" xfId="33606"/>
    <cellStyle name="입력 3 6 2 2 4 8 3" xfId="48618"/>
    <cellStyle name="입력 3 6 2 2 4 9" xfId="19681"/>
    <cellStyle name="입력 3 6 2 2 4 9 2" xfId="34751"/>
    <cellStyle name="입력 3 6 2 2 4 9 3" xfId="49763"/>
    <cellStyle name="입력 3 6 2 2 5" xfId="6149"/>
    <cellStyle name="입력 3 6 2 2 5 2" xfId="21503"/>
    <cellStyle name="입력 3 6 2 2 5 3" xfId="36551"/>
    <cellStyle name="입력 3 6 2 3" xfId="6585"/>
    <cellStyle name="입력 3 6 2 3 10" xfId="20191"/>
    <cellStyle name="입력 3 6 2 3 10 2" xfId="35261"/>
    <cellStyle name="입력 3 6 2 3 10 3" xfId="50273"/>
    <cellStyle name="입력 3 6 2 3 11" xfId="7463"/>
    <cellStyle name="입력 3 6 2 3 11 2" xfId="22816"/>
    <cellStyle name="입력 3 6 2 3 11 3" xfId="37864"/>
    <cellStyle name="입력 3 6 2 3 12" xfId="21939"/>
    <cellStyle name="입력 3 6 2 3 13" xfId="36987"/>
    <cellStyle name="입력 3 6 2 3 2" xfId="10383"/>
    <cellStyle name="입력 3 6 2 3 2 2" xfId="25580"/>
    <cellStyle name="입력 3 6 2 3 2 3" xfId="40601"/>
    <cellStyle name="입력 3 6 2 3 3" xfId="11615"/>
    <cellStyle name="입력 3 6 2 3 3 2" xfId="26685"/>
    <cellStyle name="입력 3 6 2 3 3 3" xfId="41706"/>
    <cellStyle name="입력 3 6 2 3 4" xfId="12916"/>
    <cellStyle name="입력 3 6 2 3 4 2" xfId="27986"/>
    <cellStyle name="입력 3 6 2 3 4 3" xfId="43007"/>
    <cellStyle name="입력 3 6 2 3 5" xfId="14223"/>
    <cellStyle name="입력 3 6 2 3 5 2" xfId="29293"/>
    <cellStyle name="입력 3 6 2 3 5 3" xfId="44314"/>
    <cellStyle name="입력 3 6 2 3 6" xfId="15487"/>
    <cellStyle name="입력 3 6 2 3 6 2" xfId="30557"/>
    <cellStyle name="입력 3 6 2 3 6 3" xfId="45578"/>
    <cellStyle name="입력 3 6 2 3 7" xfId="16634"/>
    <cellStyle name="입력 3 6 2 3 7 2" xfId="31704"/>
    <cellStyle name="입력 3 6 2 3 7 3" xfId="46725"/>
    <cellStyle name="입력 3 6 2 3 8" xfId="17921"/>
    <cellStyle name="입력 3 6 2 3 8 2" xfId="32991"/>
    <cellStyle name="입력 3 6 2 3 8 3" xfId="48003"/>
    <cellStyle name="입력 3 6 2 3 9" xfId="19096"/>
    <cellStyle name="입력 3 6 2 3 9 2" xfId="34166"/>
    <cellStyle name="입력 3 6 2 3 9 3" xfId="49178"/>
    <cellStyle name="입력 3 6 2 4" xfId="8165"/>
    <cellStyle name="입력 3 6 2 4 10" xfId="20742"/>
    <cellStyle name="입력 3 6 2 4 10 2" xfId="35812"/>
    <cellStyle name="입력 3 6 2 4 10 3" xfId="50824"/>
    <cellStyle name="입력 3 6 2 4 11" xfId="23391"/>
    <cellStyle name="입력 3 6 2 4 12" xfId="38415"/>
    <cellStyle name="입력 3 6 2 4 2" xfId="11070"/>
    <cellStyle name="입력 3 6 2 4 2 2" xfId="26140"/>
    <cellStyle name="입력 3 6 2 4 2 3" xfId="41161"/>
    <cellStyle name="입력 3 6 2 4 3" xfId="12187"/>
    <cellStyle name="입력 3 6 2 4 3 2" xfId="27257"/>
    <cellStyle name="입력 3 6 2 4 3 3" xfId="42278"/>
    <cellStyle name="입력 3 6 2 4 4" xfId="13493"/>
    <cellStyle name="입력 3 6 2 4 4 2" xfId="28563"/>
    <cellStyle name="입력 3 6 2 4 4 3" xfId="43584"/>
    <cellStyle name="입력 3 6 2 4 5" xfId="14868"/>
    <cellStyle name="입력 3 6 2 4 5 2" xfId="29938"/>
    <cellStyle name="입력 3 6 2 4 5 3" xfId="44959"/>
    <cellStyle name="입력 3 6 2 4 6" xfId="16042"/>
    <cellStyle name="입력 3 6 2 4 6 2" xfId="31112"/>
    <cellStyle name="입력 3 6 2 4 6 3" xfId="46133"/>
    <cellStyle name="입력 3 6 2 4 7" xfId="17197"/>
    <cellStyle name="입력 3 6 2 4 7 2" xfId="32267"/>
    <cellStyle name="입력 3 6 2 4 7 3" xfId="47279"/>
    <cellStyle name="입력 3 6 2 4 8" xfId="18502"/>
    <cellStyle name="입력 3 6 2 4 8 2" xfId="33572"/>
    <cellStyle name="입력 3 6 2 4 8 3" xfId="48584"/>
    <cellStyle name="입력 3 6 2 4 9" xfId="19647"/>
    <cellStyle name="입력 3 6 2 4 9 2" xfId="34717"/>
    <cellStyle name="입력 3 6 2 4 9 3" xfId="49729"/>
    <cellStyle name="입력 3 6 2 5" xfId="8718"/>
    <cellStyle name="입력 3 6 2 5 2" xfId="23944"/>
    <cellStyle name="입력 3 6 2 5 3" xfId="38966"/>
    <cellStyle name="입력 3 6 2 6" xfId="9331"/>
    <cellStyle name="입력 3 6 2 6 2" xfId="24557"/>
    <cellStyle name="입력 3 6 2 6 3" xfId="39579"/>
    <cellStyle name="입력 3 6 2 7" xfId="10133"/>
    <cellStyle name="입력 3 6 2 7 2" xfId="25358"/>
    <cellStyle name="입력 3 6 2 7 3" xfId="40379"/>
    <cellStyle name="입력 3 6 2 8" xfId="14813"/>
    <cellStyle name="입력 3 6 2 8 2" xfId="29883"/>
    <cellStyle name="입력 3 6 2 8 3" xfId="44904"/>
    <cellStyle name="입력 3 6 2 9" xfId="9966"/>
    <cellStyle name="입력 3 6 2 9 2" xfId="25192"/>
    <cellStyle name="입력 3 6 2 9 3" xfId="40213"/>
    <cellStyle name="입력 3 6 3" xfId="6437"/>
    <cellStyle name="입력 3 6 3 10" xfId="20072"/>
    <cellStyle name="입력 3 6 3 10 2" xfId="35142"/>
    <cellStyle name="입력 3 6 3 10 3" xfId="50154"/>
    <cellStyle name="입력 3 6 3 11" xfId="7344"/>
    <cellStyle name="입력 3 6 3 11 2" xfId="22697"/>
    <cellStyle name="입력 3 6 3 11 3" xfId="37745"/>
    <cellStyle name="입력 3 6 3 12" xfId="21791"/>
    <cellStyle name="입력 3 6 3 13" xfId="36839"/>
    <cellStyle name="입력 3 6 3 2" xfId="10264"/>
    <cellStyle name="입력 3 6 3 2 2" xfId="25461"/>
    <cellStyle name="입력 3 6 3 2 3" xfId="40482"/>
    <cellStyle name="입력 3 6 3 3" xfId="11496"/>
    <cellStyle name="입력 3 6 3 3 2" xfId="26566"/>
    <cellStyle name="입력 3 6 3 3 3" xfId="41587"/>
    <cellStyle name="입력 3 6 3 4" xfId="12797"/>
    <cellStyle name="입력 3 6 3 4 2" xfId="27867"/>
    <cellStyle name="입력 3 6 3 4 3" xfId="42888"/>
    <cellStyle name="입력 3 6 3 5" xfId="14104"/>
    <cellStyle name="입력 3 6 3 5 2" xfId="29174"/>
    <cellStyle name="입력 3 6 3 5 3" xfId="44195"/>
    <cellStyle name="입력 3 6 3 6" xfId="15368"/>
    <cellStyle name="입력 3 6 3 6 2" xfId="30438"/>
    <cellStyle name="입력 3 6 3 6 3" xfId="45459"/>
    <cellStyle name="입력 3 6 3 7" xfId="16515"/>
    <cellStyle name="입력 3 6 3 7 2" xfId="31585"/>
    <cellStyle name="입력 3 6 3 7 3" xfId="46606"/>
    <cellStyle name="입력 3 6 3 8" xfId="17802"/>
    <cellStyle name="입력 3 6 3 8 2" xfId="32872"/>
    <cellStyle name="입력 3 6 3 8 3" xfId="47884"/>
    <cellStyle name="입력 3 6 3 9" xfId="18977"/>
    <cellStyle name="입력 3 6 3 9 2" xfId="34047"/>
    <cellStyle name="입력 3 6 3 9 3" xfId="49059"/>
    <cellStyle name="입력 3 6 4" xfId="7378"/>
    <cellStyle name="입력 3 6 4 10" xfId="20106"/>
    <cellStyle name="입력 3 6 4 10 2" xfId="35176"/>
    <cellStyle name="입력 3 6 4 10 3" xfId="50188"/>
    <cellStyle name="입력 3 6 4 11" xfId="22731"/>
    <cellStyle name="입력 3 6 4 12" xfId="37779"/>
    <cellStyle name="입력 3 6 4 2" xfId="10298"/>
    <cellStyle name="입력 3 6 4 2 2" xfId="25495"/>
    <cellStyle name="입력 3 6 4 2 3" xfId="40516"/>
    <cellStyle name="입력 3 6 4 3" xfId="11530"/>
    <cellStyle name="입력 3 6 4 3 2" xfId="26600"/>
    <cellStyle name="입력 3 6 4 3 3" xfId="41621"/>
    <cellStyle name="입력 3 6 4 4" xfId="12831"/>
    <cellStyle name="입력 3 6 4 4 2" xfId="27901"/>
    <cellStyle name="입력 3 6 4 4 3" xfId="42922"/>
    <cellStyle name="입력 3 6 4 5" xfId="14138"/>
    <cellStyle name="입력 3 6 4 5 2" xfId="29208"/>
    <cellStyle name="입력 3 6 4 5 3" xfId="44229"/>
    <cellStyle name="입력 3 6 4 6" xfId="15402"/>
    <cellStyle name="입력 3 6 4 6 2" xfId="30472"/>
    <cellStyle name="입력 3 6 4 6 3" xfId="45493"/>
    <cellStyle name="입력 3 6 4 7" xfId="16549"/>
    <cellStyle name="입력 3 6 4 7 2" xfId="31619"/>
    <cellStyle name="입력 3 6 4 7 3" xfId="46640"/>
    <cellStyle name="입력 3 6 4 8" xfId="17836"/>
    <cellStyle name="입력 3 6 4 8 2" xfId="32906"/>
    <cellStyle name="입력 3 6 4 8 3" xfId="47918"/>
    <cellStyle name="입력 3 6 4 9" xfId="19011"/>
    <cellStyle name="입력 3 6 4 9 2" xfId="34081"/>
    <cellStyle name="입력 3 6 4 9 3" xfId="49093"/>
    <cellStyle name="입력 3 6 5" xfId="6073"/>
    <cellStyle name="입력 3 6 5 2" xfId="21429"/>
    <cellStyle name="입력 3 6 5 3" xfId="36475"/>
    <cellStyle name="입력 3 7" xfId="5515"/>
    <cellStyle name="입력 3 7 10" xfId="6087"/>
    <cellStyle name="입력 3 7 10 2" xfId="21443"/>
    <cellStyle name="입력 3 7 10 3" xfId="36489"/>
    <cellStyle name="입력 3 7 2" xfId="5596"/>
    <cellStyle name="입력 3 7 2 2" xfId="5656"/>
    <cellStyle name="입력 3 7 2 2 10" xfId="6221"/>
    <cellStyle name="입력 3 7 2 2 10 2" xfId="21575"/>
    <cellStyle name="입력 3 7 2 2 10 3" xfId="36623"/>
    <cellStyle name="입력 3 7 2 2 2" xfId="5782"/>
    <cellStyle name="입력 3 7 2 2 2 2" xfId="5899"/>
    <cellStyle name="입력 3 7 2 2 2 2 10" xfId="7199"/>
    <cellStyle name="입력 3 7 2 2 2 2 10 2" xfId="22553"/>
    <cellStyle name="입력 3 7 2 2 2 2 10 3" xfId="37601"/>
    <cellStyle name="입력 3 7 2 2 2 2 2" xfId="6897"/>
    <cellStyle name="입력 3 7 2 2 2 2 2 10" xfId="19523"/>
    <cellStyle name="입력 3 7 2 2 2 2 2 10 2" xfId="34593"/>
    <cellStyle name="입력 3 7 2 2 2 2 2 10 3" xfId="49605"/>
    <cellStyle name="입력 3 7 2 2 2 2 2 11" xfId="20618"/>
    <cellStyle name="입력 3 7 2 2 2 2 2 11 2" xfId="35688"/>
    <cellStyle name="입력 3 7 2 2 2 2 2 11 3" xfId="50700"/>
    <cellStyle name="입력 3 7 2 2 2 2 2 12" xfId="7964"/>
    <cellStyle name="입력 3 7 2 2 2 2 2 12 2" xfId="23267"/>
    <cellStyle name="입력 3 7 2 2 2 2 2 12 3" xfId="38291"/>
    <cellStyle name="입력 3 7 2 2 2 2 2 13" xfId="22251"/>
    <cellStyle name="입력 3 7 2 2 2 2 2 14" xfId="37299"/>
    <cellStyle name="입력 3 7 2 2 2 2 2 2" xfId="8453"/>
    <cellStyle name="입력 3 7 2 2 2 2 2 2 10" xfId="21030"/>
    <cellStyle name="입력 3 7 2 2 2 2 2 2 10 2" xfId="36100"/>
    <cellStyle name="입력 3 7 2 2 2 2 2 2 10 3" xfId="51112"/>
    <cellStyle name="입력 3 7 2 2 2 2 2 2 11" xfId="23679"/>
    <cellStyle name="입력 3 7 2 2 2 2 2 2 12" xfId="38703"/>
    <cellStyle name="입력 3 7 2 2 2 2 2 2 2" xfId="11358"/>
    <cellStyle name="입력 3 7 2 2 2 2 2 2 2 2" xfId="26428"/>
    <cellStyle name="입력 3 7 2 2 2 2 2 2 2 3" xfId="41449"/>
    <cellStyle name="입력 3 7 2 2 2 2 2 2 3" xfId="12475"/>
    <cellStyle name="입력 3 7 2 2 2 2 2 2 3 2" xfId="27545"/>
    <cellStyle name="입력 3 7 2 2 2 2 2 2 3 3" xfId="42566"/>
    <cellStyle name="입력 3 7 2 2 2 2 2 2 4" xfId="13781"/>
    <cellStyle name="입력 3 7 2 2 2 2 2 2 4 2" xfId="28851"/>
    <cellStyle name="입력 3 7 2 2 2 2 2 2 4 3" xfId="43872"/>
    <cellStyle name="입력 3 7 2 2 2 2 2 2 5" xfId="15156"/>
    <cellStyle name="입력 3 7 2 2 2 2 2 2 5 2" xfId="30226"/>
    <cellStyle name="입력 3 7 2 2 2 2 2 2 5 3" xfId="45247"/>
    <cellStyle name="입력 3 7 2 2 2 2 2 2 6" xfId="16330"/>
    <cellStyle name="입력 3 7 2 2 2 2 2 2 6 2" xfId="31400"/>
    <cellStyle name="입력 3 7 2 2 2 2 2 2 6 3" xfId="46421"/>
    <cellStyle name="입력 3 7 2 2 2 2 2 2 7" xfId="17485"/>
    <cellStyle name="입력 3 7 2 2 2 2 2 2 7 2" xfId="32555"/>
    <cellStyle name="입력 3 7 2 2 2 2 2 2 7 3" xfId="47567"/>
    <cellStyle name="입력 3 7 2 2 2 2 2 2 8" xfId="18790"/>
    <cellStyle name="입력 3 7 2 2 2 2 2 2 8 2" xfId="33860"/>
    <cellStyle name="입력 3 7 2 2 2 2 2 2 8 3" xfId="48872"/>
    <cellStyle name="입력 3 7 2 2 2 2 2 2 9" xfId="19935"/>
    <cellStyle name="입력 3 7 2 2 2 2 2 2 9 2" xfId="35005"/>
    <cellStyle name="입력 3 7 2 2 2 2 2 2 9 3" xfId="50017"/>
    <cellStyle name="입력 3 7 2 2 2 2 2 3" xfId="10869"/>
    <cellStyle name="입력 3 7 2 2 2 2 2 3 2" xfId="26016"/>
    <cellStyle name="입력 3 7 2 2 2 2 2 3 3" xfId="41037"/>
    <cellStyle name="입력 3 7 2 2 2 2 2 4" xfId="12047"/>
    <cellStyle name="입력 3 7 2 2 2 2 2 4 2" xfId="27117"/>
    <cellStyle name="입력 3 7 2 2 2 2 2 4 3" xfId="42138"/>
    <cellStyle name="입력 3 7 2 2 2 2 2 5" xfId="13351"/>
    <cellStyle name="입력 3 7 2 2 2 2 2 5 2" xfId="28421"/>
    <cellStyle name="입력 3 7 2 2 2 2 2 5 3" xfId="43442"/>
    <cellStyle name="입력 3 7 2 2 2 2 2 6" xfId="14688"/>
    <cellStyle name="입력 3 7 2 2 2 2 2 6 2" xfId="29758"/>
    <cellStyle name="입력 3 7 2 2 2 2 2 6 3" xfId="44779"/>
    <cellStyle name="입력 3 7 2 2 2 2 2 7" xfId="15918"/>
    <cellStyle name="입력 3 7 2 2 2 2 2 7 2" xfId="30988"/>
    <cellStyle name="입력 3 7 2 2 2 2 2 7 3" xfId="46009"/>
    <cellStyle name="입력 3 7 2 2 2 2 2 8" xfId="17071"/>
    <cellStyle name="입력 3 7 2 2 2 2 2 8 2" xfId="32141"/>
    <cellStyle name="입력 3 7 2 2 2 2 2 8 3" xfId="47153"/>
    <cellStyle name="입력 3 7 2 2 2 2 2 9" xfId="18356"/>
    <cellStyle name="입력 3 7 2 2 2 2 2 9 2" xfId="33426"/>
    <cellStyle name="입력 3 7 2 2 2 2 2 9 3" xfId="48438"/>
    <cellStyle name="입력 3 7 2 2 2 2 3" xfId="7804"/>
    <cellStyle name="입력 3 7 2 2 2 2 3 10" xfId="20503"/>
    <cellStyle name="입력 3 7 2 2 2 2 3 10 2" xfId="35573"/>
    <cellStyle name="입력 3 7 2 2 2 2 3 10 3" xfId="50585"/>
    <cellStyle name="입력 3 7 2 2 2 2 3 11" xfId="23149"/>
    <cellStyle name="입력 3 7 2 2 2 2 3 12" xfId="38176"/>
    <cellStyle name="입력 3 7 2 2 2 2 3 2" xfId="10712"/>
    <cellStyle name="입력 3 7 2 2 2 2 3 2 2" xfId="25901"/>
    <cellStyle name="입력 3 7 2 2 2 2 3 2 3" xfId="40922"/>
    <cellStyle name="입력 3 7 2 2 2 2 3 3" xfId="11930"/>
    <cellStyle name="입력 3 7 2 2 2 2 3 3 2" xfId="27000"/>
    <cellStyle name="입력 3 7 2 2 2 2 3 3 3" xfId="42021"/>
    <cellStyle name="입력 3 7 2 2 2 2 3 4" xfId="13232"/>
    <cellStyle name="입력 3 7 2 2 2 2 3 4 2" xfId="28302"/>
    <cellStyle name="입력 3 7 2 2 2 2 3 4 3" xfId="43323"/>
    <cellStyle name="입력 3 7 2 2 2 2 3 5" xfId="14543"/>
    <cellStyle name="입력 3 7 2 2 2 2 3 5 2" xfId="29613"/>
    <cellStyle name="입력 3 7 2 2 2 2 3 5 3" xfId="44634"/>
    <cellStyle name="입력 3 7 2 2 2 2 3 6" xfId="15802"/>
    <cellStyle name="입력 3 7 2 2 2 2 3 6 2" xfId="30872"/>
    <cellStyle name="입력 3 7 2 2 2 2 3 6 3" xfId="45893"/>
    <cellStyle name="입력 3 7 2 2 2 2 3 7" xfId="16953"/>
    <cellStyle name="입력 3 7 2 2 2 2 3 7 2" xfId="32023"/>
    <cellStyle name="입력 3 7 2 2 2 2 3 7 3" xfId="47038"/>
    <cellStyle name="입력 3 7 2 2 2 2 3 8" xfId="18234"/>
    <cellStyle name="입력 3 7 2 2 2 2 3 8 2" xfId="33304"/>
    <cellStyle name="입력 3 7 2 2 2 2 3 8 3" xfId="48316"/>
    <cellStyle name="입력 3 7 2 2 2 2 3 9" xfId="19408"/>
    <cellStyle name="입력 3 7 2 2 2 2 3 9 2" xfId="34478"/>
    <cellStyle name="입력 3 7 2 2 2 2 3 9 3" xfId="49490"/>
    <cellStyle name="입력 3 7 2 2 2 2 4" xfId="8370"/>
    <cellStyle name="입력 3 7 2 2 2 2 4 10" xfId="20947"/>
    <cellStyle name="입력 3 7 2 2 2 2 4 10 2" xfId="36017"/>
    <cellStyle name="입력 3 7 2 2 2 2 4 10 3" xfId="51029"/>
    <cellStyle name="입력 3 7 2 2 2 2 4 11" xfId="23596"/>
    <cellStyle name="입력 3 7 2 2 2 2 4 12" xfId="38620"/>
    <cellStyle name="입력 3 7 2 2 2 2 4 2" xfId="11275"/>
    <cellStyle name="입력 3 7 2 2 2 2 4 2 2" xfId="26345"/>
    <cellStyle name="입력 3 7 2 2 2 2 4 2 3" xfId="41366"/>
    <cellStyle name="입력 3 7 2 2 2 2 4 3" xfId="12392"/>
    <cellStyle name="입력 3 7 2 2 2 2 4 3 2" xfId="27462"/>
    <cellStyle name="입력 3 7 2 2 2 2 4 3 3" xfId="42483"/>
    <cellStyle name="입력 3 7 2 2 2 2 4 4" xfId="13698"/>
    <cellStyle name="입력 3 7 2 2 2 2 4 4 2" xfId="28768"/>
    <cellStyle name="입력 3 7 2 2 2 2 4 4 3" xfId="43789"/>
    <cellStyle name="입력 3 7 2 2 2 2 4 5" xfId="15073"/>
    <cellStyle name="입력 3 7 2 2 2 2 4 5 2" xfId="30143"/>
    <cellStyle name="입력 3 7 2 2 2 2 4 5 3" xfId="45164"/>
    <cellStyle name="입력 3 7 2 2 2 2 4 6" xfId="16247"/>
    <cellStyle name="입력 3 7 2 2 2 2 4 6 2" xfId="31317"/>
    <cellStyle name="입력 3 7 2 2 2 2 4 6 3" xfId="46338"/>
    <cellStyle name="입력 3 7 2 2 2 2 4 7" xfId="17402"/>
    <cellStyle name="입력 3 7 2 2 2 2 4 7 2" xfId="32472"/>
    <cellStyle name="입력 3 7 2 2 2 2 4 7 3" xfId="47484"/>
    <cellStyle name="입력 3 7 2 2 2 2 4 8" xfId="18707"/>
    <cellStyle name="입력 3 7 2 2 2 2 4 8 2" xfId="33777"/>
    <cellStyle name="입력 3 7 2 2 2 2 4 8 3" xfId="48789"/>
    <cellStyle name="입력 3 7 2 2 2 2 4 9" xfId="19852"/>
    <cellStyle name="입력 3 7 2 2 2 2 4 9 2" xfId="34922"/>
    <cellStyle name="입력 3 7 2 2 2 2 4 9 3" xfId="49934"/>
    <cellStyle name="입력 3 7 2 2 2 2 5" xfId="8862"/>
    <cellStyle name="입력 3 7 2 2 2 2 5 2" xfId="24088"/>
    <cellStyle name="입력 3 7 2 2 2 2 5 3" xfId="39110"/>
    <cellStyle name="입력 3 7 2 2 2 2 6" xfId="12658"/>
    <cellStyle name="입력 3 7 2 2 2 2 6 2" xfId="27728"/>
    <cellStyle name="입력 3 7 2 2 2 2 6 3" xfId="42749"/>
    <cellStyle name="입력 3 7 2 2 2 2 7" xfId="13953"/>
    <cellStyle name="입력 3 7 2 2 2 2 7 2" xfId="29023"/>
    <cellStyle name="입력 3 7 2 2 2 2 7 3" xfId="44044"/>
    <cellStyle name="입력 3 7 2 2 2 2 8" xfId="9207"/>
    <cellStyle name="입력 3 7 2 2 2 2 8 2" xfId="24433"/>
    <cellStyle name="입력 3 7 2 2 2 2 8 3" xfId="39455"/>
    <cellStyle name="입력 3 7 2 2 2 2 9" xfId="17660"/>
    <cellStyle name="입력 3 7 2 2 2 2 9 2" xfId="32730"/>
    <cellStyle name="입력 3 7 2 2 2 2 9 3" xfId="47742"/>
    <cellStyle name="입력 3 7 2 2 2 3" xfId="6788"/>
    <cellStyle name="입력 3 7 2 2 2 3 10" xfId="20394"/>
    <cellStyle name="입력 3 7 2 2 2 3 10 2" xfId="35464"/>
    <cellStyle name="입력 3 7 2 2 2 3 10 3" xfId="50476"/>
    <cellStyle name="입력 3 7 2 2 2 3 11" xfId="7688"/>
    <cellStyle name="입력 3 7 2 2 2 3 11 2" xfId="23040"/>
    <cellStyle name="입력 3 7 2 2 2 3 11 3" xfId="38067"/>
    <cellStyle name="입력 3 7 2 2 2 3 12" xfId="22142"/>
    <cellStyle name="입력 3 7 2 2 2 3 13" xfId="37190"/>
    <cellStyle name="입력 3 7 2 2 2 3 2" xfId="10596"/>
    <cellStyle name="입력 3 7 2 2 2 3 2 2" xfId="25792"/>
    <cellStyle name="입력 3 7 2 2 2 3 2 3" xfId="40813"/>
    <cellStyle name="입력 3 7 2 2 2 3 3" xfId="11820"/>
    <cellStyle name="입력 3 7 2 2 2 3 3 2" xfId="26890"/>
    <cellStyle name="입력 3 7 2 2 2 3 3 3" xfId="41911"/>
    <cellStyle name="입력 3 7 2 2 2 3 4" xfId="13122"/>
    <cellStyle name="입력 3 7 2 2 2 3 4 2" xfId="28192"/>
    <cellStyle name="입력 3 7 2 2 2 3 4 3" xfId="43213"/>
    <cellStyle name="입력 3 7 2 2 2 3 5" xfId="14428"/>
    <cellStyle name="입력 3 7 2 2 2 3 5 2" xfId="29498"/>
    <cellStyle name="입력 3 7 2 2 2 3 5 3" xfId="44519"/>
    <cellStyle name="입력 3 7 2 2 2 3 6" xfId="15693"/>
    <cellStyle name="입력 3 7 2 2 2 3 6 2" xfId="30763"/>
    <cellStyle name="입력 3 7 2 2 2 3 6 3" xfId="45784"/>
    <cellStyle name="입력 3 7 2 2 2 3 7" xfId="16844"/>
    <cellStyle name="입력 3 7 2 2 2 3 7 2" xfId="31914"/>
    <cellStyle name="입력 3 7 2 2 2 3 7 3" xfId="46929"/>
    <cellStyle name="입력 3 7 2 2 2 3 8" xfId="18124"/>
    <cellStyle name="입력 3 7 2 2 2 3 8 2" xfId="33194"/>
    <cellStyle name="입력 3 7 2 2 2 3 8 3" xfId="48206"/>
    <cellStyle name="입력 3 7 2 2 2 3 9" xfId="19299"/>
    <cellStyle name="입력 3 7 2 2 2 3 9 2" xfId="34369"/>
    <cellStyle name="입력 3 7 2 2 2 3 9 3" xfId="49381"/>
    <cellStyle name="입력 3 7 2 2 2 4" xfId="8293"/>
    <cellStyle name="입력 3 7 2 2 2 4 10" xfId="20870"/>
    <cellStyle name="입력 3 7 2 2 2 4 10 2" xfId="35940"/>
    <cellStyle name="입력 3 7 2 2 2 4 10 3" xfId="50952"/>
    <cellStyle name="입력 3 7 2 2 2 4 11" xfId="23519"/>
    <cellStyle name="입력 3 7 2 2 2 4 12" xfId="38543"/>
    <cellStyle name="입력 3 7 2 2 2 4 2" xfId="11198"/>
    <cellStyle name="입력 3 7 2 2 2 4 2 2" xfId="26268"/>
    <cellStyle name="입력 3 7 2 2 2 4 2 3" xfId="41289"/>
    <cellStyle name="입력 3 7 2 2 2 4 3" xfId="12315"/>
    <cellStyle name="입력 3 7 2 2 2 4 3 2" xfId="27385"/>
    <cellStyle name="입력 3 7 2 2 2 4 3 3" xfId="42406"/>
    <cellStyle name="입력 3 7 2 2 2 4 4" xfId="13621"/>
    <cellStyle name="입력 3 7 2 2 2 4 4 2" xfId="28691"/>
    <cellStyle name="입력 3 7 2 2 2 4 4 3" xfId="43712"/>
    <cellStyle name="입력 3 7 2 2 2 4 5" xfId="14996"/>
    <cellStyle name="입력 3 7 2 2 2 4 5 2" xfId="30066"/>
    <cellStyle name="입력 3 7 2 2 2 4 5 3" xfId="45087"/>
    <cellStyle name="입력 3 7 2 2 2 4 6" xfId="16170"/>
    <cellStyle name="입력 3 7 2 2 2 4 6 2" xfId="31240"/>
    <cellStyle name="입력 3 7 2 2 2 4 6 3" xfId="46261"/>
    <cellStyle name="입력 3 7 2 2 2 4 7" xfId="17325"/>
    <cellStyle name="입력 3 7 2 2 2 4 7 2" xfId="32395"/>
    <cellStyle name="입력 3 7 2 2 2 4 7 3" xfId="47407"/>
    <cellStyle name="입력 3 7 2 2 2 4 8" xfId="18630"/>
    <cellStyle name="입력 3 7 2 2 2 4 8 2" xfId="33700"/>
    <cellStyle name="입력 3 7 2 2 2 4 8 3" xfId="48712"/>
    <cellStyle name="입력 3 7 2 2 2 4 9" xfId="19775"/>
    <cellStyle name="입력 3 7 2 2 2 4 9 2" xfId="34845"/>
    <cellStyle name="입력 3 7 2 2 2 4 9 3" xfId="49857"/>
    <cellStyle name="입력 3 7 2 2 2 5" xfId="6232"/>
    <cellStyle name="입력 3 7 2 2 2 5 2" xfId="21586"/>
    <cellStyle name="입력 3 7 2 2 2 5 3" xfId="36634"/>
    <cellStyle name="입력 3 7 2 2 3" xfId="6670"/>
    <cellStyle name="입력 3 7 2 2 3 10" xfId="20276"/>
    <cellStyle name="입력 3 7 2 2 3 10 2" xfId="35346"/>
    <cellStyle name="입력 3 7 2 2 3 10 3" xfId="50358"/>
    <cellStyle name="입력 3 7 2 2 3 11" xfId="7548"/>
    <cellStyle name="입력 3 7 2 2 3 11 2" xfId="22901"/>
    <cellStyle name="입력 3 7 2 2 3 11 3" xfId="37949"/>
    <cellStyle name="입력 3 7 2 2 3 12" xfId="22024"/>
    <cellStyle name="입력 3 7 2 2 3 13" xfId="37072"/>
    <cellStyle name="입력 3 7 2 2 3 2" xfId="10468"/>
    <cellStyle name="입력 3 7 2 2 3 2 2" xfId="25665"/>
    <cellStyle name="입력 3 7 2 2 3 2 3" xfId="40686"/>
    <cellStyle name="입력 3 7 2 2 3 3" xfId="11700"/>
    <cellStyle name="입력 3 7 2 2 3 3 2" xfId="26770"/>
    <cellStyle name="입력 3 7 2 2 3 3 3" xfId="41791"/>
    <cellStyle name="입력 3 7 2 2 3 4" xfId="13001"/>
    <cellStyle name="입력 3 7 2 2 3 4 2" xfId="28071"/>
    <cellStyle name="입력 3 7 2 2 3 4 3" xfId="43092"/>
    <cellStyle name="입력 3 7 2 2 3 5" xfId="14308"/>
    <cellStyle name="입력 3 7 2 2 3 5 2" xfId="29378"/>
    <cellStyle name="입력 3 7 2 2 3 5 3" xfId="44399"/>
    <cellStyle name="입력 3 7 2 2 3 6" xfId="15572"/>
    <cellStyle name="입력 3 7 2 2 3 6 2" xfId="30642"/>
    <cellStyle name="입력 3 7 2 2 3 6 3" xfId="45663"/>
    <cellStyle name="입력 3 7 2 2 3 7" xfId="16719"/>
    <cellStyle name="입력 3 7 2 2 3 7 2" xfId="31789"/>
    <cellStyle name="입력 3 7 2 2 3 7 3" xfId="46810"/>
    <cellStyle name="입력 3 7 2 2 3 8" xfId="18006"/>
    <cellStyle name="입력 3 7 2 2 3 8 2" xfId="33076"/>
    <cellStyle name="입력 3 7 2 2 3 8 3" xfId="48088"/>
    <cellStyle name="입력 3 7 2 2 3 9" xfId="19181"/>
    <cellStyle name="입력 3 7 2 2 3 9 2" xfId="34251"/>
    <cellStyle name="입력 3 7 2 2 3 9 3" xfId="49263"/>
    <cellStyle name="입력 3 7 2 2 4" xfId="8223"/>
    <cellStyle name="입력 3 7 2 2 4 10" xfId="20800"/>
    <cellStyle name="입력 3 7 2 2 4 10 2" xfId="35870"/>
    <cellStyle name="입력 3 7 2 2 4 10 3" xfId="50882"/>
    <cellStyle name="입력 3 7 2 2 4 11" xfId="23449"/>
    <cellStyle name="입력 3 7 2 2 4 12" xfId="38473"/>
    <cellStyle name="입력 3 7 2 2 4 2" xfId="11128"/>
    <cellStyle name="입력 3 7 2 2 4 2 2" xfId="26198"/>
    <cellStyle name="입력 3 7 2 2 4 2 3" xfId="41219"/>
    <cellStyle name="입력 3 7 2 2 4 3" xfId="12245"/>
    <cellStyle name="입력 3 7 2 2 4 3 2" xfId="27315"/>
    <cellStyle name="입력 3 7 2 2 4 3 3" xfId="42336"/>
    <cellStyle name="입력 3 7 2 2 4 4" xfId="13551"/>
    <cellStyle name="입력 3 7 2 2 4 4 2" xfId="28621"/>
    <cellStyle name="입력 3 7 2 2 4 4 3" xfId="43642"/>
    <cellStyle name="입력 3 7 2 2 4 5" xfId="14926"/>
    <cellStyle name="입력 3 7 2 2 4 5 2" xfId="29996"/>
    <cellStyle name="입력 3 7 2 2 4 5 3" xfId="45017"/>
    <cellStyle name="입력 3 7 2 2 4 6" xfId="16100"/>
    <cellStyle name="입력 3 7 2 2 4 6 2" xfId="31170"/>
    <cellStyle name="입력 3 7 2 2 4 6 3" xfId="46191"/>
    <cellStyle name="입력 3 7 2 2 4 7" xfId="17255"/>
    <cellStyle name="입력 3 7 2 2 4 7 2" xfId="32325"/>
    <cellStyle name="입력 3 7 2 2 4 7 3" xfId="47337"/>
    <cellStyle name="입력 3 7 2 2 4 8" xfId="18560"/>
    <cellStyle name="입력 3 7 2 2 4 8 2" xfId="33630"/>
    <cellStyle name="입력 3 7 2 2 4 8 3" xfId="48642"/>
    <cellStyle name="입력 3 7 2 2 4 9" xfId="19705"/>
    <cellStyle name="입력 3 7 2 2 4 9 2" xfId="34775"/>
    <cellStyle name="입력 3 7 2 2 4 9 3" xfId="49787"/>
    <cellStyle name="입력 3 7 2 2 5" xfId="8618"/>
    <cellStyle name="입력 3 7 2 2 5 2" xfId="23844"/>
    <cellStyle name="입력 3 7 2 2 5 3" xfId="38867"/>
    <cellStyle name="입력 3 7 2 2 6" xfId="9845"/>
    <cellStyle name="입력 3 7 2 2 6 2" xfId="25071"/>
    <cellStyle name="입력 3 7 2 2 6 3" xfId="40092"/>
    <cellStyle name="입력 3 7 2 2 7" xfId="9435"/>
    <cellStyle name="입력 3 7 2 2 7 2" xfId="24661"/>
    <cellStyle name="입력 3 7 2 2 7 3" xfId="39682"/>
    <cellStyle name="입력 3 7 2 2 8" xfId="9052"/>
    <cellStyle name="입력 3 7 2 2 8 2" xfId="24278"/>
    <cellStyle name="입력 3 7 2 2 8 3" xfId="39300"/>
    <cellStyle name="입력 3 7 2 2 9" xfId="9262"/>
    <cellStyle name="입력 3 7 2 2 9 2" xfId="24488"/>
    <cellStyle name="입력 3 7 2 2 9 3" xfId="39510"/>
    <cellStyle name="입력 3 7 2 3" xfId="6610"/>
    <cellStyle name="입력 3 7 2 3 10" xfId="20216"/>
    <cellStyle name="입력 3 7 2 3 10 2" xfId="35286"/>
    <cellStyle name="입력 3 7 2 3 10 3" xfId="50298"/>
    <cellStyle name="입력 3 7 2 3 11" xfId="7488"/>
    <cellStyle name="입력 3 7 2 3 11 2" xfId="22841"/>
    <cellStyle name="입력 3 7 2 3 11 3" xfId="37889"/>
    <cellStyle name="입력 3 7 2 3 12" xfId="21964"/>
    <cellStyle name="입력 3 7 2 3 13" xfId="37012"/>
    <cellStyle name="입력 3 7 2 3 2" xfId="10408"/>
    <cellStyle name="입력 3 7 2 3 2 2" xfId="25605"/>
    <cellStyle name="입력 3 7 2 3 2 3" xfId="40626"/>
    <cellStyle name="입력 3 7 2 3 3" xfId="11640"/>
    <cellStyle name="입력 3 7 2 3 3 2" xfId="26710"/>
    <cellStyle name="입력 3 7 2 3 3 3" xfId="41731"/>
    <cellStyle name="입력 3 7 2 3 4" xfId="12941"/>
    <cellStyle name="입력 3 7 2 3 4 2" xfId="28011"/>
    <cellStyle name="입력 3 7 2 3 4 3" xfId="43032"/>
    <cellStyle name="입력 3 7 2 3 5" xfId="14248"/>
    <cellStyle name="입력 3 7 2 3 5 2" xfId="29318"/>
    <cellStyle name="입력 3 7 2 3 5 3" xfId="44339"/>
    <cellStyle name="입력 3 7 2 3 6" xfId="15512"/>
    <cellStyle name="입력 3 7 2 3 6 2" xfId="30582"/>
    <cellStyle name="입력 3 7 2 3 6 3" xfId="45603"/>
    <cellStyle name="입력 3 7 2 3 7" xfId="16659"/>
    <cellStyle name="입력 3 7 2 3 7 2" xfId="31729"/>
    <cellStyle name="입력 3 7 2 3 7 3" xfId="46750"/>
    <cellStyle name="입력 3 7 2 3 8" xfId="17946"/>
    <cellStyle name="입력 3 7 2 3 8 2" xfId="33016"/>
    <cellStyle name="입력 3 7 2 3 8 3" xfId="48028"/>
    <cellStyle name="입력 3 7 2 3 9" xfId="19121"/>
    <cellStyle name="입력 3 7 2 3 9 2" xfId="34191"/>
    <cellStyle name="입력 3 7 2 3 9 3" xfId="49203"/>
    <cellStyle name="입력 3 7 2 4" xfId="8179"/>
    <cellStyle name="입력 3 7 2 4 10" xfId="20756"/>
    <cellStyle name="입력 3 7 2 4 10 2" xfId="35826"/>
    <cellStyle name="입력 3 7 2 4 10 3" xfId="50838"/>
    <cellStyle name="입력 3 7 2 4 11" xfId="23405"/>
    <cellStyle name="입력 3 7 2 4 12" xfId="38429"/>
    <cellStyle name="입력 3 7 2 4 2" xfId="11084"/>
    <cellStyle name="입력 3 7 2 4 2 2" xfId="26154"/>
    <cellStyle name="입력 3 7 2 4 2 3" xfId="41175"/>
    <cellStyle name="입력 3 7 2 4 3" xfId="12201"/>
    <cellStyle name="입력 3 7 2 4 3 2" xfId="27271"/>
    <cellStyle name="입력 3 7 2 4 3 3" xfId="42292"/>
    <cellStyle name="입력 3 7 2 4 4" xfId="13507"/>
    <cellStyle name="입력 3 7 2 4 4 2" xfId="28577"/>
    <cellStyle name="입력 3 7 2 4 4 3" xfId="43598"/>
    <cellStyle name="입력 3 7 2 4 5" xfId="14882"/>
    <cellStyle name="입력 3 7 2 4 5 2" xfId="29952"/>
    <cellStyle name="입력 3 7 2 4 5 3" xfId="44973"/>
    <cellStyle name="입력 3 7 2 4 6" xfId="16056"/>
    <cellStyle name="입력 3 7 2 4 6 2" xfId="31126"/>
    <cellStyle name="입력 3 7 2 4 6 3" xfId="46147"/>
    <cellStyle name="입력 3 7 2 4 7" xfId="17211"/>
    <cellStyle name="입력 3 7 2 4 7 2" xfId="32281"/>
    <cellStyle name="입력 3 7 2 4 7 3" xfId="47293"/>
    <cellStyle name="입력 3 7 2 4 8" xfId="18516"/>
    <cellStyle name="입력 3 7 2 4 8 2" xfId="33586"/>
    <cellStyle name="입력 3 7 2 4 8 3" xfId="48598"/>
    <cellStyle name="입력 3 7 2 4 9" xfId="19661"/>
    <cellStyle name="입력 3 7 2 4 9 2" xfId="34731"/>
    <cellStyle name="입력 3 7 2 4 9 3" xfId="49743"/>
    <cellStyle name="입력 3 7 2 5" xfId="6507"/>
    <cellStyle name="입력 3 7 2 5 2" xfId="21861"/>
    <cellStyle name="입력 3 7 2 5 3" xfId="36909"/>
    <cellStyle name="입력 3 7 3" xfId="6529"/>
    <cellStyle name="입력 3 7 3 10" xfId="20135"/>
    <cellStyle name="입력 3 7 3 10 2" xfId="35205"/>
    <cellStyle name="입력 3 7 3 10 3" xfId="50217"/>
    <cellStyle name="입력 3 7 3 11" xfId="7407"/>
    <cellStyle name="입력 3 7 3 11 2" xfId="22760"/>
    <cellStyle name="입력 3 7 3 11 3" xfId="37808"/>
    <cellStyle name="입력 3 7 3 12" xfId="21883"/>
    <cellStyle name="입력 3 7 3 13" xfId="36931"/>
    <cellStyle name="입력 3 7 3 2" xfId="10327"/>
    <cellStyle name="입력 3 7 3 2 2" xfId="25524"/>
    <cellStyle name="입력 3 7 3 2 3" xfId="40545"/>
    <cellStyle name="입력 3 7 3 3" xfId="11559"/>
    <cellStyle name="입력 3 7 3 3 2" xfId="26629"/>
    <cellStyle name="입력 3 7 3 3 3" xfId="41650"/>
    <cellStyle name="입력 3 7 3 4" xfId="12860"/>
    <cellStyle name="입력 3 7 3 4 2" xfId="27930"/>
    <cellStyle name="입력 3 7 3 4 3" xfId="42951"/>
    <cellStyle name="입력 3 7 3 5" xfId="14167"/>
    <cellStyle name="입력 3 7 3 5 2" xfId="29237"/>
    <cellStyle name="입력 3 7 3 5 3" xfId="44258"/>
    <cellStyle name="입력 3 7 3 6" xfId="15431"/>
    <cellStyle name="입력 3 7 3 6 2" xfId="30501"/>
    <cellStyle name="입력 3 7 3 6 3" xfId="45522"/>
    <cellStyle name="입력 3 7 3 7" xfId="16578"/>
    <cellStyle name="입력 3 7 3 7 2" xfId="31648"/>
    <cellStyle name="입력 3 7 3 7 3" xfId="46669"/>
    <cellStyle name="입력 3 7 3 8" xfId="17865"/>
    <cellStyle name="입력 3 7 3 8 2" xfId="32935"/>
    <cellStyle name="입력 3 7 3 8 3" xfId="47947"/>
    <cellStyle name="입력 3 7 3 9" xfId="19040"/>
    <cellStyle name="입력 3 7 3 9 2" xfId="34110"/>
    <cellStyle name="입력 3 7 3 9 3" xfId="49122"/>
    <cellStyle name="입력 3 7 4" xfId="8142"/>
    <cellStyle name="입력 3 7 4 10" xfId="20719"/>
    <cellStyle name="입력 3 7 4 10 2" xfId="35789"/>
    <cellStyle name="입력 3 7 4 10 3" xfId="50801"/>
    <cellStyle name="입력 3 7 4 11" xfId="23368"/>
    <cellStyle name="입력 3 7 4 12" xfId="38392"/>
    <cellStyle name="입력 3 7 4 2" xfId="11047"/>
    <cellStyle name="입력 3 7 4 2 2" xfId="26117"/>
    <cellStyle name="입력 3 7 4 2 3" xfId="41138"/>
    <cellStyle name="입력 3 7 4 3" xfId="12164"/>
    <cellStyle name="입력 3 7 4 3 2" xfId="27234"/>
    <cellStyle name="입력 3 7 4 3 3" xfId="42255"/>
    <cellStyle name="입력 3 7 4 4" xfId="13470"/>
    <cellStyle name="입력 3 7 4 4 2" xfId="28540"/>
    <cellStyle name="입력 3 7 4 4 3" xfId="43561"/>
    <cellStyle name="입력 3 7 4 5" xfId="14845"/>
    <cellStyle name="입력 3 7 4 5 2" xfId="29915"/>
    <cellStyle name="입력 3 7 4 5 3" xfId="44936"/>
    <cellStyle name="입력 3 7 4 6" xfId="16019"/>
    <cellStyle name="입력 3 7 4 6 2" xfId="31089"/>
    <cellStyle name="입력 3 7 4 6 3" xfId="46110"/>
    <cellStyle name="입력 3 7 4 7" xfId="17174"/>
    <cellStyle name="입력 3 7 4 7 2" xfId="32244"/>
    <cellStyle name="입력 3 7 4 7 3" xfId="47256"/>
    <cellStyle name="입력 3 7 4 8" xfId="18479"/>
    <cellStyle name="입력 3 7 4 8 2" xfId="33549"/>
    <cellStyle name="입력 3 7 4 8 3" xfId="48561"/>
    <cellStyle name="입력 3 7 4 9" xfId="19624"/>
    <cellStyle name="입력 3 7 4 9 2" xfId="34694"/>
    <cellStyle name="입력 3 7 4 9 3" xfId="49706"/>
    <cellStyle name="입력 3 7 5" xfId="8774"/>
    <cellStyle name="입력 3 7 5 2" xfId="24000"/>
    <cellStyle name="입력 3 7 5 3" xfId="39022"/>
    <cellStyle name="입력 3 7 6" xfId="10029"/>
    <cellStyle name="입력 3 7 6 2" xfId="25255"/>
    <cellStyle name="입력 3 7 6 3" xfId="40276"/>
    <cellStyle name="입력 3 7 7" xfId="10031"/>
    <cellStyle name="입력 3 7 7 2" xfId="25257"/>
    <cellStyle name="입력 3 7 7 3" xfId="40278"/>
    <cellStyle name="입력 3 7 8" xfId="14783"/>
    <cellStyle name="입력 3 7 8 2" xfId="29853"/>
    <cellStyle name="입력 3 7 8 3" xfId="44874"/>
    <cellStyle name="입력 3 7 9" xfId="8557"/>
    <cellStyle name="입력 3 7 9 2" xfId="23783"/>
    <cellStyle name="입력 3 7 9 3" xfId="38807"/>
    <cellStyle name="입력 3 8" xfId="6112"/>
    <cellStyle name="입력 3 8 10" xfId="20066"/>
    <cellStyle name="입력 3 8 10 2" xfId="35136"/>
    <cellStyle name="입력 3 8 10 3" xfId="50148"/>
    <cellStyle name="입력 3 8 11" xfId="7338"/>
    <cellStyle name="입력 3 8 11 2" xfId="22691"/>
    <cellStyle name="입력 3 8 11 3" xfId="37739"/>
    <cellStyle name="입력 3 8 12" xfId="21467"/>
    <cellStyle name="입력 3 8 13" xfId="36514"/>
    <cellStyle name="입력 3 8 2" xfId="10258"/>
    <cellStyle name="입력 3 8 2 2" xfId="25455"/>
    <cellStyle name="입력 3 8 2 3" xfId="40476"/>
    <cellStyle name="입력 3 8 3" xfId="11490"/>
    <cellStyle name="입력 3 8 3 2" xfId="26560"/>
    <cellStyle name="입력 3 8 3 3" xfId="41581"/>
    <cellStyle name="입력 3 8 4" xfId="12791"/>
    <cellStyle name="입력 3 8 4 2" xfId="27861"/>
    <cellStyle name="입력 3 8 4 3" xfId="42882"/>
    <cellStyle name="입력 3 8 5" xfId="14098"/>
    <cellStyle name="입력 3 8 5 2" xfId="29168"/>
    <cellStyle name="입력 3 8 5 3" xfId="44189"/>
    <cellStyle name="입력 3 8 6" xfId="15362"/>
    <cellStyle name="입력 3 8 6 2" xfId="30432"/>
    <cellStyle name="입력 3 8 6 3" xfId="45453"/>
    <cellStyle name="입력 3 8 7" xfId="16509"/>
    <cellStyle name="입력 3 8 7 2" xfId="31579"/>
    <cellStyle name="입력 3 8 7 3" xfId="46600"/>
    <cellStyle name="입력 3 8 8" xfId="17796"/>
    <cellStyle name="입력 3 8 8 2" xfId="32866"/>
    <cellStyle name="입력 3 8 8 3" xfId="47878"/>
    <cellStyle name="입력 3 8 9" xfId="18971"/>
    <cellStyle name="입력 3 8 9 2" xfId="34041"/>
    <cellStyle name="입력 3 8 9 3" xfId="49053"/>
    <cellStyle name="입력 3 9" xfId="7384"/>
    <cellStyle name="입력 3 9 10" xfId="20112"/>
    <cellStyle name="입력 3 9 10 2" xfId="35182"/>
    <cellStyle name="입력 3 9 10 3" xfId="50194"/>
    <cellStyle name="입력 3 9 11" xfId="22737"/>
    <cellStyle name="입력 3 9 12" xfId="37785"/>
    <cellStyle name="입력 3 9 2" xfId="10304"/>
    <cellStyle name="입력 3 9 2 2" xfId="25501"/>
    <cellStyle name="입력 3 9 2 3" xfId="40522"/>
    <cellStyle name="입력 3 9 3" xfId="11536"/>
    <cellStyle name="입력 3 9 3 2" xfId="26606"/>
    <cellStyle name="입력 3 9 3 3" xfId="41627"/>
    <cellStyle name="입력 3 9 4" xfId="12837"/>
    <cellStyle name="입력 3 9 4 2" xfId="27907"/>
    <cellStyle name="입력 3 9 4 3" xfId="42928"/>
    <cellStyle name="입력 3 9 5" xfId="14144"/>
    <cellStyle name="입력 3 9 5 2" xfId="29214"/>
    <cellStyle name="입력 3 9 5 3" xfId="44235"/>
    <cellStyle name="입력 3 9 6" xfId="15408"/>
    <cellStyle name="입력 3 9 6 2" xfId="30478"/>
    <cellStyle name="입력 3 9 6 3" xfId="45499"/>
    <cellStyle name="입력 3 9 7" xfId="16555"/>
    <cellStyle name="입력 3 9 7 2" xfId="31625"/>
    <cellStyle name="입력 3 9 7 3" xfId="46646"/>
    <cellStyle name="입력 3 9 8" xfId="17842"/>
    <cellStyle name="입력 3 9 8 2" xfId="32912"/>
    <cellStyle name="입력 3 9 8 3" xfId="47924"/>
    <cellStyle name="입력 3 9 9" xfId="19017"/>
    <cellStyle name="입력 3 9 9 2" xfId="34087"/>
    <cellStyle name="입력 3 9 9 3" xfId="49099"/>
    <cellStyle name="입력 4" xfId="4041"/>
    <cellStyle name="입력 4 2" xfId="4233"/>
    <cellStyle name="입력 4 2 2" xfId="4599"/>
    <cellStyle name="입력 4 2 2 2" xfId="5576"/>
    <cellStyle name="입력 4 2 2 2 10" xfId="6510"/>
    <cellStyle name="입력 4 2 2 2 10 2" xfId="21864"/>
    <cellStyle name="입력 4 2 2 2 10 3" xfId="36912"/>
    <cellStyle name="입력 4 2 2 2 2" xfId="5630"/>
    <cellStyle name="입력 4 2 2 2 2 2" xfId="5688"/>
    <cellStyle name="입력 4 2 2 2 2 2 10" xfId="6397"/>
    <cellStyle name="입력 4 2 2 2 2 2 10 2" xfId="21751"/>
    <cellStyle name="입력 4 2 2 2 2 2 10 3" xfId="36799"/>
    <cellStyle name="입력 4 2 2 2 2 2 2" xfId="5814"/>
    <cellStyle name="입력 4 2 2 2 2 2 2 2" xfId="5931"/>
    <cellStyle name="입력 4 2 2 2 2 2 2 2 10" xfId="7231"/>
    <cellStyle name="입력 4 2 2 2 2 2 2 2 10 2" xfId="22585"/>
    <cellStyle name="입력 4 2 2 2 2 2 2 2 10 3" xfId="37633"/>
    <cellStyle name="입력 4 2 2 2 2 2 2 2 2" xfId="6929"/>
    <cellStyle name="입력 4 2 2 2 2 2 2 2 2 10" xfId="19555"/>
    <cellStyle name="입력 4 2 2 2 2 2 2 2 2 10 2" xfId="34625"/>
    <cellStyle name="입력 4 2 2 2 2 2 2 2 2 10 3" xfId="49637"/>
    <cellStyle name="입력 4 2 2 2 2 2 2 2 2 11" xfId="20650"/>
    <cellStyle name="입력 4 2 2 2 2 2 2 2 2 11 2" xfId="35720"/>
    <cellStyle name="입력 4 2 2 2 2 2 2 2 2 11 3" xfId="50732"/>
    <cellStyle name="입력 4 2 2 2 2 2 2 2 2 12" xfId="7996"/>
    <cellStyle name="입력 4 2 2 2 2 2 2 2 2 12 2" xfId="23299"/>
    <cellStyle name="입력 4 2 2 2 2 2 2 2 2 12 3" xfId="38323"/>
    <cellStyle name="입력 4 2 2 2 2 2 2 2 2 13" xfId="22283"/>
    <cellStyle name="입력 4 2 2 2 2 2 2 2 2 14" xfId="37331"/>
    <cellStyle name="입력 4 2 2 2 2 2 2 2 2 2" xfId="8477"/>
    <cellStyle name="입력 4 2 2 2 2 2 2 2 2 2 10" xfId="21054"/>
    <cellStyle name="입력 4 2 2 2 2 2 2 2 2 2 10 2" xfId="36124"/>
    <cellStyle name="입력 4 2 2 2 2 2 2 2 2 2 10 3" xfId="51136"/>
    <cellStyle name="입력 4 2 2 2 2 2 2 2 2 2 11" xfId="23703"/>
    <cellStyle name="입력 4 2 2 2 2 2 2 2 2 2 12" xfId="38727"/>
    <cellStyle name="입력 4 2 2 2 2 2 2 2 2 2 2" xfId="11382"/>
    <cellStyle name="입력 4 2 2 2 2 2 2 2 2 2 2 2" xfId="26452"/>
    <cellStyle name="입력 4 2 2 2 2 2 2 2 2 2 2 3" xfId="41473"/>
    <cellStyle name="입력 4 2 2 2 2 2 2 2 2 2 3" xfId="12499"/>
    <cellStyle name="입력 4 2 2 2 2 2 2 2 2 2 3 2" xfId="27569"/>
    <cellStyle name="입력 4 2 2 2 2 2 2 2 2 2 3 3" xfId="42590"/>
    <cellStyle name="입력 4 2 2 2 2 2 2 2 2 2 4" xfId="13805"/>
    <cellStyle name="입력 4 2 2 2 2 2 2 2 2 2 4 2" xfId="28875"/>
    <cellStyle name="입력 4 2 2 2 2 2 2 2 2 2 4 3" xfId="43896"/>
    <cellStyle name="입력 4 2 2 2 2 2 2 2 2 2 5" xfId="15180"/>
    <cellStyle name="입력 4 2 2 2 2 2 2 2 2 2 5 2" xfId="30250"/>
    <cellStyle name="입력 4 2 2 2 2 2 2 2 2 2 5 3" xfId="45271"/>
    <cellStyle name="입력 4 2 2 2 2 2 2 2 2 2 6" xfId="16354"/>
    <cellStyle name="입력 4 2 2 2 2 2 2 2 2 2 6 2" xfId="31424"/>
    <cellStyle name="입력 4 2 2 2 2 2 2 2 2 2 6 3" xfId="46445"/>
    <cellStyle name="입력 4 2 2 2 2 2 2 2 2 2 7" xfId="17509"/>
    <cellStyle name="입력 4 2 2 2 2 2 2 2 2 2 7 2" xfId="32579"/>
    <cellStyle name="입력 4 2 2 2 2 2 2 2 2 2 7 3" xfId="47591"/>
    <cellStyle name="입력 4 2 2 2 2 2 2 2 2 2 8" xfId="18814"/>
    <cellStyle name="입력 4 2 2 2 2 2 2 2 2 2 8 2" xfId="33884"/>
    <cellStyle name="입력 4 2 2 2 2 2 2 2 2 2 8 3" xfId="48896"/>
    <cellStyle name="입력 4 2 2 2 2 2 2 2 2 2 9" xfId="19959"/>
    <cellStyle name="입력 4 2 2 2 2 2 2 2 2 2 9 2" xfId="35029"/>
    <cellStyle name="입력 4 2 2 2 2 2 2 2 2 2 9 3" xfId="50041"/>
    <cellStyle name="입력 4 2 2 2 2 2 2 2 2 3" xfId="10901"/>
    <cellStyle name="입력 4 2 2 2 2 2 2 2 2 3 2" xfId="26048"/>
    <cellStyle name="입력 4 2 2 2 2 2 2 2 2 3 3" xfId="41069"/>
    <cellStyle name="입력 4 2 2 2 2 2 2 2 2 4" xfId="12079"/>
    <cellStyle name="입력 4 2 2 2 2 2 2 2 2 4 2" xfId="27149"/>
    <cellStyle name="입력 4 2 2 2 2 2 2 2 2 4 3" xfId="42170"/>
    <cellStyle name="입력 4 2 2 2 2 2 2 2 2 5" xfId="13383"/>
    <cellStyle name="입력 4 2 2 2 2 2 2 2 2 5 2" xfId="28453"/>
    <cellStyle name="입력 4 2 2 2 2 2 2 2 2 5 3" xfId="43474"/>
    <cellStyle name="입력 4 2 2 2 2 2 2 2 2 6" xfId="14720"/>
    <cellStyle name="입력 4 2 2 2 2 2 2 2 2 6 2" xfId="29790"/>
    <cellStyle name="입력 4 2 2 2 2 2 2 2 2 6 3" xfId="44811"/>
    <cellStyle name="입력 4 2 2 2 2 2 2 2 2 7" xfId="15950"/>
    <cellStyle name="입력 4 2 2 2 2 2 2 2 2 7 2" xfId="31020"/>
    <cellStyle name="입력 4 2 2 2 2 2 2 2 2 7 3" xfId="46041"/>
    <cellStyle name="입력 4 2 2 2 2 2 2 2 2 8" xfId="17103"/>
    <cellStyle name="입력 4 2 2 2 2 2 2 2 2 8 2" xfId="32173"/>
    <cellStyle name="입력 4 2 2 2 2 2 2 2 2 8 3" xfId="47185"/>
    <cellStyle name="입력 4 2 2 2 2 2 2 2 2 9" xfId="18388"/>
    <cellStyle name="입력 4 2 2 2 2 2 2 2 2 9 2" xfId="33458"/>
    <cellStyle name="입력 4 2 2 2 2 2 2 2 2 9 3" xfId="48470"/>
    <cellStyle name="입력 4 2 2 2 2 2 2 2 3" xfId="7836"/>
    <cellStyle name="입력 4 2 2 2 2 2 2 2 3 10" xfId="20535"/>
    <cellStyle name="입력 4 2 2 2 2 2 2 2 3 10 2" xfId="35605"/>
    <cellStyle name="입력 4 2 2 2 2 2 2 2 3 10 3" xfId="50617"/>
    <cellStyle name="입력 4 2 2 2 2 2 2 2 3 11" xfId="23181"/>
    <cellStyle name="입력 4 2 2 2 2 2 2 2 3 12" xfId="38208"/>
    <cellStyle name="입력 4 2 2 2 2 2 2 2 3 2" xfId="10744"/>
    <cellStyle name="입력 4 2 2 2 2 2 2 2 3 2 2" xfId="25933"/>
    <cellStyle name="입력 4 2 2 2 2 2 2 2 3 2 3" xfId="40954"/>
    <cellStyle name="입력 4 2 2 2 2 2 2 2 3 3" xfId="11962"/>
    <cellStyle name="입력 4 2 2 2 2 2 2 2 3 3 2" xfId="27032"/>
    <cellStyle name="입력 4 2 2 2 2 2 2 2 3 3 3" xfId="42053"/>
    <cellStyle name="입력 4 2 2 2 2 2 2 2 3 4" xfId="13264"/>
    <cellStyle name="입력 4 2 2 2 2 2 2 2 3 4 2" xfId="28334"/>
    <cellStyle name="입력 4 2 2 2 2 2 2 2 3 4 3" xfId="43355"/>
    <cellStyle name="입력 4 2 2 2 2 2 2 2 3 5" xfId="14575"/>
    <cellStyle name="입력 4 2 2 2 2 2 2 2 3 5 2" xfId="29645"/>
    <cellStyle name="입력 4 2 2 2 2 2 2 2 3 5 3" xfId="44666"/>
    <cellStyle name="입력 4 2 2 2 2 2 2 2 3 6" xfId="15834"/>
    <cellStyle name="입력 4 2 2 2 2 2 2 2 3 6 2" xfId="30904"/>
    <cellStyle name="입력 4 2 2 2 2 2 2 2 3 6 3" xfId="45925"/>
    <cellStyle name="입력 4 2 2 2 2 2 2 2 3 7" xfId="16985"/>
    <cellStyle name="입력 4 2 2 2 2 2 2 2 3 7 2" xfId="32055"/>
    <cellStyle name="입력 4 2 2 2 2 2 2 2 3 7 3" xfId="47070"/>
    <cellStyle name="입력 4 2 2 2 2 2 2 2 3 8" xfId="18266"/>
    <cellStyle name="입력 4 2 2 2 2 2 2 2 3 8 2" xfId="33336"/>
    <cellStyle name="입력 4 2 2 2 2 2 2 2 3 8 3" xfId="48348"/>
    <cellStyle name="입력 4 2 2 2 2 2 2 2 3 9" xfId="19440"/>
    <cellStyle name="입력 4 2 2 2 2 2 2 2 3 9 2" xfId="34510"/>
    <cellStyle name="입력 4 2 2 2 2 2 2 2 3 9 3" xfId="49522"/>
    <cellStyle name="입력 4 2 2 2 2 2 2 2 4" xfId="8394"/>
    <cellStyle name="입력 4 2 2 2 2 2 2 2 4 10" xfId="20971"/>
    <cellStyle name="입력 4 2 2 2 2 2 2 2 4 10 2" xfId="36041"/>
    <cellStyle name="입력 4 2 2 2 2 2 2 2 4 10 3" xfId="51053"/>
    <cellStyle name="입력 4 2 2 2 2 2 2 2 4 11" xfId="23620"/>
    <cellStyle name="입력 4 2 2 2 2 2 2 2 4 12" xfId="38644"/>
    <cellStyle name="입력 4 2 2 2 2 2 2 2 4 2" xfId="11299"/>
    <cellStyle name="입력 4 2 2 2 2 2 2 2 4 2 2" xfId="26369"/>
    <cellStyle name="입력 4 2 2 2 2 2 2 2 4 2 3" xfId="41390"/>
    <cellStyle name="입력 4 2 2 2 2 2 2 2 4 3" xfId="12416"/>
    <cellStyle name="입력 4 2 2 2 2 2 2 2 4 3 2" xfId="27486"/>
    <cellStyle name="입력 4 2 2 2 2 2 2 2 4 3 3" xfId="42507"/>
    <cellStyle name="입력 4 2 2 2 2 2 2 2 4 4" xfId="13722"/>
    <cellStyle name="입력 4 2 2 2 2 2 2 2 4 4 2" xfId="28792"/>
    <cellStyle name="입력 4 2 2 2 2 2 2 2 4 4 3" xfId="43813"/>
    <cellStyle name="입력 4 2 2 2 2 2 2 2 4 5" xfId="15097"/>
    <cellStyle name="입력 4 2 2 2 2 2 2 2 4 5 2" xfId="30167"/>
    <cellStyle name="입력 4 2 2 2 2 2 2 2 4 5 3" xfId="45188"/>
    <cellStyle name="입력 4 2 2 2 2 2 2 2 4 6" xfId="16271"/>
    <cellStyle name="입력 4 2 2 2 2 2 2 2 4 6 2" xfId="31341"/>
    <cellStyle name="입력 4 2 2 2 2 2 2 2 4 6 3" xfId="46362"/>
    <cellStyle name="입력 4 2 2 2 2 2 2 2 4 7" xfId="17426"/>
    <cellStyle name="입력 4 2 2 2 2 2 2 2 4 7 2" xfId="32496"/>
    <cellStyle name="입력 4 2 2 2 2 2 2 2 4 7 3" xfId="47508"/>
    <cellStyle name="입력 4 2 2 2 2 2 2 2 4 8" xfId="18731"/>
    <cellStyle name="입력 4 2 2 2 2 2 2 2 4 8 2" xfId="33801"/>
    <cellStyle name="입력 4 2 2 2 2 2 2 2 4 8 3" xfId="48813"/>
    <cellStyle name="입력 4 2 2 2 2 2 2 2 4 9" xfId="19876"/>
    <cellStyle name="입력 4 2 2 2 2 2 2 2 4 9 2" xfId="34946"/>
    <cellStyle name="입력 4 2 2 2 2 2 2 2 4 9 3" xfId="49958"/>
    <cellStyle name="입력 4 2 2 2 2 2 2 2 5" xfId="8830"/>
    <cellStyle name="입력 4 2 2 2 2 2 2 2 5 2" xfId="24056"/>
    <cellStyle name="입력 4 2 2 2 2 2 2 2 5 3" xfId="39078"/>
    <cellStyle name="입력 4 2 2 2 2 2 2 2 6" xfId="12690"/>
    <cellStyle name="입력 4 2 2 2 2 2 2 2 6 2" xfId="27760"/>
    <cellStyle name="입력 4 2 2 2 2 2 2 2 6 3" xfId="42781"/>
    <cellStyle name="입력 4 2 2 2 2 2 2 2 7" xfId="13985"/>
    <cellStyle name="입력 4 2 2 2 2 2 2 2 7 2" xfId="29055"/>
    <cellStyle name="입력 4 2 2 2 2 2 2 2 7 3" xfId="44076"/>
    <cellStyle name="입력 4 2 2 2 2 2 2 2 8" xfId="16409"/>
    <cellStyle name="입력 4 2 2 2 2 2 2 2 8 2" xfId="31479"/>
    <cellStyle name="입력 4 2 2 2 2 2 2 2 8 3" xfId="46500"/>
    <cellStyle name="입력 4 2 2 2 2 2 2 2 9" xfId="17692"/>
    <cellStyle name="입력 4 2 2 2 2 2 2 2 9 2" xfId="32762"/>
    <cellStyle name="입력 4 2 2 2 2 2 2 2 9 3" xfId="47774"/>
    <cellStyle name="입력 4 2 2 2 2 2 2 3" xfId="6820"/>
    <cellStyle name="입력 4 2 2 2 2 2 2 3 10" xfId="20426"/>
    <cellStyle name="입력 4 2 2 2 2 2 2 3 10 2" xfId="35496"/>
    <cellStyle name="입력 4 2 2 2 2 2 2 3 10 3" xfId="50508"/>
    <cellStyle name="입력 4 2 2 2 2 2 2 3 11" xfId="7720"/>
    <cellStyle name="입력 4 2 2 2 2 2 2 3 11 2" xfId="23072"/>
    <cellStyle name="입력 4 2 2 2 2 2 2 3 11 3" xfId="38099"/>
    <cellStyle name="입력 4 2 2 2 2 2 2 3 12" xfId="22174"/>
    <cellStyle name="입력 4 2 2 2 2 2 2 3 13" xfId="37222"/>
    <cellStyle name="입력 4 2 2 2 2 2 2 3 2" xfId="10628"/>
    <cellStyle name="입력 4 2 2 2 2 2 2 3 2 2" xfId="25824"/>
    <cellStyle name="입력 4 2 2 2 2 2 2 3 2 3" xfId="40845"/>
    <cellStyle name="입력 4 2 2 2 2 2 2 3 3" xfId="11852"/>
    <cellStyle name="입력 4 2 2 2 2 2 2 3 3 2" xfId="26922"/>
    <cellStyle name="입력 4 2 2 2 2 2 2 3 3 3" xfId="41943"/>
    <cellStyle name="입력 4 2 2 2 2 2 2 3 4" xfId="13154"/>
    <cellStyle name="입력 4 2 2 2 2 2 2 3 4 2" xfId="28224"/>
    <cellStyle name="입력 4 2 2 2 2 2 2 3 4 3" xfId="43245"/>
    <cellStyle name="입력 4 2 2 2 2 2 2 3 5" xfId="14460"/>
    <cellStyle name="입력 4 2 2 2 2 2 2 3 5 2" xfId="29530"/>
    <cellStyle name="입력 4 2 2 2 2 2 2 3 5 3" xfId="44551"/>
    <cellStyle name="입력 4 2 2 2 2 2 2 3 6" xfId="15725"/>
    <cellStyle name="입력 4 2 2 2 2 2 2 3 6 2" xfId="30795"/>
    <cellStyle name="입력 4 2 2 2 2 2 2 3 6 3" xfId="45816"/>
    <cellStyle name="입력 4 2 2 2 2 2 2 3 7" xfId="16876"/>
    <cellStyle name="입력 4 2 2 2 2 2 2 3 7 2" xfId="31946"/>
    <cellStyle name="입력 4 2 2 2 2 2 2 3 7 3" xfId="46961"/>
    <cellStyle name="입력 4 2 2 2 2 2 2 3 8" xfId="18156"/>
    <cellStyle name="입력 4 2 2 2 2 2 2 3 8 2" xfId="33226"/>
    <cellStyle name="입력 4 2 2 2 2 2 2 3 8 3" xfId="48238"/>
    <cellStyle name="입력 4 2 2 2 2 2 2 3 9" xfId="19331"/>
    <cellStyle name="입력 4 2 2 2 2 2 2 3 9 2" xfId="34401"/>
    <cellStyle name="입력 4 2 2 2 2 2 2 3 9 3" xfId="49413"/>
    <cellStyle name="입력 4 2 2 2 2 2 2 4" xfId="8317"/>
    <cellStyle name="입력 4 2 2 2 2 2 2 4 10" xfId="20894"/>
    <cellStyle name="입력 4 2 2 2 2 2 2 4 10 2" xfId="35964"/>
    <cellStyle name="입력 4 2 2 2 2 2 2 4 10 3" xfId="50976"/>
    <cellStyle name="입력 4 2 2 2 2 2 2 4 11" xfId="23543"/>
    <cellStyle name="입력 4 2 2 2 2 2 2 4 12" xfId="38567"/>
    <cellStyle name="입력 4 2 2 2 2 2 2 4 2" xfId="11222"/>
    <cellStyle name="입력 4 2 2 2 2 2 2 4 2 2" xfId="26292"/>
    <cellStyle name="입력 4 2 2 2 2 2 2 4 2 3" xfId="41313"/>
    <cellStyle name="입력 4 2 2 2 2 2 2 4 3" xfId="12339"/>
    <cellStyle name="입력 4 2 2 2 2 2 2 4 3 2" xfId="27409"/>
    <cellStyle name="입력 4 2 2 2 2 2 2 4 3 3" xfId="42430"/>
    <cellStyle name="입력 4 2 2 2 2 2 2 4 4" xfId="13645"/>
    <cellStyle name="입력 4 2 2 2 2 2 2 4 4 2" xfId="28715"/>
    <cellStyle name="입력 4 2 2 2 2 2 2 4 4 3" xfId="43736"/>
    <cellStyle name="입력 4 2 2 2 2 2 2 4 5" xfId="15020"/>
    <cellStyle name="입력 4 2 2 2 2 2 2 4 5 2" xfId="30090"/>
    <cellStyle name="입력 4 2 2 2 2 2 2 4 5 3" xfId="45111"/>
    <cellStyle name="입력 4 2 2 2 2 2 2 4 6" xfId="16194"/>
    <cellStyle name="입력 4 2 2 2 2 2 2 4 6 2" xfId="31264"/>
    <cellStyle name="입력 4 2 2 2 2 2 2 4 6 3" xfId="46285"/>
    <cellStyle name="입력 4 2 2 2 2 2 2 4 7" xfId="17349"/>
    <cellStyle name="입력 4 2 2 2 2 2 2 4 7 2" xfId="32419"/>
    <cellStyle name="입력 4 2 2 2 2 2 2 4 7 3" xfId="47431"/>
    <cellStyle name="입력 4 2 2 2 2 2 2 4 8" xfId="18654"/>
    <cellStyle name="입력 4 2 2 2 2 2 2 4 8 2" xfId="33724"/>
    <cellStyle name="입력 4 2 2 2 2 2 2 4 8 3" xfId="48736"/>
    <cellStyle name="입력 4 2 2 2 2 2 2 4 9" xfId="19799"/>
    <cellStyle name="입력 4 2 2 2 2 2 2 4 9 2" xfId="34869"/>
    <cellStyle name="입력 4 2 2 2 2 2 2 4 9 3" xfId="49881"/>
    <cellStyle name="입력 4 2 2 2 2 2 2 5" xfId="7122"/>
    <cellStyle name="입력 4 2 2 2 2 2 2 5 2" xfId="22476"/>
    <cellStyle name="입력 4 2 2 2 2 2 2 5 3" xfId="37524"/>
    <cellStyle name="입력 4 2 2 2 2 2 3" xfId="6702"/>
    <cellStyle name="입력 4 2 2 2 2 2 3 10" xfId="20308"/>
    <cellStyle name="입력 4 2 2 2 2 2 3 10 2" xfId="35378"/>
    <cellStyle name="입력 4 2 2 2 2 2 3 10 3" xfId="50390"/>
    <cellStyle name="입력 4 2 2 2 2 2 3 11" xfId="7580"/>
    <cellStyle name="입력 4 2 2 2 2 2 3 11 2" xfId="22933"/>
    <cellStyle name="입력 4 2 2 2 2 2 3 11 3" xfId="37981"/>
    <cellStyle name="입력 4 2 2 2 2 2 3 12" xfId="22056"/>
    <cellStyle name="입력 4 2 2 2 2 2 3 13" xfId="37104"/>
    <cellStyle name="입력 4 2 2 2 2 2 3 2" xfId="10500"/>
    <cellStyle name="입력 4 2 2 2 2 2 3 2 2" xfId="25697"/>
    <cellStyle name="입력 4 2 2 2 2 2 3 2 3" xfId="40718"/>
    <cellStyle name="입력 4 2 2 2 2 2 3 3" xfId="11732"/>
    <cellStyle name="입력 4 2 2 2 2 2 3 3 2" xfId="26802"/>
    <cellStyle name="입력 4 2 2 2 2 2 3 3 3" xfId="41823"/>
    <cellStyle name="입력 4 2 2 2 2 2 3 4" xfId="13033"/>
    <cellStyle name="입력 4 2 2 2 2 2 3 4 2" xfId="28103"/>
    <cellStyle name="입력 4 2 2 2 2 2 3 4 3" xfId="43124"/>
    <cellStyle name="입력 4 2 2 2 2 2 3 5" xfId="14340"/>
    <cellStyle name="입력 4 2 2 2 2 2 3 5 2" xfId="29410"/>
    <cellStyle name="입력 4 2 2 2 2 2 3 5 3" xfId="44431"/>
    <cellStyle name="입력 4 2 2 2 2 2 3 6" xfId="15604"/>
    <cellStyle name="입력 4 2 2 2 2 2 3 6 2" xfId="30674"/>
    <cellStyle name="입력 4 2 2 2 2 2 3 6 3" xfId="45695"/>
    <cellStyle name="입력 4 2 2 2 2 2 3 7" xfId="16751"/>
    <cellStyle name="입력 4 2 2 2 2 2 3 7 2" xfId="31821"/>
    <cellStyle name="입력 4 2 2 2 2 2 3 7 3" xfId="46842"/>
    <cellStyle name="입력 4 2 2 2 2 2 3 8" xfId="18038"/>
    <cellStyle name="입력 4 2 2 2 2 2 3 8 2" xfId="33108"/>
    <cellStyle name="입력 4 2 2 2 2 2 3 8 3" xfId="48120"/>
    <cellStyle name="입력 4 2 2 2 2 2 3 9" xfId="19213"/>
    <cellStyle name="입력 4 2 2 2 2 2 3 9 2" xfId="34283"/>
    <cellStyle name="입력 4 2 2 2 2 2 3 9 3" xfId="49295"/>
    <cellStyle name="입력 4 2 2 2 2 2 4" xfId="8247"/>
    <cellStyle name="입력 4 2 2 2 2 2 4 10" xfId="20824"/>
    <cellStyle name="입력 4 2 2 2 2 2 4 10 2" xfId="35894"/>
    <cellStyle name="입력 4 2 2 2 2 2 4 10 3" xfId="50906"/>
    <cellStyle name="입력 4 2 2 2 2 2 4 11" xfId="23473"/>
    <cellStyle name="입력 4 2 2 2 2 2 4 12" xfId="38497"/>
    <cellStyle name="입력 4 2 2 2 2 2 4 2" xfId="11152"/>
    <cellStyle name="입력 4 2 2 2 2 2 4 2 2" xfId="26222"/>
    <cellStyle name="입력 4 2 2 2 2 2 4 2 3" xfId="41243"/>
    <cellStyle name="입력 4 2 2 2 2 2 4 3" xfId="12269"/>
    <cellStyle name="입력 4 2 2 2 2 2 4 3 2" xfId="27339"/>
    <cellStyle name="입력 4 2 2 2 2 2 4 3 3" xfId="42360"/>
    <cellStyle name="입력 4 2 2 2 2 2 4 4" xfId="13575"/>
    <cellStyle name="입력 4 2 2 2 2 2 4 4 2" xfId="28645"/>
    <cellStyle name="입력 4 2 2 2 2 2 4 4 3" xfId="43666"/>
    <cellStyle name="입력 4 2 2 2 2 2 4 5" xfId="14950"/>
    <cellStyle name="입력 4 2 2 2 2 2 4 5 2" xfId="30020"/>
    <cellStyle name="입력 4 2 2 2 2 2 4 5 3" xfId="45041"/>
    <cellStyle name="입력 4 2 2 2 2 2 4 6" xfId="16124"/>
    <cellStyle name="입력 4 2 2 2 2 2 4 6 2" xfId="31194"/>
    <cellStyle name="입력 4 2 2 2 2 2 4 6 3" xfId="46215"/>
    <cellStyle name="입력 4 2 2 2 2 2 4 7" xfId="17279"/>
    <cellStyle name="입력 4 2 2 2 2 2 4 7 2" xfId="32349"/>
    <cellStyle name="입력 4 2 2 2 2 2 4 7 3" xfId="47361"/>
    <cellStyle name="입력 4 2 2 2 2 2 4 8" xfId="18584"/>
    <cellStyle name="입력 4 2 2 2 2 2 4 8 2" xfId="33654"/>
    <cellStyle name="입력 4 2 2 2 2 2 4 8 3" xfId="48666"/>
    <cellStyle name="입력 4 2 2 2 2 2 4 9" xfId="19729"/>
    <cellStyle name="입력 4 2 2 2 2 2 4 9 2" xfId="34799"/>
    <cellStyle name="입력 4 2 2 2 2 2 4 9 3" xfId="49811"/>
    <cellStyle name="입력 4 2 2 2 2 2 5" xfId="8687"/>
    <cellStyle name="입력 4 2 2 2 2 2 5 2" xfId="23913"/>
    <cellStyle name="입력 4 2 2 2 2 2 5 3" xfId="38935"/>
    <cellStyle name="입력 4 2 2 2 2 2 6" xfId="9799"/>
    <cellStyle name="입력 4 2 2 2 2 2 6 2" xfId="25025"/>
    <cellStyle name="입력 4 2 2 2 2 2 6 3" xfId="40046"/>
    <cellStyle name="입력 4 2 2 2 2 2 7" xfId="9118"/>
    <cellStyle name="입력 4 2 2 2 2 2 7 2" xfId="24344"/>
    <cellStyle name="입력 4 2 2 2 2 2 7 3" xfId="39366"/>
    <cellStyle name="입력 4 2 2 2 2 2 8" xfId="9486"/>
    <cellStyle name="입력 4 2 2 2 2 2 8 2" xfId="24712"/>
    <cellStyle name="입력 4 2 2 2 2 2 8 3" xfId="39733"/>
    <cellStyle name="입력 4 2 2 2 2 2 9" xfId="10175"/>
    <cellStyle name="입력 4 2 2 2 2 2 9 2" xfId="25392"/>
    <cellStyle name="입력 4 2 2 2 2 2 9 3" xfId="40413"/>
    <cellStyle name="입력 4 2 2 2 2 3" xfId="6644"/>
    <cellStyle name="입력 4 2 2 2 2 3 10" xfId="20250"/>
    <cellStyle name="입력 4 2 2 2 2 3 10 2" xfId="35320"/>
    <cellStyle name="입력 4 2 2 2 2 3 10 3" xfId="50332"/>
    <cellStyle name="입력 4 2 2 2 2 3 11" xfId="7522"/>
    <cellStyle name="입력 4 2 2 2 2 3 11 2" xfId="22875"/>
    <cellStyle name="입력 4 2 2 2 2 3 11 3" xfId="37923"/>
    <cellStyle name="입력 4 2 2 2 2 3 12" xfId="21998"/>
    <cellStyle name="입력 4 2 2 2 2 3 13" xfId="37046"/>
    <cellStyle name="입력 4 2 2 2 2 3 2" xfId="10442"/>
    <cellStyle name="입력 4 2 2 2 2 3 2 2" xfId="25639"/>
    <cellStyle name="입력 4 2 2 2 2 3 2 3" xfId="40660"/>
    <cellStyle name="입력 4 2 2 2 2 3 3" xfId="11674"/>
    <cellStyle name="입력 4 2 2 2 2 3 3 2" xfId="26744"/>
    <cellStyle name="입력 4 2 2 2 2 3 3 3" xfId="41765"/>
    <cellStyle name="입력 4 2 2 2 2 3 4" xfId="12975"/>
    <cellStyle name="입력 4 2 2 2 2 3 4 2" xfId="28045"/>
    <cellStyle name="입력 4 2 2 2 2 3 4 3" xfId="43066"/>
    <cellStyle name="입력 4 2 2 2 2 3 5" xfId="14282"/>
    <cellStyle name="입력 4 2 2 2 2 3 5 2" xfId="29352"/>
    <cellStyle name="입력 4 2 2 2 2 3 5 3" xfId="44373"/>
    <cellStyle name="입력 4 2 2 2 2 3 6" xfId="15546"/>
    <cellStyle name="입력 4 2 2 2 2 3 6 2" xfId="30616"/>
    <cellStyle name="입력 4 2 2 2 2 3 6 3" xfId="45637"/>
    <cellStyle name="입력 4 2 2 2 2 3 7" xfId="16693"/>
    <cellStyle name="입력 4 2 2 2 2 3 7 2" xfId="31763"/>
    <cellStyle name="입력 4 2 2 2 2 3 7 3" xfId="46784"/>
    <cellStyle name="입력 4 2 2 2 2 3 8" xfId="17980"/>
    <cellStyle name="입력 4 2 2 2 2 3 8 2" xfId="33050"/>
    <cellStyle name="입력 4 2 2 2 2 3 8 3" xfId="48062"/>
    <cellStyle name="입력 4 2 2 2 2 3 9" xfId="19155"/>
    <cellStyle name="입력 4 2 2 2 2 3 9 2" xfId="34225"/>
    <cellStyle name="입력 4 2 2 2 2 3 9 3" xfId="49237"/>
    <cellStyle name="입력 4 2 2 2 2 4" xfId="8205"/>
    <cellStyle name="입력 4 2 2 2 2 4 10" xfId="20782"/>
    <cellStyle name="입력 4 2 2 2 2 4 10 2" xfId="35852"/>
    <cellStyle name="입력 4 2 2 2 2 4 10 3" xfId="50864"/>
    <cellStyle name="입력 4 2 2 2 2 4 11" xfId="23431"/>
    <cellStyle name="입력 4 2 2 2 2 4 12" xfId="38455"/>
    <cellStyle name="입력 4 2 2 2 2 4 2" xfId="11110"/>
    <cellStyle name="입력 4 2 2 2 2 4 2 2" xfId="26180"/>
    <cellStyle name="입력 4 2 2 2 2 4 2 3" xfId="41201"/>
    <cellStyle name="입력 4 2 2 2 2 4 3" xfId="12227"/>
    <cellStyle name="입력 4 2 2 2 2 4 3 2" xfId="27297"/>
    <cellStyle name="입력 4 2 2 2 2 4 3 3" xfId="42318"/>
    <cellStyle name="입력 4 2 2 2 2 4 4" xfId="13533"/>
    <cellStyle name="입력 4 2 2 2 2 4 4 2" xfId="28603"/>
    <cellStyle name="입력 4 2 2 2 2 4 4 3" xfId="43624"/>
    <cellStyle name="입력 4 2 2 2 2 4 5" xfId="14908"/>
    <cellStyle name="입력 4 2 2 2 2 4 5 2" xfId="29978"/>
    <cellStyle name="입력 4 2 2 2 2 4 5 3" xfId="44999"/>
    <cellStyle name="입력 4 2 2 2 2 4 6" xfId="16082"/>
    <cellStyle name="입력 4 2 2 2 2 4 6 2" xfId="31152"/>
    <cellStyle name="입력 4 2 2 2 2 4 6 3" xfId="46173"/>
    <cellStyle name="입력 4 2 2 2 2 4 7" xfId="17237"/>
    <cellStyle name="입력 4 2 2 2 2 4 7 2" xfId="32307"/>
    <cellStyle name="입력 4 2 2 2 2 4 7 3" xfId="47319"/>
    <cellStyle name="입력 4 2 2 2 2 4 8" xfId="18542"/>
    <cellStyle name="입력 4 2 2 2 2 4 8 2" xfId="33612"/>
    <cellStyle name="입력 4 2 2 2 2 4 8 3" xfId="48624"/>
    <cellStyle name="입력 4 2 2 2 2 4 9" xfId="19687"/>
    <cellStyle name="입력 4 2 2 2 2 4 9 2" xfId="34757"/>
    <cellStyle name="입력 4 2 2 2 2 4 9 3" xfId="49769"/>
    <cellStyle name="입력 4 2 2 2 2 5" xfId="6147"/>
    <cellStyle name="입력 4 2 2 2 2 5 2" xfId="21501"/>
    <cellStyle name="입력 4 2 2 2 2 5 3" xfId="36549"/>
    <cellStyle name="입력 4 2 2 2 3" xfId="6590"/>
    <cellStyle name="입력 4 2 2 2 3 10" xfId="20196"/>
    <cellStyle name="입력 4 2 2 2 3 10 2" xfId="35266"/>
    <cellStyle name="입력 4 2 2 2 3 10 3" xfId="50278"/>
    <cellStyle name="입력 4 2 2 2 3 11" xfId="7468"/>
    <cellStyle name="입력 4 2 2 2 3 11 2" xfId="22821"/>
    <cellStyle name="입력 4 2 2 2 3 11 3" xfId="37869"/>
    <cellStyle name="입력 4 2 2 2 3 12" xfId="21944"/>
    <cellStyle name="입력 4 2 2 2 3 13" xfId="36992"/>
    <cellStyle name="입력 4 2 2 2 3 2" xfId="10388"/>
    <cellStyle name="입력 4 2 2 2 3 2 2" xfId="25585"/>
    <cellStyle name="입력 4 2 2 2 3 2 3" xfId="40606"/>
    <cellStyle name="입력 4 2 2 2 3 3" xfId="11620"/>
    <cellStyle name="입력 4 2 2 2 3 3 2" xfId="26690"/>
    <cellStyle name="입력 4 2 2 2 3 3 3" xfId="41711"/>
    <cellStyle name="입력 4 2 2 2 3 4" xfId="12921"/>
    <cellStyle name="입력 4 2 2 2 3 4 2" xfId="27991"/>
    <cellStyle name="입력 4 2 2 2 3 4 3" xfId="43012"/>
    <cellStyle name="입력 4 2 2 2 3 5" xfId="14228"/>
    <cellStyle name="입력 4 2 2 2 3 5 2" xfId="29298"/>
    <cellStyle name="입력 4 2 2 2 3 5 3" xfId="44319"/>
    <cellStyle name="입력 4 2 2 2 3 6" xfId="15492"/>
    <cellStyle name="입력 4 2 2 2 3 6 2" xfId="30562"/>
    <cellStyle name="입력 4 2 2 2 3 6 3" xfId="45583"/>
    <cellStyle name="입력 4 2 2 2 3 7" xfId="16639"/>
    <cellStyle name="입력 4 2 2 2 3 7 2" xfId="31709"/>
    <cellStyle name="입력 4 2 2 2 3 7 3" xfId="46730"/>
    <cellStyle name="입력 4 2 2 2 3 8" xfId="17926"/>
    <cellStyle name="입력 4 2 2 2 3 8 2" xfId="32996"/>
    <cellStyle name="입력 4 2 2 2 3 8 3" xfId="48008"/>
    <cellStyle name="입력 4 2 2 2 3 9" xfId="19101"/>
    <cellStyle name="입력 4 2 2 2 3 9 2" xfId="34171"/>
    <cellStyle name="입력 4 2 2 2 3 9 3" xfId="49183"/>
    <cellStyle name="입력 4 2 2 2 4" xfId="8167"/>
    <cellStyle name="입력 4 2 2 2 4 10" xfId="20744"/>
    <cellStyle name="입력 4 2 2 2 4 10 2" xfId="35814"/>
    <cellStyle name="입력 4 2 2 2 4 10 3" xfId="50826"/>
    <cellStyle name="입력 4 2 2 2 4 11" xfId="23393"/>
    <cellStyle name="입력 4 2 2 2 4 12" xfId="38417"/>
    <cellStyle name="입력 4 2 2 2 4 2" xfId="11072"/>
    <cellStyle name="입력 4 2 2 2 4 2 2" xfId="26142"/>
    <cellStyle name="입력 4 2 2 2 4 2 3" xfId="41163"/>
    <cellStyle name="입력 4 2 2 2 4 3" xfId="12189"/>
    <cellStyle name="입력 4 2 2 2 4 3 2" xfId="27259"/>
    <cellStyle name="입력 4 2 2 2 4 3 3" xfId="42280"/>
    <cellStyle name="입력 4 2 2 2 4 4" xfId="13495"/>
    <cellStyle name="입력 4 2 2 2 4 4 2" xfId="28565"/>
    <cellStyle name="입력 4 2 2 2 4 4 3" xfId="43586"/>
    <cellStyle name="입력 4 2 2 2 4 5" xfId="14870"/>
    <cellStyle name="입력 4 2 2 2 4 5 2" xfId="29940"/>
    <cellStyle name="입력 4 2 2 2 4 5 3" xfId="44961"/>
    <cellStyle name="입력 4 2 2 2 4 6" xfId="16044"/>
    <cellStyle name="입력 4 2 2 2 4 6 2" xfId="31114"/>
    <cellStyle name="입력 4 2 2 2 4 6 3" xfId="46135"/>
    <cellStyle name="입력 4 2 2 2 4 7" xfId="17199"/>
    <cellStyle name="입력 4 2 2 2 4 7 2" xfId="32269"/>
    <cellStyle name="입력 4 2 2 2 4 7 3" xfId="47281"/>
    <cellStyle name="입력 4 2 2 2 4 8" xfId="18504"/>
    <cellStyle name="입력 4 2 2 2 4 8 2" xfId="33574"/>
    <cellStyle name="입력 4 2 2 2 4 8 3" xfId="48586"/>
    <cellStyle name="입력 4 2 2 2 4 9" xfId="19649"/>
    <cellStyle name="입력 4 2 2 2 4 9 2" xfId="34719"/>
    <cellStyle name="입력 4 2 2 2 4 9 3" xfId="49731"/>
    <cellStyle name="입력 4 2 2 2 5" xfId="8713"/>
    <cellStyle name="입력 4 2 2 2 5 2" xfId="23939"/>
    <cellStyle name="입력 4 2 2 2 5 3" xfId="38961"/>
    <cellStyle name="입력 4 2 2 2 6" xfId="9394"/>
    <cellStyle name="입력 4 2 2 2 6 2" xfId="24620"/>
    <cellStyle name="입력 4 2 2 2 6 3" xfId="39641"/>
    <cellStyle name="입력 4 2 2 2 7" xfId="9377"/>
    <cellStyle name="입력 4 2 2 2 7 2" xfId="24603"/>
    <cellStyle name="입력 4 2 2 2 7 3" xfId="39624"/>
    <cellStyle name="입력 4 2 2 2 8" xfId="14619"/>
    <cellStyle name="입력 4 2 2 2 8 2" xfId="29689"/>
    <cellStyle name="입력 4 2 2 2 8 3" xfId="44710"/>
    <cellStyle name="입력 4 2 2 2 9" xfId="9166"/>
    <cellStyle name="입력 4 2 2 2 9 2" xfId="24392"/>
    <cellStyle name="입력 4 2 2 2 9 3" xfId="39414"/>
    <cellStyle name="입력 4 2 2 3" xfId="6449"/>
    <cellStyle name="입력 4 2 2 3 10" xfId="20075"/>
    <cellStyle name="입력 4 2 2 3 10 2" xfId="35145"/>
    <cellStyle name="입력 4 2 2 3 10 3" xfId="50157"/>
    <cellStyle name="입력 4 2 2 3 11" xfId="7347"/>
    <cellStyle name="입력 4 2 2 3 11 2" xfId="22700"/>
    <cellStyle name="입력 4 2 2 3 11 3" xfId="37748"/>
    <cellStyle name="입력 4 2 2 3 12" xfId="21803"/>
    <cellStyle name="입력 4 2 2 3 13" xfId="36851"/>
    <cellStyle name="입력 4 2 2 3 2" xfId="10267"/>
    <cellStyle name="입력 4 2 2 3 2 2" xfId="25464"/>
    <cellStyle name="입력 4 2 2 3 2 3" xfId="40485"/>
    <cellStyle name="입력 4 2 2 3 3" xfId="11499"/>
    <cellStyle name="입력 4 2 2 3 3 2" xfId="26569"/>
    <cellStyle name="입력 4 2 2 3 3 3" xfId="41590"/>
    <cellStyle name="입력 4 2 2 3 4" xfId="12800"/>
    <cellStyle name="입력 4 2 2 3 4 2" xfId="27870"/>
    <cellStyle name="입력 4 2 2 3 4 3" xfId="42891"/>
    <cellStyle name="입력 4 2 2 3 5" xfId="14107"/>
    <cellStyle name="입력 4 2 2 3 5 2" xfId="29177"/>
    <cellStyle name="입력 4 2 2 3 5 3" xfId="44198"/>
    <cellStyle name="입력 4 2 2 3 6" xfId="15371"/>
    <cellStyle name="입력 4 2 2 3 6 2" xfId="30441"/>
    <cellStyle name="입력 4 2 2 3 6 3" xfId="45462"/>
    <cellStyle name="입력 4 2 2 3 7" xfId="16518"/>
    <cellStyle name="입력 4 2 2 3 7 2" xfId="31588"/>
    <cellStyle name="입력 4 2 2 3 7 3" xfId="46609"/>
    <cellStyle name="입력 4 2 2 3 8" xfId="17805"/>
    <cellStyle name="입력 4 2 2 3 8 2" xfId="32875"/>
    <cellStyle name="입력 4 2 2 3 8 3" xfId="47887"/>
    <cellStyle name="입력 4 2 2 3 9" xfId="18980"/>
    <cellStyle name="입력 4 2 2 3 9 2" xfId="34050"/>
    <cellStyle name="입력 4 2 2 3 9 3" xfId="49062"/>
    <cellStyle name="입력 4 2 2 4" xfId="7375"/>
    <cellStyle name="입력 4 2 2 4 10" xfId="20103"/>
    <cellStyle name="입력 4 2 2 4 10 2" xfId="35173"/>
    <cellStyle name="입력 4 2 2 4 10 3" xfId="50185"/>
    <cellStyle name="입력 4 2 2 4 11" xfId="22728"/>
    <cellStyle name="입력 4 2 2 4 12" xfId="37776"/>
    <cellStyle name="입력 4 2 2 4 2" xfId="10295"/>
    <cellStyle name="입력 4 2 2 4 2 2" xfId="25492"/>
    <cellStyle name="입력 4 2 2 4 2 3" xfId="40513"/>
    <cellStyle name="입력 4 2 2 4 3" xfId="11527"/>
    <cellStyle name="입력 4 2 2 4 3 2" xfId="26597"/>
    <cellStyle name="입력 4 2 2 4 3 3" xfId="41618"/>
    <cellStyle name="입력 4 2 2 4 4" xfId="12828"/>
    <cellStyle name="입력 4 2 2 4 4 2" xfId="27898"/>
    <cellStyle name="입력 4 2 2 4 4 3" xfId="42919"/>
    <cellStyle name="입력 4 2 2 4 5" xfId="14135"/>
    <cellStyle name="입력 4 2 2 4 5 2" xfId="29205"/>
    <cellStyle name="입력 4 2 2 4 5 3" xfId="44226"/>
    <cellStyle name="입력 4 2 2 4 6" xfId="15399"/>
    <cellStyle name="입력 4 2 2 4 6 2" xfId="30469"/>
    <cellStyle name="입력 4 2 2 4 6 3" xfId="45490"/>
    <cellStyle name="입력 4 2 2 4 7" xfId="16546"/>
    <cellStyle name="입력 4 2 2 4 7 2" xfId="31616"/>
    <cellStyle name="입력 4 2 2 4 7 3" xfId="46637"/>
    <cellStyle name="입력 4 2 2 4 8" xfId="17833"/>
    <cellStyle name="입력 4 2 2 4 8 2" xfId="32903"/>
    <cellStyle name="입력 4 2 2 4 8 3" xfId="47915"/>
    <cellStyle name="입력 4 2 2 4 9" xfId="19008"/>
    <cellStyle name="입력 4 2 2 4 9 2" xfId="34078"/>
    <cellStyle name="입력 4 2 2 4 9 3" xfId="49090"/>
    <cellStyle name="입력 4 2 2 5" xfId="6088"/>
    <cellStyle name="입력 4 2 2 5 2" xfId="21444"/>
    <cellStyle name="입력 4 2 2 5 3" xfId="36490"/>
    <cellStyle name="입력 4 2 3" xfId="5527"/>
    <cellStyle name="입력 4 2 3 10" xfId="6275"/>
    <cellStyle name="입력 4 2 3 10 2" xfId="21629"/>
    <cellStyle name="입력 4 2 3 10 3" xfId="36677"/>
    <cellStyle name="입력 4 2 3 2" xfId="5597"/>
    <cellStyle name="입력 4 2 3 2 2" xfId="5657"/>
    <cellStyle name="입력 4 2 3 2 2 10" xfId="6205"/>
    <cellStyle name="입력 4 2 3 2 2 10 2" xfId="21559"/>
    <cellStyle name="입력 4 2 3 2 2 10 3" xfId="36607"/>
    <cellStyle name="입력 4 2 3 2 2 2" xfId="5783"/>
    <cellStyle name="입력 4 2 3 2 2 2 2" xfId="5900"/>
    <cellStyle name="입력 4 2 3 2 2 2 2 10" xfId="7200"/>
    <cellStyle name="입력 4 2 3 2 2 2 2 10 2" xfId="22554"/>
    <cellStyle name="입력 4 2 3 2 2 2 2 10 3" xfId="37602"/>
    <cellStyle name="입력 4 2 3 2 2 2 2 2" xfId="6898"/>
    <cellStyle name="입력 4 2 3 2 2 2 2 2 10" xfId="19524"/>
    <cellStyle name="입력 4 2 3 2 2 2 2 2 10 2" xfId="34594"/>
    <cellStyle name="입력 4 2 3 2 2 2 2 2 10 3" xfId="49606"/>
    <cellStyle name="입력 4 2 3 2 2 2 2 2 11" xfId="20619"/>
    <cellStyle name="입력 4 2 3 2 2 2 2 2 11 2" xfId="35689"/>
    <cellStyle name="입력 4 2 3 2 2 2 2 2 11 3" xfId="50701"/>
    <cellStyle name="입력 4 2 3 2 2 2 2 2 12" xfId="7965"/>
    <cellStyle name="입력 4 2 3 2 2 2 2 2 12 2" xfId="23268"/>
    <cellStyle name="입력 4 2 3 2 2 2 2 2 12 3" xfId="38292"/>
    <cellStyle name="입력 4 2 3 2 2 2 2 2 13" xfId="22252"/>
    <cellStyle name="입력 4 2 3 2 2 2 2 2 14" xfId="37300"/>
    <cellStyle name="입력 4 2 3 2 2 2 2 2 2" xfId="8454"/>
    <cellStyle name="입력 4 2 3 2 2 2 2 2 2 10" xfId="21031"/>
    <cellStyle name="입력 4 2 3 2 2 2 2 2 2 10 2" xfId="36101"/>
    <cellStyle name="입력 4 2 3 2 2 2 2 2 2 10 3" xfId="51113"/>
    <cellStyle name="입력 4 2 3 2 2 2 2 2 2 11" xfId="23680"/>
    <cellStyle name="입력 4 2 3 2 2 2 2 2 2 12" xfId="38704"/>
    <cellStyle name="입력 4 2 3 2 2 2 2 2 2 2" xfId="11359"/>
    <cellStyle name="입력 4 2 3 2 2 2 2 2 2 2 2" xfId="26429"/>
    <cellStyle name="입력 4 2 3 2 2 2 2 2 2 2 3" xfId="41450"/>
    <cellStyle name="입력 4 2 3 2 2 2 2 2 2 3" xfId="12476"/>
    <cellStyle name="입력 4 2 3 2 2 2 2 2 2 3 2" xfId="27546"/>
    <cellStyle name="입력 4 2 3 2 2 2 2 2 2 3 3" xfId="42567"/>
    <cellStyle name="입력 4 2 3 2 2 2 2 2 2 4" xfId="13782"/>
    <cellStyle name="입력 4 2 3 2 2 2 2 2 2 4 2" xfId="28852"/>
    <cellStyle name="입력 4 2 3 2 2 2 2 2 2 4 3" xfId="43873"/>
    <cellStyle name="입력 4 2 3 2 2 2 2 2 2 5" xfId="15157"/>
    <cellStyle name="입력 4 2 3 2 2 2 2 2 2 5 2" xfId="30227"/>
    <cellStyle name="입력 4 2 3 2 2 2 2 2 2 5 3" xfId="45248"/>
    <cellStyle name="입력 4 2 3 2 2 2 2 2 2 6" xfId="16331"/>
    <cellStyle name="입력 4 2 3 2 2 2 2 2 2 6 2" xfId="31401"/>
    <cellStyle name="입력 4 2 3 2 2 2 2 2 2 6 3" xfId="46422"/>
    <cellStyle name="입력 4 2 3 2 2 2 2 2 2 7" xfId="17486"/>
    <cellStyle name="입력 4 2 3 2 2 2 2 2 2 7 2" xfId="32556"/>
    <cellStyle name="입력 4 2 3 2 2 2 2 2 2 7 3" xfId="47568"/>
    <cellStyle name="입력 4 2 3 2 2 2 2 2 2 8" xfId="18791"/>
    <cellStyle name="입력 4 2 3 2 2 2 2 2 2 8 2" xfId="33861"/>
    <cellStyle name="입력 4 2 3 2 2 2 2 2 2 8 3" xfId="48873"/>
    <cellStyle name="입력 4 2 3 2 2 2 2 2 2 9" xfId="19936"/>
    <cellStyle name="입력 4 2 3 2 2 2 2 2 2 9 2" xfId="35006"/>
    <cellStyle name="입력 4 2 3 2 2 2 2 2 2 9 3" xfId="50018"/>
    <cellStyle name="입력 4 2 3 2 2 2 2 2 3" xfId="10870"/>
    <cellStyle name="입력 4 2 3 2 2 2 2 2 3 2" xfId="26017"/>
    <cellStyle name="입력 4 2 3 2 2 2 2 2 3 3" xfId="41038"/>
    <cellStyle name="입력 4 2 3 2 2 2 2 2 4" xfId="12048"/>
    <cellStyle name="입력 4 2 3 2 2 2 2 2 4 2" xfId="27118"/>
    <cellStyle name="입력 4 2 3 2 2 2 2 2 4 3" xfId="42139"/>
    <cellStyle name="입력 4 2 3 2 2 2 2 2 5" xfId="13352"/>
    <cellStyle name="입력 4 2 3 2 2 2 2 2 5 2" xfId="28422"/>
    <cellStyle name="입력 4 2 3 2 2 2 2 2 5 3" xfId="43443"/>
    <cellStyle name="입력 4 2 3 2 2 2 2 2 6" xfId="14689"/>
    <cellStyle name="입력 4 2 3 2 2 2 2 2 6 2" xfId="29759"/>
    <cellStyle name="입력 4 2 3 2 2 2 2 2 6 3" xfId="44780"/>
    <cellStyle name="입력 4 2 3 2 2 2 2 2 7" xfId="15919"/>
    <cellStyle name="입력 4 2 3 2 2 2 2 2 7 2" xfId="30989"/>
    <cellStyle name="입력 4 2 3 2 2 2 2 2 7 3" xfId="46010"/>
    <cellStyle name="입력 4 2 3 2 2 2 2 2 8" xfId="17072"/>
    <cellStyle name="입력 4 2 3 2 2 2 2 2 8 2" xfId="32142"/>
    <cellStyle name="입력 4 2 3 2 2 2 2 2 8 3" xfId="47154"/>
    <cellStyle name="입력 4 2 3 2 2 2 2 2 9" xfId="18357"/>
    <cellStyle name="입력 4 2 3 2 2 2 2 2 9 2" xfId="33427"/>
    <cellStyle name="입력 4 2 3 2 2 2 2 2 9 3" xfId="48439"/>
    <cellStyle name="입력 4 2 3 2 2 2 2 3" xfId="7805"/>
    <cellStyle name="입력 4 2 3 2 2 2 2 3 10" xfId="20504"/>
    <cellStyle name="입력 4 2 3 2 2 2 2 3 10 2" xfId="35574"/>
    <cellStyle name="입력 4 2 3 2 2 2 2 3 10 3" xfId="50586"/>
    <cellStyle name="입력 4 2 3 2 2 2 2 3 11" xfId="23150"/>
    <cellStyle name="입력 4 2 3 2 2 2 2 3 12" xfId="38177"/>
    <cellStyle name="입력 4 2 3 2 2 2 2 3 2" xfId="10713"/>
    <cellStyle name="입력 4 2 3 2 2 2 2 3 2 2" xfId="25902"/>
    <cellStyle name="입력 4 2 3 2 2 2 2 3 2 3" xfId="40923"/>
    <cellStyle name="입력 4 2 3 2 2 2 2 3 3" xfId="11931"/>
    <cellStyle name="입력 4 2 3 2 2 2 2 3 3 2" xfId="27001"/>
    <cellStyle name="입력 4 2 3 2 2 2 2 3 3 3" xfId="42022"/>
    <cellStyle name="입력 4 2 3 2 2 2 2 3 4" xfId="13233"/>
    <cellStyle name="입력 4 2 3 2 2 2 2 3 4 2" xfId="28303"/>
    <cellStyle name="입력 4 2 3 2 2 2 2 3 4 3" xfId="43324"/>
    <cellStyle name="입력 4 2 3 2 2 2 2 3 5" xfId="14544"/>
    <cellStyle name="입력 4 2 3 2 2 2 2 3 5 2" xfId="29614"/>
    <cellStyle name="입력 4 2 3 2 2 2 2 3 5 3" xfId="44635"/>
    <cellStyle name="입력 4 2 3 2 2 2 2 3 6" xfId="15803"/>
    <cellStyle name="입력 4 2 3 2 2 2 2 3 6 2" xfId="30873"/>
    <cellStyle name="입력 4 2 3 2 2 2 2 3 6 3" xfId="45894"/>
    <cellStyle name="입력 4 2 3 2 2 2 2 3 7" xfId="16954"/>
    <cellStyle name="입력 4 2 3 2 2 2 2 3 7 2" xfId="32024"/>
    <cellStyle name="입력 4 2 3 2 2 2 2 3 7 3" xfId="47039"/>
    <cellStyle name="입력 4 2 3 2 2 2 2 3 8" xfId="18235"/>
    <cellStyle name="입력 4 2 3 2 2 2 2 3 8 2" xfId="33305"/>
    <cellStyle name="입력 4 2 3 2 2 2 2 3 8 3" xfId="48317"/>
    <cellStyle name="입력 4 2 3 2 2 2 2 3 9" xfId="19409"/>
    <cellStyle name="입력 4 2 3 2 2 2 2 3 9 2" xfId="34479"/>
    <cellStyle name="입력 4 2 3 2 2 2 2 3 9 3" xfId="49491"/>
    <cellStyle name="입력 4 2 3 2 2 2 2 4" xfId="8371"/>
    <cellStyle name="입력 4 2 3 2 2 2 2 4 10" xfId="20948"/>
    <cellStyle name="입력 4 2 3 2 2 2 2 4 10 2" xfId="36018"/>
    <cellStyle name="입력 4 2 3 2 2 2 2 4 10 3" xfId="51030"/>
    <cellStyle name="입력 4 2 3 2 2 2 2 4 11" xfId="23597"/>
    <cellStyle name="입력 4 2 3 2 2 2 2 4 12" xfId="38621"/>
    <cellStyle name="입력 4 2 3 2 2 2 2 4 2" xfId="11276"/>
    <cellStyle name="입력 4 2 3 2 2 2 2 4 2 2" xfId="26346"/>
    <cellStyle name="입력 4 2 3 2 2 2 2 4 2 3" xfId="41367"/>
    <cellStyle name="입력 4 2 3 2 2 2 2 4 3" xfId="12393"/>
    <cellStyle name="입력 4 2 3 2 2 2 2 4 3 2" xfId="27463"/>
    <cellStyle name="입력 4 2 3 2 2 2 2 4 3 3" xfId="42484"/>
    <cellStyle name="입력 4 2 3 2 2 2 2 4 4" xfId="13699"/>
    <cellStyle name="입력 4 2 3 2 2 2 2 4 4 2" xfId="28769"/>
    <cellStyle name="입력 4 2 3 2 2 2 2 4 4 3" xfId="43790"/>
    <cellStyle name="입력 4 2 3 2 2 2 2 4 5" xfId="15074"/>
    <cellStyle name="입력 4 2 3 2 2 2 2 4 5 2" xfId="30144"/>
    <cellStyle name="입력 4 2 3 2 2 2 2 4 5 3" xfId="45165"/>
    <cellStyle name="입력 4 2 3 2 2 2 2 4 6" xfId="16248"/>
    <cellStyle name="입력 4 2 3 2 2 2 2 4 6 2" xfId="31318"/>
    <cellStyle name="입력 4 2 3 2 2 2 2 4 6 3" xfId="46339"/>
    <cellStyle name="입력 4 2 3 2 2 2 2 4 7" xfId="17403"/>
    <cellStyle name="입력 4 2 3 2 2 2 2 4 7 2" xfId="32473"/>
    <cellStyle name="입력 4 2 3 2 2 2 2 4 7 3" xfId="47485"/>
    <cellStyle name="입력 4 2 3 2 2 2 2 4 8" xfId="18708"/>
    <cellStyle name="입력 4 2 3 2 2 2 2 4 8 2" xfId="33778"/>
    <cellStyle name="입력 4 2 3 2 2 2 2 4 8 3" xfId="48790"/>
    <cellStyle name="입력 4 2 3 2 2 2 2 4 9" xfId="19853"/>
    <cellStyle name="입력 4 2 3 2 2 2 2 4 9 2" xfId="34923"/>
    <cellStyle name="입력 4 2 3 2 2 2 2 4 9 3" xfId="49935"/>
    <cellStyle name="입력 4 2 3 2 2 2 2 5" xfId="8861"/>
    <cellStyle name="입력 4 2 3 2 2 2 2 5 2" xfId="24087"/>
    <cellStyle name="입력 4 2 3 2 2 2 2 5 3" xfId="39109"/>
    <cellStyle name="입력 4 2 3 2 2 2 2 6" xfId="12659"/>
    <cellStyle name="입력 4 2 3 2 2 2 2 6 2" xfId="27729"/>
    <cellStyle name="입력 4 2 3 2 2 2 2 6 3" xfId="42750"/>
    <cellStyle name="입력 4 2 3 2 2 2 2 7" xfId="13954"/>
    <cellStyle name="입력 4 2 3 2 2 2 2 7 2" xfId="29024"/>
    <cellStyle name="입력 4 2 3 2 2 2 2 7 3" xfId="44045"/>
    <cellStyle name="입력 4 2 3 2 2 2 2 8" xfId="9861"/>
    <cellStyle name="입력 4 2 3 2 2 2 2 8 2" xfId="25087"/>
    <cellStyle name="입력 4 2 3 2 2 2 2 8 3" xfId="40108"/>
    <cellStyle name="입력 4 2 3 2 2 2 2 9" xfId="17661"/>
    <cellStyle name="입력 4 2 3 2 2 2 2 9 2" xfId="32731"/>
    <cellStyle name="입력 4 2 3 2 2 2 2 9 3" xfId="47743"/>
    <cellStyle name="입력 4 2 3 2 2 2 3" xfId="6789"/>
    <cellStyle name="입력 4 2 3 2 2 2 3 10" xfId="20395"/>
    <cellStyle name="입력 4 2 3 2 2 2 3 10 2" xfId="35465"/>
    <cellStyle name="입력 4 2 3 2 2 2 3 10 3" xfId="50477"/>
    <cellStyle name="입력 4 2 3 2 2 2 3 11" xfId="7689"/>
    <cellStyle name="입력 4 2 3 2 2 2 3 11 2" xfId="23041"/>
    <cellStyle name="입력 4 2 3 2 2 2 3 11 3" xfId="38068"/>
    <cellStyle name="입력 4 2 3 2 2 2 3 12" xfId="22143"/>
    <cellStyle name="입력 4 2 3 2 2 2 3 13" xfId="37191"/>
    <cellStyle name="입력 4 2 3 2 2 2 3 2" xfId="10597"/>
    <cellStyle name="입력 4 2 3 2 2 2 3 2 2" xfId="25793"/>
    <cellStyle name="입력 4 2 3 2 2 2 3 2 3" xfId="40814"/>
    <cellStyle name="입력 4 2 3 2 2 2 3 3" xfId="11821"/>
    <cellStyle name="입력 4 2 3 2 2 2 3 3 2" xfId="26891"/>
    <cellStyle name="입력 4 2 3 2 2 2 3 3 3" xfId="41912"/>
    <cellStyle name="입력 4 2 3 2 2 2 3 4" xfId="13123"/>
    <cellStyle name="입력 4 2 3 2 2 2 3 4 2" xfId="28193"/>
    <cellStyle name="입력 4 2 3 2 2 2 3 4 3" xfId="43214"/>
    <cellStyle name="입력 4 2 3 2 2 2 3 5" xfId="14429"/>
    <cellStyle name="입력 4 2 3 2 2 2 3 5 2" xfId="29499"/>
    <cellStyle name="입력 4 2 3 2 2 2 3 5 3" xfId="44520"/>
    <cellStyle name="입력 4 2 3 2 2 2 3 6" xfId="15694"/>
    <cellStyle name="입력 4 2 3 2 2 2 3 6 2" xfId="30764"/>
    <cellStyle name="입력 4 2 3 2 2 2 3 6 3" xfId="45785"/>
    <cellStyle name="입력 4 2 3 2 2 2 3 7" xfId="16845"/>
    <cellStyle name="입력 4 2 3 2 2 2 3 7 2" xfId="31915"/>
    <cellStyle name="입력 4 2 3 2 2 2 3 7 3" xfId="46930"/>
    <cellStyle name="입력 4 2 3 2 2 2 3 8" xfId="18125"/>
    <cellStyle name="입력 4 2 3 2 2 2 3 8 2" xfId="33195"/>
    <cellStyle name="입력 4 2 3 2 2 2 3 8 3" xfId="48207"/>
    <cellStyle name="입력 4 2 3 2 2 2 3 9" xfId="19300"/>
    <cellStyle name="입력 4 2 3 2 2 2 3 9 2" xfId="34370"/>
    <cellStyle name="입력 4 2 3 2 2 2 3 9 3" xfId="49382"/>
    <cellStyle name="입력 4 2 3 2 2 2 4" xfId="8294"/>
    <cellStyle name="입력 4 2 3 2 2 2 4 10" xfId="20871"/>
    <cellStyle name="입력 4 2 3 2 2 2 4 10 2" xfId="35941"/>
    <cellStyle name="입력 4 2 3 2 2 2 4 10 3" xfId="50953"/>
    <cellStyle name="입력 4 2 3 2 2 2 4 11" xfId="23520"/>
    <cellStyle name="입력 4 2 3 2 2 2 4 12" xfId="38544"/>
    <cellStyle name="입력 4 2 3 2 2 2 4 2" xfId="11199"/>
    <cellStyle name="입력 4 2 3 2 2 2 4 2 2" xfId="26269"/>
    <cellStyle name="입력 4 2 3 2 2 2 4 2 3" xfId="41290"/>
    <cellStyle name="입력 4 2 3 2 2 2 4 3" xfId="12316"/>
    <cellStyle name="입력 4 2 3 2 2 2 4 3 2" xfId="27386"/>
    <cellStyle name="입력 4 2 3 2 2 2 4 3 3" xfId="42407"/>
    <cellStyle name="입력 4 2 3 2 2 2 4 4" xfId="13622"/>
    <cellStyle name="입력 4 2 3 2 2 2 4 4 2" xfId="28692"/>
    <cellStyle name="입력 4 2 3 2 2 2 4 4 3" xfId="43713"/>
    <cellStyle name="입력 4 2 3 2 2 2 4 5" xfId="14997"/>
    <cellStyle name="입력 4 2 3 2 2 2 4 5 2" xfId="30067"/>
    <cellStyle name="입력 4 2 3 2 2 2 4 5 3" xfId="45088"/>
    <cellStyle name="입력 4 2 3 2 2 2 4 6" xfId="16171"/>
    <cellStyle name="입력 4 2 3 2 2 2 4 6 2" xfId="31241"/>
    <cellStyle name="입력 4 2 3 2 2 2 4 6 3" xfId="46262"/>
    <cellStyle name="입력 4 2 3 2 2 2 4 7" xfId="17326"/>
    <cellStyle name="입력 4 2 3 2 2 2 4 7 2" xfId="32396"/>
    <cellStyle name="입력 4 2 3 2 2 2 4 7 3" xfId="47408"/>
    <cellStyle name="입력 4 2 3 2 2 2 4 8" xfId="18631"/>
    <cellStyle name="입력 4 2 3 2 2 2 4 8 2" xfId="33701"/>
    <cellStyle name="입력 4 2 3 2 2 2 4 8 3" xfId="48713"/>
    <cellStyle name="입력 4 2 3 2 2 2 4 9" xfId="19776"/>
    <cellStyle name="입력 4 2 3 2 2 2 4 9 2" xfId="34846"/>
    <cellStyle name="입력 4 2 3 2 2 2 4 9 3" xfId="49858"/>
    <cellStyle name="입력 4 2 3 2 2 2 5" xfId="6244"/>
    <cellStyle name="입력 4 2 3 2 2 2 5 2" xfId="21598"/>
    <cellStyle name="입력 4 2 3 2 2 2 5 3" xfId="36646"/>
    <cellStyle name="입력 4 2 3 2 2 3" xfId="6671"/>
    <cellStyle name="입력 4 2 3 2 2 3 10" xfId="20277"/>
    <cellStyle name="입력 4 2 3 2 2 3 10 2" xfId="35347"/>
    <cellStyle name="입력 4 2 3 2 2 3 10 3" xfId="50359"/>
    <cellStyle name="입력 4 2 3 2 2 3 11" xfId="7549"/>
    <cellStyle name="입력 4 2 3 2 2 3 11 2" xfId="22902"/>
    <cellStyle name="입력 4 2 3 2 2 3 11 3" xfId="37950"/>
    <cellStyle name="입력 4 2 3 2 2 3 12" xfId="22025"/>
    <cellStyle name="입력 4 2 3 2 2 3 13" xfId="37073"/>
    <cellStyle name="입력 4 2 3 2 2 3 2" xfId="10469"/>
    <cellStyle name="입력 4 2 3 2 2 3 2 2" xfId="25666"/>
    <cellStyle name="입력 4 2 3 2 2 3 2 3" xfId="40687"/>
    <cellStyle name="입력 4 2 3 2 2 3 3" xfId="11701"/>
    <cellStyle name="입력 4 2 3 2 2 3 3 2" xfId="26771"/>
    <cellStyle name="입력 4 2 3 2 2 3 3 3" xfId="41792"/>
    <cellStyle name="입력 4 2 3 2 2 3 4" xfId="13002"/>
    <cellStyle name="입력 4 2 3 2 2 3 4 2" xfId="28072"/>
    <cellStyle name="입력 4 2 3 2 2 3 4 3" xfId="43093"/>
    <cellStyle name="입력 4 2 3 2 2 3 5" xfId="14309"/>
    <cellStyle name="입력 4 2 3 2 2 3 5 2" xfId="29379"/>
    <cellStyle name="입력 4 2 3 2 2 3 5 3" xfId="44400"/>
    <cellStyle name="입력 4 2 3 2 2 3 6" xfId="15573"/>
    <cellStyle name="입력 4 2 3 2 2 3 6 2" xfId="30643"/>
    <cellStyle name="입력 4 2 3 2 2 3 6 3" xfId="45664"/>
    <cellStyle name="입력 4 2 3 2 2 3 7" xfId="16720"/>
    <cellStyle name="입력 4 2 3 2 2 3 7 2" xfId="31790"/>
    <cellStyle name="입력 4 2 3 2 2 3 7 3" xfId="46811"/>
    <cellStyle name="입력 4 2 3 2 2 3 8" xfId="18007"/>
    <cellStyle name="입력 4 2 3 2 2 3 8 2" xfId="33077"/>
    <cellStyle name="입력 4 2 3 2 2 3 8 3" xfId="48089"/>
    <cellStyle name="입력 4 2 3 2 2 3 9" xfId="19182"/>
    <cellStyle name="입력 4 2 3 2 2 3 9 2" xfId="34252"/>
    <cellStyle name="입력 4 2 3 2 2 3 9 3" xfId="49264"/>
    <cellStyle name="입력 4 2 3 2 2 4" xfId="8224"/>
    <cellStyle name="입력 4 2 3 2 2 4 10" xfId="20801"/>
    <cellStyle name="입력 4 2 3 2 2 4 10 2" xfId="35871"/>
    <cellStyle name="입력 4 2 3 2 2 4 10 3" xfId="50883"/>
    <cellStyle name="입력 4 2 3 2 2 4 11" xfId="23450"/>
    <cellStyle name="입력 4 2 3 2 2 4 12" xfId="38474"/>
    <cellStyle name="입력 4 2 3 2 2 4 2" xfId="11129"/>
    <cellStyle name="입력 4 2 3 2 2 4 2 2" xfId="26199"/>
    <cellStyle name="입력 4 2 3 2 2 4 2 3" xfId="41220"/>
    <cellStyle name="입력 4 2 3 2 2 4 3" xfId="12246"/>
    <cellStyle name="입력 4 2 3 2 2 4 3 2" xfId="27316"/>
    <cellStyle name="입력 4 2 3 2 2 4 3 3" xfId="42337"/>
    <cellStyle name="입력 4 2 3 2 2 4 4" xfId="13552"/>
    <cellStyle name="입력 4 2 3 2 2 4 4 2" xfId="28622"/>
    <cellStyle name="입력 4 2 3 2 2 4 4 3" xfId="43643"/>
    <cellStyle name="입력 4 2 3 2 2 4 5" xfId="14927"/>
    <cellStyle name="입력 4 2 3 2 2 4 5 2" xfId="29997"/>
    <cellStyle name="입력 4 2 3 2 2 4 5 3" xfId="45018"/>
    <cellStyle name="입력 4 2 3 2 2 4 6" xfId="16101"/>
    <cellStyle name="입력 4 2 3 2 2 4 6 2" xfId="31171"/>
    <cellStyle name="입력 4 2 3 2 2 4 6 3" xfId="46192"/>
    <cellStyle name="입력 4 2 3 2 2 4 7" xfId="17256"/>
    <cellStyle name="입력 4 2 3 2 2 4 7 2" xfId="32326"/>
    <cellStyle name="입력 4 2 3 2 2 4 7 3" xfId="47338"/>
    <cellStyle name="입력 4 2 3 2 2 4 8" xfId="18561"/>
    <cellStyle name="입력 4 2 3 2 2 4 8 2" xfId="33631"/>
    <cellStyle name="입력 4 2 3 2 2 4 8 3" xfId="48643"/>
    <cellStyle name="입력 4 2 3 2 2 4 9" xfId="19706"/>
    <cellStyle name="입력 4 2 3 2 2 4 9 2" xfId="34776"/>
    <cellStyle name="입력 4 2 3 2 2 4 9 3" xfId="49788"/>
    <cellStyle name="입력 4 2 3 2 2 5" xfId="8617"/>
    <cellStyle name="입력 4 2 3 2 2 5 2" xfId="23843"/>
    <cellStyle name="입력 4 2 3 2 2 5 3" xfId="38866"/>
    <cellStyle name="입력 4 2 3 2 2 6" xfId="9795"/>
    <cellStyle name="입력 4 2 3 2 2 6 2" xfId="25021"/>
    <cellStyle name="입력 4 2 3 2 2 6 3" xfId="40042"/>
    <cellStyle name="입력 4 2 3 2 2 7" xfId="9582"/>
    <cellStyle name="입력 4 2 3 2 2 7 2" xfId="24808"/>
    <cellStyle name="입력 4 2 3 2 2 7 3" xfId="39829"/>
    <cellStyle name="입력 4 2 3 2 2 8" xfId="9182"/>
    <cellStyle name="입력 4 2 3 2 2 8 2" xfId="24408"/>
    <cellStyle name="입력 4 2 3 2 2 8 3" xfId="39430"/>
    <cellStyle name="입력 4 2 3 2 2 9" xfId="9402"/>
    <cellStyle name="입력 4 2 3 2 2 9 2" xfId="24628"/>
    <cellStyle name="입력 4 2 3 2 2 9 3" xfId="39649"/>
    <cellStyle name="입력 4 2 3 2 3" xfId="6611"/>
    <cellStyle name="입력 4 2 3 2 3 10" xfId="20217"/>
    <cellStyle name="입력 4 2 3 2 3 10 2" xfId="35287"/>
    <cellStyle name="입력 4 2 3 2 3 10 3" xfId="50299"/>
    <cellStyle name="입력 4 2 3 2 3 11" xfId="7489"/>
    <cellStyle name="입력 4 2 3 2 3 11 2" xfId="22842"/>
    <cellStyle name="입력 4 2 3 2 3 11 3" xfId="37890"/>
    <cellStyle name="입력 4 2 3 2 3 12" xfId="21965"/>
    <cellStyle name="입력 4 2 3 2 3 13" xfId="37013"/>
    <cellStyle name="입력 4 2 3 2 3 2" xfId="10409"/>
    <cellStyle name="입력 4 2 3 2 3 2 2" xfId="25606"/>
    <cellStyle name="입력 4 2 3 2 3 2 3" xfId="40627"/>
    <cellStyle name="입력 4 2 3 2 3 3" xfId="11641"/>
    <cellStyle name="입력 4 2 3 2 3 3 2" xfId="26711"/>
    <cellStyle name="입력 4 2 3 2 3 3 3" xfId="41732"/>
    <cellStyle name="입력 4 2 3 2 3 4" xfId="12942"/>
    <cellStyle name="입력 4 2 3 2 3 4 2" xfId="28012"/>
    <cellStyle name="입력 4 2 3 2 3 4 3" xfId="43033"/>
    <cellStyle name="입력 4 2 3 2 3 5" xfId="14249"/>
    <cellStyle name="입력 4 2 3 2 3 5 2" xfId="29319"/>
    <cellStyle name="입력 4 2 3 2 3 5 3" xfId="44340"/>
    <cellStyle name="입력 4 2 3 2 3 6" xfId="15513"/>
    <cellStyle name="입력 4 2 3 2 3 6 2" xfId="30583"/>
    <cellStyle name="입력 4 2 3 2 3 6 3" xfId="45604"/>
    <cellStyle name="입력 4 2 3 2 3 7" xfId="16660"/>
    <cellStyle name="입력 4 2 3 2 3 7 2" xfId="31730"/>
    <cellStyle name="입력 4 2 3 2 3 7 3" xfId="46751"/>
    <cellStyle name="입력 4 2 3 2 3 8" xfId="17947"/>
    <cellStyle name="입력 4 2 3 2 3 8 2" xfId="33017"/>
    <cellStyle name="입력 4 2 3 2 3 8 3" xfId="48029"/>
    <cellStyle name="입력 4 2 3 2 3 9" xfId="19122"/>
    <cellStyle name="입력 4 2 3 2 3 9 2" xfId="34192"/>
    <cellStyle name="입력 4 2 3 2 3 9 3" xfId="49204"/>
    <cellStyle name="입력 4 2 3 2 4" xfId="8180"/>
    <cellStyle name="입력 4 2 3 2 4 10" xfId="20757"/>
    <cellStyle name="입력 4 2 3 2 4 10 2" xfId="35827"/>
    <cellStyle name="입력 4 2 3 2 4 10 3" xfId="50839"/>
    <cellStyle name="입력 4 2 3 2 4 11" xfId="23406"/>
    <cellStyle name="입력 4 2 3 2 4 12" xfId="38430"/>
    <cellStyle name="입력 4 2 3 2 4 2" xfId="11085"/>
    <cellStyle name="입력 4 2 3 2 4 2 2" xfId="26155"/>
    <cellStyle name="입력 4 2 3 2 4 2 3" xfId="41176"/>
    <cellStyle name="입력 4 2 3 2 4 3" xfId="12202"/>
    <cellStyle name="입력 4 2 3 2 4 3 2" xfId="27272"/>
    <cellStyle name="입력 4 2 3 2 4 3 3" xfId="42293"/>
    <cellStyle name="입력 4 2 3 2 4 4" xfId="13508"/>
    <cellStyle name="입력 4 2 3 2 4 4 2" xfId="28578"/>
    <cellStyle name="입력 4 2 3 2 4 4 3" xfId="43599"/>
    <cellStyle name="입력 4 2 3 2 4 5" xfId="14883"/>
    <cellStyle name="입력 4 2 3 2 4 5 2" xfId="29953"/>
    <cellStyle name="입력 4 2 3 2 4 5 3" xfId="44974"/>
    <cellStyle name="입력 4 2 3 2 4 6" xfId="16057"/>
    <cellStyle name="입력 4 2 3 2 4 6 2" xfId="31127"/>
    <cellStyle name="입력 4 2 3 2 4 6 3" xfId="46148"/>
    <cellStyle name="입력 4 2 3 2 4 7" xfId="17212"/>
    <cellStyle name="입력 4 2 3 2 4 7 2" xfId="32282"/>
    <cellStyle name="입력 4 2 3 2 4 7 3" xfId="47294"/>
    <cellStyle name="입력 4 2 3 2 4 8" xfId="18517"/>
    <cellStyle name="입력 4 2 3 2 4 8 2" xfId="33587"/>
    <cellStyle name="입력 4 2 3 2 4 8 3" xfId="48599"/>
    <cellStyle name="입력 4 2 3 2 4 9" xfId="19662"/>
    <cellStyle name="입력 4 2 3 2 4 9 2" xfId="34732"/>
    <cellStyle name="입력 4 2 3 2 4 9 3" xfId="49744"/>
    <cellStyle name="입력 4 2 3 2 5" xfId="6482"/>
    <cellStyle name="입력 4 2 3 2 5 2" xfId="21836"/>
    <cellStyle name="입력 4 2 3 2 5 3" xfId="36884"/>
    <cellStyle name="입력 4 2 3 3" xfId="6541"/>
    <cellStyle name="입력 4 2 3 3 10" xfId="20147"/>
    <cellStyle name="입력 4 2 3 3 10 2" xfId="35217"/>
    <cellStyle name="입력 4 2 3 3 10 3" xfId="50229"/>
    <cellStyle name="입력 4 2 3 3 11" xfId="7419"/>
    <cellStyle name="입력 4 2 3 3 11 2" xfId="22772"/>
    <cellStyle name="입력 4 2 3 3 11 3" xfId="37820"/>
    <cellStyle name="입력 4 2 3 3 12" xfId="21895"/>
    <cellStyle name="입력 4 2 3 3 13" xfId="36943"/>
    <cellStyle name="입력 4 2 3 3 2" xfId="10339"/>
    <cellStyle name="입력 4 2 3 3 2 2" xfId="25536"/>
    <cellStyle name="입력 4 2 3 3 2 3" xfId="40557"/>
    <cellStyle name="입력 4 2 3 3 3" xfId="11571"/>
    <cellStyle name="입력 4 2 3 3 3 2" xfId="26641"/>
    <cellStyle name="입력 4 2 3 3 3 3" xfId="41662"/>
    <cellStyle name="입력 4 2 3 3 4" xfId="12872"/>
    <cellStyle name="입력 4 2 3 3 4 2" xfId="27942"/>
    <cellStyle name="입력 4 2 3 3 4 3" xfId="42963"/>
    <cellStyle name="입력 4 2 3 3 5" xfId="14179"/>
    <cellStyle name="입력 4 2 3 3 5 2" xfId="29249"/>
    <cellStyle name="입력 4 2 3 3 5 3" xfId="44270"/>
    <cellStyle name="입력 4 2 3 3 6" xfId="15443"/>
    <cellStyle name="입력 4 2 3 3 6 2" xfId="30513"/>
    <cellStyle name="입력 4 2 3 3 6 3" xfId="45534"/>
    <cellStyle name="입력 4 2 3 3 7" xfId="16590"/>
    <cellStyle name="입력 4 2 3 3 7 2" xfId="31660"/>
    <cellStyle name="입력 4 2 3 3 7 3" xfId="46681"/>
    <cellStyle name="입력 4 2 3 3 8" xfId="17877"/>
    <cellStyle name="입력 4 2 3 3 8 2" xfId="32947"/>
    <cellStyle name="입력 4 2 3 3 8 3" xfId="47959"/>
    <cellStyle name="입력 4 2 3 3 9" xfId="19052"/>
    <cellStyle name="입력 4 2 3 3 9 2" xfId="34122"/>
    <cellStyle name="입력 4 2 3 3 9 3" xfId="49134"/>
    <cellStyle name="입력 4 2 3 4" xfId="8148"/>
    <cellStyle name="입력 4 2 3 4 10" xfId="20725"/>
    <cellStyle name="입력 4 2 3 4 10 2" xfId="35795"/>
    <cellStyle name="입력 4 2 3 4 10 3" xfId="50807"/>
    <cellStyle name="입력 4 2 3 4 11" xfId="23374"/>
    <cellStyle name="입력 4 2 3 4 12" xfId="38398"/>
    <cellStyle name="입력 4 2 3 4 2" xfId="11053"/>
    <cellStyle name="입력 4 2 3 4 2 2" xfId="26123"/>
    <cellStyle name="입력 4 2 3 4 2 3" xfId="41144"/>
    <cellStyle name="입력 4 2 3 4 3" xfId="12170"/>
    <cellStyle name="입력 4 2 3 4 3 2" xfId="27240"/>
    <cellStyle name="입력 4 2 3 4 3 3" xfId="42261"/>
    <cellStyle name="입력 4 2 3 4 4" xfId="13476"/>
    <cellStyle name="입력 4 2 3 4 4 2" xfId="28546"/>
    <cellStyle name="입력 4 2 3 4 4 3" xfId="43567"/>
    <cellStyle name="입력 4 2 3 4 5" xfId="14851"/>
    <cellStyle name="입력 4 2 3 4 5 2" xfId="29921"/>
    <cellStyle name="입력 4 2 3 4 5 3" xfId="44942"/>
    <cellStyle name="입력 4 2 3 4 6" xfId="16025"/>
    <cellStyle name="입력 4 2 3 4 6 2" xfId="31095"/>
    <cellStyle name="입력 4 2 3 4 6 3" xfId="46116"/>
    <cellStyle name="입력 4 2 3 4 7" xfId="17180"/>
    <cellStyle name="입력 4 2 3 4 7 2" xfId="32250"/>
    <cellStyle name="입력 4 2 3 4 7 3" xfId="47262"/>
    <cellStyle name="입력 4 2 3 4 8" xfId="18485"/>
    <cellStyle name="입력 4 2 3 4 8 2" xfId="33555"/>
    <cellStyle name="입력 4 2 3 4 8 3" xfId="48567"/>
    <cellStyle name="입력 4 2 3 4 9" xfId="19630"/>
    <cellStyle name="입력 4 2 3 4 9 2" xfId="34700"/>
    <cellStyle name="입력 4 2 3 4 9 3" xfId="49712"/>
    <cellStyle name="입력 4 2 3 5" xfId="8762"/>
    <cellStyle name="입력 4 2 3 5 2" xfId="23988"/>
    <cellStyle name="입력 4 2 3 5 3" xfId="39010"/>
    <cellStyle name="입력 4 2 3 6" xfId="9133"/>
    <cellStyle name="입력 4 2 3 6 2" xfId="24359"/>
    <cellStyle name="입력 4 2 3 6 3" xfId="39381"/>
    <cellStyle name="입력 4 2 3 7" xfId="9574"/>
    <cellStyle name="입력 4 2 3 7 2" xfId="24800"/>
    <cellStyle name="입력 4 2 3 7 3" xfId="39821"/>
    <cellStyle name="입력 4 2 3 8" xfId="14760"/>
    <cellStyle name="입력 4 2 3 8 2" xfId="29830"/>
    <cellStyle name="입력 4 2 3 8 3" xfId="44851"/>
    <cellStyle name="입력 4 2 3 9" xfId="9547"/>
    <cellStyle name="입력 4 2 3 9 2" xfId="24773"/>
    <cellStyle name="입력 4 2 3 9 3" xfId="39794"/>
    <cellStyle name="입력 4 2 4" xfId="6343"/>
    <cellStyle name="입력 4 2 4 10" xfId="20074"/>
    <cellStyle name="입력 4 2 4 10 2" xfId="35144"/>
    <cellStyle name="입력 4 2 4 10 3" xfId="50156"/>
    <cellStyle name="입력 4 2 4 11" xfId="7346"/>
    <cellStyle name="입력 4 2 4 11 2" xfId="22699"/>
    <cellStyle name="입력 4 2 4 11 3" xfId="37747"/>
    <cellStyle name="입력 4 2 4 12" xfId="21697"/>
    <cellStyle name="입력 4 2 4 13" xfId="36745"/>
    <cellStyle name="입력 4 2 4 2" xfId="10266"/>
    <cellStyle name="입력 4 2 4 2 2" xfId="25463"/>
    <cellStyle name="입력 4 2 4 2 3" xfId="40484"/>
    <cellStyle name="입력 4 2 4 3" xfId="11498"/>
    <cellStyle name="입력 4 2 4 3 2" xfId="26568"/>
    <cellStyle name="입력 4 2 4 3 3" xfId="41589"/>
    <cellStyle name="입력 4 2 4 4" xfId="12799"/>
    <cellStyle name="입력 4 2 4 4 2" xfId="27869"/>
    <cellStyle name="입력 4 2 4 4 3" xfId="42890"/>
    <cellStyle name="입력 4 2 4 5" xfId="14106"/>
    <cellStyle name="입력 4 2 4 5 2" xfId="29176"/>
    <cellStyle name="입력 4 2 4 5 3" xfId="44197"/>
    <cellStyle name="입력 4 2 4 6" xfId="15370"/>
    <cellStyle name="입력 4 2 4 6 2" xfId="30440"/>
    <cellStyle name="입력 4 2 4 6 3" xfId="45461"/>
    <cellStyle name="입력 4 2 4 7" xfId="16517"/>
    <cellStyle name="입력 4 2 4 7 2" xfId="31587"/>
    <cellStyle name="입력 4 2 4 7 3" xfId="46608"/>
    <cellStyle name="입력 4 2 4 8" xfId="17804"/>
    <cellStyle name="입력 4 2 4 8 2" xfId="32874"/>
    <cellStyle name="입력 4 2 4 8 3" xfId="47886"/>
    <cellStyle name="입력 4 2 4 9" xfId="18979"/>
    <cellStyle name="입력 4 2 4 9 2" xfId="34049"/>
    <cellStyle name="입력 4 2 4 9 3" xfId="49061"/>
    <cellStyle name="입력 4 2 5" xfId="7376"/>
    <cellStyle name="입력 4 2 5 10" xfId="20104"/>
    <cellStyle name="입력 4 2 5 10 2" xfId="35174"/>
    <cellStyle name="입력 4 2 5 10 3" xfId="50186"/>
    <cellStyle name="입력 4 2 5 11" xfId="22729"/>
    <cellStyle name="입력 4 2 5 12" xfId="37777"/>
    <cellStyle name="입력 4 2 5 2" xfId="10296"/>
    <cellStyle name="입력 4 2 5 2 2" xfId="25493"/>
    <cellStyle name="입력 4 2 5 2 3" xfId="40514"/>
    <cellStyle name="입력 4 2 5 3" xfId="11528"/>
    <cellStyle name="입력 4 2 5 3 2" xfId="26598"/>
    <cellStyle name="입력 4 2 5 3 3" xfId="41619"/>
    <cellStyle name="입력 4 2 5 4" xfId="12829"/>
    <cellStyle name="입력 4 2 5 4 2" xfId="27899"/>
    <cellStyle name="입력 4 2 5 4 3" xfId="42920"/>
    <cellStyle name="입력 4 2 5 5" xfId="14136"/>
    <cellStyle name="입력 4 2 5 5 2" xfId="29206"/>
    <cellStyle name="입력 4 2 5 5 3" xfId="44227"/>
    <cellStyle name="입력 4 2 5 6" xfId="15400"/>
    <cellStyle name="입력 4 2 5 6 2" xfId="30470"/>
    <cellStyle name="입력 4 2 5 6 3" xfId="45491"/>
    <cellStyle name="입력 4 2 5 7" xfId="16547"/>
    <cellStyle name="입력 4 2 5 7 2" xfId="31617"/>
    <cellStyle name="입력 4 2 5 7 3" xfId="46638"/>
    <cellStyle name="입력 4 2 5 8" xfId="17834"/>
    <cellStyle name="입력 4 2 5 8 2" xfId="32904"/>
    <cellStyle name="입력 4 2 5 8 3" xfId="47916"/>
    <cellStyle name="입력 4 2 5 9" xfId="19009"/>
    <cellStyle name="입력 4 2 5 9 2" xfId="34079"/>
    <cellStyle name="입력 4 2 5 9 3" xfId="49091"/>
    <cellStyle name="입력 4 2 6" xfId="6013"/>
    <cellStyle name="입력 4 2 6 2" xfId="21371"/>
    <cellStyle name="입력 4 2 6 3" xfId="36415"/>
    <cellStyle name="입력 4 3" xfId="5521"/>
    <cellStyle name="입력 4 3 10" xfId="6218"/>
    <cellStyle name="입력 4 3 10 2" xfId="21572"/>
    <cellStyle name="입력 4 3 10 3" xfId="36620"/>
    <cellStyle name="입력 4 3 2" xfId="5594"/>
    <cellStyle name="입력 4 3 2 2" xfId="5654"/>
    <cellStyle name="입력 4 3 2 2 10" xfId="6085"/>
    <cellStyle name="입력 4 3 2 2 10 2" xfId="21441"/>
    <cellStyle name="입력 4 3 2 2 10 3" xfId="36487"/>
    <cellStyle name="입력 4 3 2 2 2" xfId="5780"/>
    <cellStyle name="입력 4 3 2 2 2 2" xfId="5897"/>
    <cellStyle name="입력 4 3 2 2 2 2 10" xfId="7197"/>
    <cellStyle name="입력 4 3 2 2 2 2 10 2" xfId="22551"/>
    <cellStyle name="입력 4 3 2 2 2 2 10 3" xfId="37599"/>
    <cellStyle name="입력 4 3 2 2 2 2 2" xfId="6895"/>
    <cellStyle name="입력 4 3 2 2 2 2 2 10" xfId="19521"/>
    <cellStyle name="입력 4 3 2 2 2 2 2 10 2" xfId="34591"/>
    <cellStyle name="입력 4 3 2 2 2 2 2 10 3" xfId="49603"/>
    <cellStyle name="입력 4 3 2 2 2 2 2 11" xfId="20616"/>
    <cellStyle name="입력 4 3 2 2 2 2 2 11 2" xfId="35686"/>
    <cellStyle name="입력 4 3 2 2 2 2 2 11 3" xfId="50698"/>
    <cellStyle name="입력 4 3 2 2 2 2 2 12" xfId="7962"/>
    <cellStyle name="입력 4 3 2 2 2 2 2 12 2" xfId="23265"/>
    <cellStyle name="입력 4 3 2 2 2 2 2 12 3" xfId="38289"/>
    <cellStyle name="입력 4 3 2 2 2 2 2 13" xfId="22249"/>
    <cellStyle name="입력 4 3 2 2 2 2 2 14" xfId="37297"/>
    <cellStyle name="입력 4 3 2 2 2 2 2 2" xfId="8451"/>
    <cellStyle name="입력 4 3 2 2 2 2 2 2 10" xfId="21028"/>
    <cellStyle name="입력 4 3 2 2 2 2 2 2 10 2" xfId="36098"/>
    <cellStyle name="입력 4 3 2 2 2 2 2 2 10 3" xfId="51110"/>
    <cellStyle name="입력 4 3 2 2 2 2 2 2 11" xfId="23677"/>
    <cellStyle name="입력 4 3 2 2 2 2 2 2 12" xfId="38701"/>
    <cellStyle name="입력 4 3 2 2 2 2 2 2 2" xfId="11356"/>
    <cellStyle name="입력 4 3 2 2 2 2 2 2 2 2" xfId="26426"/>
    <cellStyle name="입력 4 3 2 2 2 2 2 2 2 3" xfId="41447"/>
    <cellStyle name="입력 4 3 2 2 2 2 2 2 3" xfId="12473"/>
    <cellStyle name="입력 4 3 2 2 2 2 2 2 3 2" xfId="27543"/>
    <cellStyle name="입력 4 3 2 2 2 2 2 2 3 3" xfId="42564"/>
    <cellStyle name="입력 4 3 2 2 2 2 2 2 4" xfId="13779"/>
    <cellStyle name="입력 4 3 2 2 2 2 2 2 4 2" xfId="28849"/>
    <cellStyle name="입력 4 3 2 2 2 2 2 2 4 3" xfId="43870"/>
    <cellStyle name="입력 4 3 2 2 2 2 2 2 5" xfId="15154"/>
    <cellStyle name="입력 4 3 2 2 2 2 2 2 5 2" xfId="30224"/>
    <cellStyle name="입력 4 3 2 2 2 2 2 2 5 3" xfId="45245"/>
    <cellStyle name="입력 4 3 2 2 2 2 2 2 6" xfId="16328"/>
    <cellStyle name="입력 4 3 2 2 2 2 2 2 6 2" xfId="31398"/>
    <cellStyle name="입력 4 3 2 2 2 2 2 2 6 3" xfId="46419"/>
    <cellStyle name="입력 4 3 2 2 2 2 2 2 7" xfId="17483"/>
    <cellStyle name="입력 4 3 2 2 2 2 2 2 7 2" xfId="32553"/>
    <cellStyle name="입력 4 3 2 2 2 2 2 2 7 3" xfId="47565"/>
    <cellStyle name="입력 4 3 2 2 2 2 2 2 8" xfId="18788"/>
    <cellStyle name="입력 4 3 2 2 2 2 2 2 8 2" xfId="33858"/>
    <cellStyle name="입력 4 3 2 2 2 2 2 2 8 3" xfId="48870"/>
    <cellStyle name="입력 4 3 2 2 2 2 2 2 9" xfId="19933"/>
    <cellStyle name="입력 4 3 2 2 2 2 2 2 9 2" xfId="35003"/>
    <cellStyle name="입력 4 3 2 2 2 2 2 2 9 3" xfId="50015"/>
    <cellStyle name="입력 4 3 2 2 2 2 2 3" xfId="10867"/>
    <cellStyle name="입력 4 3 2 2 2 2 2 3 2" xfId="26014"/>
    <cellStyle name="입력 4 3 2 2 2 2 2 3 3" xfId="41035"/>
    <cellStyle name="입력 4 3 2 2 2 2 2 4" xfId="12045"/>
    <cellStyle name="입력 4 3 2 2 2 2 2 4 2" xfId="27115"/>
    <cellStyle name="입력 4 3 2 2 2 2 2 4 3" xfId="42136"/>
    <cellStyle name="입력 4 3 2 2 2 2 2 5" xfId="13349"/>
    <cellStyle name="입력 4 3 2 2 2 2 2 5 2" xfId="28419"/>
    <cellStyle name="입력 4 3 2 2 2 2 2 5 3" xfId="43440"/>
    <cellStyle name="입력 4 3 2 2 2 2 2 6" xfId="14686"/>
    <cellStyle name="입력 4 3 2 2 2 2 2 6 2" xfId="29756"/>
    <cellStyle name="입력 4 3 2 2 2 2 2 6 3" xfId="44777"/>
    <cellStyle name="입력 4 3 2 2 2 2 2 7" xfId="15916"/>
    <cellStyle name="입력 4 3 2 2 2 2 2 7 2" xfId="30986"/>
    <cellStyle name="입력 4 3 2 2 2 2 2 7 3" xfId="46007"/>
    <cellStyle name="입력 4 3 2 2 2 2 2 8" xfId="17069"/>
    <cellStyle name="입력 4 3 2 2 2 2 2 8 2" xfId="32139"/>
    <cellStyle name="입력 4 3 2 2 2 2 2 8 3" xfId="47151"/>
    <cellStyle name="입력 4 3 2 2 2 2 2 9" xfId="18354"/>
    <cellStyle name="입력 4 3 2 2 2 2 2 9 2" xfId="33424"/>
    <cellStyle name="입력 4 3 2 2 2 2 2 9 3" xfId="48436"/>
    <cellStyle name="입력 4 3 2 2 2 2 3" xfId="7802"/>
    <cellStyle name="입력 4 3 2 2 2 2 3 10" xfId="20501"/>
    <cellStyle name="입력 4 3 2 2 2 2 3 10 2" xfId="35571"/>
    <cellStyle name="입력 4 3 2 2 2 2 3 10 3" xfId="50583"/>
    <cellStyle name="입력 4 3 2 2 2 2 3 11" xfId="23147"/>
    <cellStyle name="입력 4 3 2 2 2 2 3 12" xfId="38174"/>
    <cellStyle name="입력 4 3 2 2 2 2 3 2" xfId="10710"/>
    <cellStyle name="입력 4 3 2 2 2 2 3 2 2" xfId="25899"/>
    <cellStyle name="입력 4 3 2 2 2 2 3 2 3" xfId="40920"/>
    <cellStyle name="입력 4 3 2 2 2 2 3 3" xfId="11928"/>
    <cellStyle name="입력 4 3 2 2 2 2 3 3 2" xfId="26998"/>
    <cellStyle name="입력 4 3 2 2 2 2 3 3 3" xfId="42019"/>
    <cellStyle name="입력 4 3 2 2 2 2 3 4" xfId="13230"/>
    <cellStyle name="입력 4 3 2 2 2 2 3 4 2" xfId="28300"/>
    <cellStyle name="입력 4 3 2 2 2 2 3 4 3" xfId="43321"/>
    <cellStyle name="입력 4 3 2 2 2 2 3 5" xfId="14541"/>
    <cellStyle name="입력 4 3 2 2 2 2 3 5 2" xfId="29611"/>
    <cellStyle name="입력 4 3 2 2 2 2 3 5 3" xfId="44632"/>
    <cellStyle name="입력 4 3 2 2 2 2 3 6" xfId="15800"/>
    <cellStyle name="입력 4 3 2 2 2 2 3 6 2" xfId="30870"/>
    <cellStyle name="입력 4 3 2 2 2 2 3 6 3" xfId="45891"/>
    <cellStyle name="입력 4 3 2 2 2 2 3 7" xfId="16951"/>
    <cellStyle name="입력 4 3 2 2 2 2 3 7 2" xfId="32021"/>
    <cellStyle name="입력 4 3 2 2 2 2 3 7 3" xfId="47036"/>
    <cellStyle name="입력 4 3 2 2 2 2 3 8" xfId="18232"/>
    <cellStyle name="입력 4 3 2 2 2 2 3 8 2" xfId="33302"/>
    <cellStyle name="입력 4 3 2 2 2 2 3 8 3" xfId="48314"/>
    <cellStyle name="입력 4 3 2 2 2 2 3 9" xfId="19406"/>
    <cellStyle name="입력 4 3 2 2 2 2 3 9 2" xfId="34476"/>
    <cellStyle name="입력 4 3 2 2 2 2 3 9 3" xfId="49488"/>
    <cellStyle name="입력 4 3 2 2 2 2 4" xfId="8368"/>
    <cellStyle name="입력 4 3 2 2 2 2 4 10" xfId="20945"/>
    <cellStyle name="입력 4 3 2 2 2 2 4 10 2" xfId="36015"/>
    <cellStyle name="입력 4 3 2 2 2 2 4 10 3" xfId="51027"/>
    <cellStyle name="입력 4 3 2 2 2 2 4 11" xfId="23594"/>
    <cellStyle name="입력 4 3 2 2 2 2 4 12" xfId="38618"/>
    <cellStyle name="입력 4 3 2 2 2 2 4 2" xfId="11273"/>
    <cellStyle name="입력 4 3 2 2 2 2 4 2 2" xfId="26343"/>
    <cellStyle name="입력 4 3 2 2 2 2 4 2 3" xfId="41364"/>
    <cellStyle name="입력 4 3 2 2 2 2 4 3" xfId="12390"/>
    <cellStyle name="입력 4 3 2 2 2 2 4 3 2" xfId="27460"/>
    <cellStyle name="입력 4 3 2 2 2 2 4 3 3" xfId="42481"/>
    <cellStyle name="입력 4 3 2 2 2 2 4 4" xfId="13696"/>
    <cellStyle name="입력 4 3 2 2 2 2 4 4 2" xfId="28766"/>
    <cellStyle name="입력 4 3 2 2 2 2 4 4 3" xfId="43787"/>
    <cellStyle name="입력 4 3 2 2 2 2 4 5" xfId="15071"/>
    <cellStyle name="입력 4 3 2 2 2 2 4 5 2" xfId="30141"/>
    <cellStyle name="입력 4 3 2 2 2 2 4 5 3" xfId="45162"/>
    <cellStyle name="입력 4 3 2 2 2 2 4 6" xfId="16245"/>
    <cellStyle name="입력 4 3 2 2 2 2 4 6 2" xfId="31315"/>
    <cellStyle name="입력 4 3 2 2 2 2 4 6 3" xfId="46336"/>
    <cellStyle name="입력 4 3 2 2 2 2 4 7" xfId="17400"/>
    <cellStyle name="입력 4 3 2 2 2 2 4 7 2" xfId="32470"/>
    <cellStyle name="입력 4 3 2 2 2 2 4 7 3" xfId="47482"/>
    <cellStyle name="입력 4 3 2 2 2 2 4 8" xfId="18705"/>
    <cellStyle name="입력 4 3 2 2 2 2 4 8 2" xfId="33775"/>
    <cellStyle name="입력 4 3 2 2 2 2 4 8 3" xfId="48787"/>
    <cellStyle name="입력 4 3 2 2 2 2 4 9" xfId="19850"/>
    <cellStyle name="입력 4 3 2 2 2 2 4 9 2" xfId="34920"/>
    <cellStyle name="입력 4 3 2 2 2 2 4 9 3" xfId="49932"/>
    <cellStyle name="입력 4 3 2 2 2 2 5" xfId="8864"/>
    <cellStyle name="입력 4 3 2 2 2 2 5 2" xfId="24090"/>
    <cellStyle name="입력 4 3 2 2 2 2 5 3" xfId="39112"/>
    <cellStyle name="입력 4 3 2 2 2 2 6" xfId="12656"/>
    <cellStyle name="입력 4 3 2 2 2 2 6 2" xfId="27726"/>
    <cellStyle name="입력 4 3 2 2 2 2 6 3" xfId="42747"/>
    <cellStyle name="입력 4 3 2 2 2 2 7" xfId="13951"/>
    <cellStyle name="입력 4 3 2 2 2 2 7 2" xfId="29021"/>
    <cellStyle name="입력 4 3 2 2 2 2 7 3" xfId="44042"/>
    <cellStyle name="입력 4 3 2 2 2 2 8" xfId="9296"/>
    <cellStyle name="입력 4 3 2 2 2 2 8 2" xfId="24522"/>
    <cellStyle name="입력 4 3 2 2 2 2 8 3" xfId="39544"/>
    <cellStyle name="입력 4 3 2 2 2 2 9" xfId="17658"/>
    <cellStyle name="입력 4 3 2 2 2 2 9 2" xfId="32728"/>
    <cellStyle name="입력 4 3 2 2 2 2 9 3" xfId="47740"/>
    <cellStyle name="입력 4 3 2 2 2 3" xfId="6786"/>
    <cellStyle name="입력 4 3 2 2 2 3 10" xfId="20392"/>
    <cellStyle name="입력 4 3 2 2 2 3 10 2" xfId="35462"/>
    <cellStyle name="입력 4 3 2 2 2 3 10 3" xfId="50474"/>
    <cellStyle name="입력 4 3 2 2 2 3 11" xfId="7686"/>
    <cellStyle name="입력 4 3 2 2 2 3 11 2" xfId="23038"/>
    <cellStyle name="입력 4 3 2 2 2 3 11 3" xfId="38065"/>
    <cellStyle name="입력 4 3 2 2 2 3 12" xfId="22140"/>
    <cellStyle name="입력 4 3 2 2 2 3 13" xfId="37188"/>
    <cellStyle name="입력 4 3 2 2 2 3 2" xfId="10594"/>
    <cellStyle name="입력 4 3 2 2 2 3 2 2" xfId="25790"/>
    <cellStyle name="입력 4 3 2 2 2 3 2 3" xfId="40811"/>
    <cellStyle name="입력 4 3 2 2 2 3 3" xfId="11818"/>
    <cellStyle name="입력 4 3 2 2 2 3 3 2" xfId="26888"/>
    <cellStyle name="입력 4 3 2 2 2 3 3 3" xfId="41909"/>
    <cellStyle name="입력 4 3 2 2 2 3 4" xfId="13120"/>
    <cellStyle name="입력 4 3 2 2 2 3 4 2" xfId="28190"/>
    <cellStyle name="입력 4 3 2 2 2 3 4 3" xfId="43211"/>
    <cellStyle name="입력 4 3 2 2 2 3 5" xfId="14426"/>
    <cellStyle name="입력 4 3 2 2 2 3 5 2" xfId="29496"/>
    <cellStyle name="입력 4 3 2 2 2 3 5 3" xfId="44517"/>
    <cellStyle name="입력 4 3 2 2 2 3 6" xfId="15691"/>
    <cellStyle name="입력 4 3 2 2 2 3 6 2" xfId="30761"/>
    <cellStyle name="입력 4 3 2 2 2 3 6 3" xfId="45782"/>
    <cellStyle name="입력 4 3 2 2 2 3 7" xfId="16842"/>
    <cellStyle name="입력 4 3 2 2 2 3 7 2" xfId="31912"/>
    <cellStyle name="입력 4 3 2 2 2 3 7 3" xfId="46927"/>
    <cellStyle name="입력 4 3 2 2 2 3 8" xfId="18122"/>
    <cellStyle name="입력 4 3 2 2 2 3 8 2" xfId="33192"/>
    <cellStyle name="입력 4 3 2 2 2 3 8 3" xfId="48204"/>
    <cellStyle name="입력 4 3 2 2 2 3 9" xfId="19297"/>
    <cellStyle name="입력 4 3 2 2 2 3 9 2" xfId="34367"/>
    <cellStyle name="입력 4 3 2 2 2 3 9 3" xfId="49379"/>
    <cellStyle name="입력 4 3 2 2 2 4" xfId="8291"/>
    <cellStyle name="입력 4 3 2 2 2 4 10" xfId="20868"/>
    <cellStyle name="입력 4 3 2 2 2 4 10 2" xfId="35938"/>
    <cellStyle name="입력 4 3 2 2 2 4 10 3" xfId="50950"/>
    <cellStyle name="입력 4 3 2 2 2 4 11" xfId="23517"/>
    <cellStyle name="입력 4 3 2 2 2 4 12" xfId="38541"/>
    <cellStyle name="입력 4 3 2 2 2 4 2" xfId="11196"/>
    <cellStyle name="입력 4 3 2 2 2 4 2 2" xfId="26266"/>
    <cellStyle name="입력 4 3 2 2 2 4 2 3" xfId="41287"/>
    <cellStyle name="입력 4 3 2 2 2 4 3" xfId="12313"/>
    <cellStyle name="입력 4 3 2 2 2 4 3 2" xfId="27383"/>
    <cellStyle name="입력 4 3 2 2 2 4 3 3" xfId="42404"/>
    <cellStyle name="입력 4 3 2 2 2 4 4" xfId="13619"/>
    <cellStyle name="입력 4 3 2 2 2 4 4 2" xfId="28689"/>
    <cellStyle name="입력 4 3 2 2 2 4 4 3" xfId="43710"/>
    <cellStyle name="입력 4 3 2 2 2 4 5" xfId="14994"/>
    <cellStyle name="입력 4 3 2 2 2 4 5 2" xfId="30064"/>
    <cellStyle name="입력 4 3 2 2 2 4 5 3" xfId="45085"/>
    <cellStyle name="입력 4 3 2 2 2 4 6" xfId="16168"/>
    <cellStyle name="입력 4 3 2 2 2 4 6 2" xfId="31238"/>
    <cellStyle name="입력 4 3 2 2 2 4 6 3" xfId="46259"/>
    <cellStyle name="입력 4 3 2 2 2 4 7" xfId="17323"/>
    <cellStyle name="입력 4 3 2 2 2 4 7 2" xfId="32393"/>
    <cellStyle name="입력 4 3 2 2 2 4 7 3" xfId="47405"/>
    <cellStyle name="입력 4 3 2 2 2 4 8" xfId="18628"/>
    <cellStyle name="입력 4 3 2 2 2 4 8 2" xfId="33698"/>
    <cellStyle name="입력 4 3 2 2 2 4 8 3" xfId="48710"/>
    <cellStyle name="입력 4 3 2 2 2 4 9" xfId="19773"/>
    <cellStyle name="입력 4 3 2 2 2 4 9 2" xfId="34843"/>
    <cellStyle name="입력 4 3 2 2 2 4 9 3" xfId="49855"/>
    <cellStyle name="입력 4 3 2 2 2 5" xfId="6299"/>
    <cellStyle name="입력 4 3 2 2 2 5 2" xfId="21653"/>
    <cellStyle name="입력 4 3 2 2 2 5 3" xfId="36701"/>
    <cellStyle name="입력 4 3 2 2 3" xfId="6668"/>
    <cellStyle name="입력 4 3 2 2 3 10" xfId="20274"/>
    <cellStyle name="입력 4 3 2 2 3 10 2" xfId="35344"/>
    <cellStyle name="입력 4 3 2 2 3 10 3" xfId="50356"/>
    <cellStyle name="입력 4 3 2 2 3 11" xfId="7546"/>
    <cellStyle name="입력 4 3 2 2 3 11 2" xfId="22899"/>
    <cellStyle name="입력 4 3 2 2 3 11 3" xfId="37947"/>
    <cellStyle name="입력 4 3 2 2 3 12" xfId="22022"/>
    <cellStyle name="입력 4 3 2 2 3 13" xfId="37070"/>
    <cellStyle name="입력 4 3 2 2 3 2" xfId="10466"/>
    <cellStyle name="입력 4 3 2 2 3 2 2" xfId="25663"/>
    <cellStyle name="입력 4 3 2 2 3 2 3" xfId="40684"/>
    <cellStyle name="입력 4 3 2 2 3 3" xfId="11698"/>
    <cellStyle name="입력 4 3 2 2 3 3 2" xfId="26768"/>
    <cellStyle name="입력 4 3 2 2 3 3 3" xfId="41789"/>
    <cellStyle name="입력 4 3 2 2 3 4" xfId="12999"/>
    <cellStyle name="입력 4 3 2 2 3 4 2" xfId="28069"/>
    <cellStyle name="입력 4 3 2 2 3 4 3" xfId="43090"/>
    <cellStyle name="입력 4 3 2 2 3 5" xfId="14306"/>
    <cellStyle name="입력 4 3 2 2 3 5 2" xfId="29376"/>
    <cellStyle name="입력 4 3 2 2 3 5 3" xfId="44397"/>
    <cellStyle name="입력 4 3 2 2 3 6" xfId="15570"/>
    <cellStyle name="입력 4 3 2 2 3 6 2" xfId="30640"/>
    <cellStyle name="입력 4 3 2 2 3 6 3" xfId="45661"/>
    <cellStyle name="입력 4 3 2 2 3 7" xfId="16717"/>
    <cellStyle name="입력 4 3 2 2 3 7 2" xfId="31787"/>
    <cellStyle name="입력 4 3 2 2 3 7 3" xfId="46808"/>
    <cellStyle name="입력 4 3 2 2 3 8" xfId="18004"/>
    <cellStyle name="입력 4 3 2 2 3 8 2" xfId="33074"/>
    <cellStyle name="입력 4 3 2 2 3 8 3" xfId="48086"/>
    <cellStyle name="입력 4 3 2 2 3 9" xfId="19179"/>
    <cellStyle name="입력 4 3 2 2 3 9 2" xfId="34249"/>
    <cellStyle name="입력 4 3 2 2 3 9 3" xfId="49261"/>
    <cellStyle name="입력 4 3 2 2 4" xfId="8221"/>
    <cellStyle name="입력 4 3 2 2 4 10" xfId="20798"/>
    <cellStyle name="입력 4 3 2 2 4 10 2" xfId="35868"/>
    <cellStyle name="입력 4 3 2 2 4 10 3" xfId="50880"/>
    <cellStyle name="입력 4 3 2 2 4 11" xfId="23447"/>
    <cellStyle name="입력 4 3 2 2 4 12" xfId="38471"/>
    <cellStyle name="입력 4 3 2 2 4 2" xfId="11126"/>
    <cellStyle name="입력 4 3 2 2 4 2 2" xfId="26196"/>
    <cellStyle name="입력 4 3 2 2 4 2 3" xfId="41217"/>
    <cellStyle name="입력 4 3 2 2 4 3" xfId="12243"/>
    <cellStyle name="입력 4 3 2 2 4 3 2" xfId="27313"/>
    <cellStyle name="입력 4 3 2 2 4 3 3" xfId="42334"/>
    <cellStyle name="입력 4 3 2 2 4 4" xfId="13549"/>
    <cellStyle name="입력 4 3 2 2 4 4 2" xfId="28619"/>
    <cellStyle name="입력 4 3 2 2 4 4 3" xfId="43640"/>
    <cellStyle name="입력 4 3 2 2 4 5" xfId="14924"/>
    <cellStyle name="입력 4 3 2 2 4 5 2" xfId="29994"/>
    <cellStyle name="입력 4 3 2 2 4 5 3" xfId="45015"/>
    <cellStyle name="입력 4 3 2 2 4 6" xfId="16098"/>
    <cellStyle name="입력 4 3 2 2 4 6 2" xfId="31168"/>
    <cellStyle name="입력 4 3 2 2 4 6 3" xfId="46189"/>
    <cellStyle name="입력 4 3 2 2 4 7" xfId="17253"/>
    <cellStyle name="입력 4 3 2 2 4 7 2" xfId="32323"/>
    <cellStyle name="입력 4 3 2 2 4 7 3" xfId="47335"/>
    <cellStyle name="입력 4 3 2 2 4 8" xfId="18558"/>
    <cellStyle name="입력 4 3 2 2 4 8 2" xfId="33628"/>
    <cellStyle name="입력 4 3 2 2 4 8 3" xfId="48640"/>
    <cellStyle name="입력 4 3 2 2 4 9" xfId="19703"/>
    <cellStyle name="입력 4 3 2 2 4 9 2" xfId="34773"/>
    <cellStyle name="입력 4 3 2 2 4 9 3" xfId="49785"/>
    <cellStyle name="입력 4 3 2 2 5" xfId="8620"/>
    <cellStyle name="입력 4 3 2 2 5 2" xfId="23846"/>
    <cellStyle name="입력 4 3 2 2 5 3" xfId="38869"/>
    <cellStyle name="입력 4 3 2 2 6" xfId="9776"/>
    <cellStyle name="입력 4 3 2 2 6 2" xfId="25002"/>
    <cellStyle name="입력 4 3 2 2 6 3" xfId="40023"/>
    <cellStyle name="입력 4 3 2 2 7" xfId="9418"/>
    <cellStyle name="입력 4 3 2 2 7 2" xfId="24644"/>
    <cellStyle name="입력 4 3 2 2 7 3" xfId="39665"/>
    <cellStyle name="입력 4 3 2 2 8" xfId="10151"/>
    <cellStyle name="입력 4 3 2 2 8 2" xfId="25375"/>
    <cellStyle name="입력 4 3 2 2 8 3" xfId="40396"/>
    <cellStyle name="입력 4 3 2 2 9" xfId="10124"/>
    <cellStyle name="입력 4 3 2 2 9 2" xfId="25350"/>
    <cellStyle name="입력 4 3 2 2 9 3" xfId="40371"/>
    <cellStyle name="입력 4 3 2 3" xfId="6608"/>
    <cellStyle name="입력 4 3 2 3 10" xfId="20214"/>
    <cellStyle name="입력 4 3 2 3 10 2" xfId="35284"/>
    <cellStyle name="입력 4 3 2 3 10 3" xfId="50296"/>
    <cellStyle name="입력 4 3 2 3 11" xfId="7486"/>
    <cellStyle name="입력 4 3 2 3 11 2" xfId="22839"/>
    <cellStyle name="입력 4 3 2 3 11 3" xfId="37887"/>
    <cellStyle name="입력 4 3 2 3 12" xfId="21962"/>
    <cellStyle name="입력 4 3 2 3 13" xfId="37010"/>
    <cellStyle name="입력 4 3 2 3 2" xfId="10406"/>
    <cellStyle name="입력 4 3 2 3 2 2" xfId="25603"/>
    <cellStyle name="입력 4 3 2 3 2 3" xfId="40624"/>
    <cellStyle name="입력 4 3 2 3 3" xfId="11638"/>
    <cellStyle name="입력 4 3 2 3 3 2" xfId="26708"/>
    <cellStyle name="입력 4 3 2 3 3 3" xfId="41729"/>
    <cellStyle name="입력 4 3 2 3 4" xfId="12939"/>
    <cellStyle name="입력 4 3 2 3 4 2" xfId="28009"/>
    <cellStyle name="입력 4 3 2 3 4 3" xfId="43030"/>
    <cellStyle name="입력 4 3 2 3 5" xfId="14246"/>
    <cellStyle name="입력 4 3 2 3 5 2" xfId="29316"/>
    <cellStyle name="입력 4 3 2 3 5 3" xfId="44337"/>
    <cellStyle name="입력 4 3 2 3 6" xfId="15510"/>
    <cellStyle name="입력 4 3 2 3 6 2" xfId="30580"/>
    <cellStyle name="입력 4 3 2 3 6 3" xfId="45601"/>
    <cellStyle name="입력 4 3 2 3 7" xfId="16657"/>
    <cellStyle name="입력 4 3 2 3 7 2" xfId="31727"/>
    <cellStyle name="입력 4 3 2 3 7 3" xfId="46748"/>
    <cellStyle name="입력 4 3 2 3 8" xfId="17944"/>
    <cellStyle name="입력 4 3 2 3 8 2" xfId="33014"/>
    <cellStyle name="입력 4 3 2 3 8 3" xfId="48026"/>
    <cellStyle name="입력 4 3 2 3 9" xfId="19119"/>
    <cellStyle name="입력 4 3 2 3 9 2" xfId="34189"/>
    <cellStyle name="입력 4 3 2 3 9 3" xfId="49201"/>
    <cellStyle name="입력 4 3 2 4" xfId="8177"/>
    <cellStyle name="입력 4 3 2 4 10" xfId="20754"/>
    <cellStyle name="입력 4 3 2 4 10 2" xfId="35824"/>
    <cellStyle name="입력 4 3 2 4 10 3" xfId="50836"/>
    <cellStyle name="입력 4 3 2 4 11" xfId="23403"/>
    <cellStyle name="입력 4 3 2 4 12" xfId="38427"/>
    <cellStyle name="입력 4 3 2 4 2" xfId="11082"/>
    <cellStyle name="입력 4 3 2 4 2 2" xfId="26152"/>
    <cellStyle name="입력 4 3 2 4 2 3" xfId="41173"/>
    <cellStyle name="입력 4 3 2 4 3" xfId="12199"/>
    <cellStyle name="입력 4 3 2 4 3 2" xfId="27269"/>
    <cellStyle name="입력 4 3 2 4 3 3" xfId="42290"/>
    <cellStyle name="입력 4 3 2 4 4" xfId="13505"/>
    <cellStyle name="입력 4 3 2 4 4 2" xfId="28575"/>
    <cellStyle name="입력 4 3 2 4 4 3" xfId="43596"/>
    <cellStyle name="입력 4 3 2 4 5" xfId="14880"/>
    <cellStyle name="입력 4 3 2 4 5 2" xfId="29950"/>
    <cellStyle name="입력 4 3 2 4 5 3" xfId="44971"/>
    <cellStyle name="입력 4 3 2 4 6" xfId="16054"/>
    <cellStyle name="입력 4 3 2 4 6 2" xfId="31124"/>
    <cellStyle name="입력 4 3 2 4 6 3" xfId="46145"/>
    <cellStyle name="입력 4 3 2 4 7" xfId="17209"/>
    <cellStyle name="입력 4 3 2 4 7 2" xfId="32279"/>
    <cellStyle name="입력 4 3 2 4 7 3" xfId="47291"/>
    <cellStyle name="입력 4 3 2 4 8" xfId="18514"/>
    <cellStyle name="입력 4 3 2 4 8 2" xfId="33584"/>
    <cellStyle name="입력 4 3 2 4 8 3" xfId="48596"/>
    <cellStyle name="입력 4 3 2 4 9" xfId="19659"/>
    <cellStyle name="입력 4 3 2 4 9 2" xfId="34729"/>
    <cellStyle name="입력 4 3 2 4 9 3" xfId="49741"/>
    <cellStyle name="입력 4 3 2 5" xfId="6098"/>
    <cellStyle name="입력 4 3 2 5 2" xfId="21454"/>
    <cellStyle name="입력 4 3 2 5 3" xfId="36500"/>
    <cellStyle name="입력 4 3 3" xfId="6535"/>
    <cellStyle name="입력 4 3 3 10" xfId="20141"/>
    <cellStyle name="입력 4 3 3 10 2" xfId="35211"/>
    <cellStyle name="입력 4 3 3 10 3" xfId="50223"/>
    <cellStyle name="입력 4 3 3 11" xfId="7413"/>
    <cellStyle name="입력 4 3 3 11 2" xfId="22766"/>
    <cellStyle name="입력 4 3 3 11 3" xfId="37814"/>
    <cellStyle name="입력 4 3 3 12" xfId="21889"/>
    <cellStyle name="입력 4 3 3 13" xfId="36937"/>
    <cellStyle name="입력 4 3 3 2" xfId="10333"/>
    <cellStyle name="입력 4 3 3 2 2" xfId="25530"/>
    <cellStyle name="입력 4 3 3 2 3" xfId="40551"/>
    <cellStyle name="입력 4 3 3 3" xfId="11565"/>
    <cellStyle name="입력 4 3 3 3 2" xfId="26635"/>
    <cellStyle name="입력 4 3 3 3 3" xfId="41656"/>
    <cellStyle name="입력 4 3 3 4" xfId="12866"/>
    <cellStyle name="입력 4 3 3 4 2" xfId="27936"/>
    <cellStyle name="입력 4 3 3 4 3" xfId="42957"/>
    <cellStyle name="입력 4 3 3 5" xfId="14173"/>
    <cellStyle name="입력 4 3 3 5 2" xfId="29243"/>
    <cellStyle name="입력 4 3 3 5 3" xfId="44264"/>
    <cellStyle name="입력 4 3 3 6" xfId="15437"/>
    <cellStyle name="입력 4 3 3 6 2" xfId="30507"/>
    <cellStyle name="입력 4 3 3 6 3" xfId="45528"/>
    <cellStyle name="입력 4 3 3 7" xfId="16584"/>
    <cellStyle name="입력 4 3 3 7 2" xfId="31654"/>
    <cellStyle name="입력 4 3 3 7 3" xfId="46675"/>
    <cellStyle name="입력 4 3 3 8" xfId="17871"/>
    <cellStyle name="입력 4 3 3 8 2" xfId="32941"/>
    <cellStyle name="입력 4 3 3 8 3" xfId="47953"/>
    <cellStyle name="입력 4 3 3 9" xfId="19046"/>
    <cellStyle name="입력 4 3 3 9 2" xfId="34116"/>
    <cellStyle name="입력 4 3 3 9 3" xfId="49128"/>
    <cellStyle name="입력 4 3 4" xfId="8145"/>
    <cellStyle name="입력 4 3 4 10" xfId="20722"/>
    <cellStyle name="입력 4 3 4 10 2" xfId="35792"/>
    <cellStyle name="입력 4 3 4 10 3" xfId="50804"/>
    <cellStyle name="입력 4 3 4 11" xfId="23371"/>
    <cellStyle name="입력 4 3 4 12" xfId="38395"/>
    <cellStyle name="입력 4 3 4 2" xfId="11050"/>
    <cellStyle name="입력 4 3 4 2 2" xfId="26120"/>
    <cellStyle name="입력 4 3 4 2 3" xfId="41141"/>
    <cellStyle name="입력 4 3 4 3" xfId="12167"/>
    <cellStyle name="입력 4 3 4 3 2" xfId="27237"/>
    <cellStyle name="입력 4 3 4 3 3" xfId="42258"/>
    <cellStyle name="입력 4 3 4 4" xfId="13473"/>
    <cellStyle name="입력 4 3 4 4 2" xfId="28543"/>
    <cellStyle name="입력 4 3 4 4 3" xfId="43564"/>
    <cellStyle name="입력 4 3 4 5" xfId="14848"/>
    <cellStyle name="입력 4 3 4 5 2" xfId="29918"/>
    <cellStyle name="입력 4 3 4 5 3" xfId="44939"/>
    <cellStyle name="입력 4 3 4 6" xfId="16022"/>
    <cellStyle name="입력 4 3 4 6 2" xfId="31092"/>
    <cellStyle name="입력 4 3 4 6 3" xfId="46113"/>
    <cellStyle name="입력 4 3 4 7" xfId="17177"/>
    <cellStyle name="입력 4 3 4 7 2" xfId="32247"/>
    <cellStyle name="입력 4 3 4 7 3" xfId="47259"/>
    <cellStyle name="입력 4 3 4 8" xfId="18482"/>
    <cellStyle name="입력 4 3 4 8 2" xfId="33552"/>
    <cellStyle name="입력 4 3 4 8 3" xfId="48564"/>
    <cellStyle name="입력 4 3 4 9" xfId="19627"/>
    <cellStyle name="입력 4 3 4 9 2" xfId="34697"/>
    <cellStyle name="입력 4 3 4 9 3" xfId="49709"/>
    <cellStyle name="입력 4 3 5" xfId="8768"/>
    <cellStyle name="입력 4 3 5 2" xfId="23994"/>
    <cellStyle name="입력 4 3 5 3" xfId="39016"/>
    <cellStyle name="입력 4 3 6" xfId="9126"/>
    <cellStyle name="입력 4 3 6 2" xfId="24352"/>
    <cellStyle name="입력 4 3 6 3" xfId="39374"/>
    <cellStyle name="입력 4 3 7" xfId="10016"/>
    <cellStyle name="입력 4 3 7 2" xfId="25242"/>
    <cellStyle name="입력 4 3 7 3" xfId="40263"/>
    <cellStyle name="입력 4 3 8" xfId="14809"/>
    <cellStyle name="입력 4 3 8 2" xfId="29879"/>
    <cellStyle name="입력 4 3 8 3" xfId="44900"/>
    <cellStyle name="입력 4 3 9" xfId="12150"/>
    <cellStyle name="입력 4 3 9 2" xfId="27220"/>
    <cellStyle name="입력 4 3 9 3" xfId="42241"/>
    <cellStyle name="입력 4 4" xfId="6313"/>
    <cellStyle name="입력 4 4 10" xfId="20073"/>
    <cellStyle name="입력 4 4 10 2" xfId="35143"/>
    <cellStyle name="입력 4 4 10 3" xfId="50155"/>
    <cellStyle name="입력 4 4 11" xfId="7345"/>
    <cellStyle name="입력 4 4 11 2" xfId="22698"/>
    <cellStyle name="입력 4 4 11 3" xfId="37746"/>
    <cellStyle name="입력 4 4 12" xfId="21667"/>
    <cellStyle name="입력 4 4 13" xfId="36715"/>
    <cellStyle name="입력 4 4 2" xfId="10265"/>
    <cellStyle name="입력 4 4 2 2" xfId="25462"/>
    <cellStyle name="입력 4 4 2 3" xfId="40483"/>
    <cellStyle name="입력 4 4 3" xfId="11497"/>
    <cellStyle name="입력 4 4 3 2" xfId="26567"/>
    <cellStyle name="입력 4 4 3 3" xfId="41588"/>
    <cellStyle name="입력 4 4 4" xfId="12798"/>
    <cellStyle name="입력 4 4 4 2" xfId="27868"/>
    <cellStyle name="입력 4 4 4 3" xfId="42889"/>
    <cellStyle name="입력 4 4 5" xfId="14105"/>
    <cellStyle name="입력 4 4 5 2" xfId="29175"/>
    <cellStyle name="입력 4 4 5 3" xfId="44196"/>
    <cellStyle name="입력 4 4 6" xfId="15369"/>
    <cellStyle name="입력 4 4 6 2" xfId="30439"/>
    <cellStyle name="입력 4 4 6 3" xfId="45460"/>
    <cellStyle name="입력 4 4 7" xfId="16516"/>
    <cellStyle name="입력 4 4 7 2" xfId="31586"/>
    <cellStyle name="입력 4 4 7 3" xfId="46607"/>
    <cellStyle name="입력 4 4 8" xfId="17803"/>
    <cellStyle name="입력 4 4 8 2" xfId="32873"/>
    <cellStyle name="입력 4 4 8 3" xfId="47885"/>
    <cellStyle name="입력 4 4 9" xfId="18978"/>
    <cellStyle name="입력 4 4 9 2" xfId="34048"/>
    <cellStyle name="입력 4 4 9 3" xfId="49060"/>
    <cellStyle name="입력 4 5" xfId="7377"/>
    <cellStyle name="입력 4 5 10" xfId="20105"/>
    <cellStyle name="입력 4 5 10 2" xfId="35175"/>
    <cellStyle name="입력 4 5 10 3" xfId="50187"/>
    <cellStyle name="입력 4 5 11" xfId="22730"/>
    <cellStyle name="입력 4 5 12" xfId="37778"/>
    <cellStyle name="입력 4 5 2" xfId="10297"/>
    <cellStyle name="입력 4 5 2 2" xfId="25494"/>
    <cellStyle name="입력 4 5 2 3" xfId="40515"/>
    <cellStyle name="입력 4 5 3" xfId="11529"/>
    <cellStyle name="입력 4 5 3 2" xfId="26599"/>
    <cellStyle name="입력 4 5 3 3" xfId="41620"/>
    <cellStyle name="입력 4 5 4" xfId="12830"/>
    <cellStyle name="입력 4 5 4 2" xfId="27900"/>
    <cellStyle name="입력 4 5 4 3" xfId="42921"/>
    <cellStyle name="입력 4 5 5" xfId="14137"/>
    <cellStyle name="입력 4 5 5 2" xfId="29207"/>
    <cellStyle name="입력 4 5 5 3" xfId="44228"/>
    <cellStyle name="입력 4 5 6" xfId="15401"/>
    <cellStyle name="입력 4 5 6 2" xfId="30471"/>
    <cellStyle name="입력 4 5 6 3" xfId="45492"/>
    <cellStyle name="입력 4 5 7" xfId="16548"/>
    <cellStyle name="입력 4 5 7 2" xfId="31618"/>
    <cellStyle name="입력 4 5 7 3" xfId="46639"/>
    <cellStyle name="입력 4 5 8" xfId="17835"/>
    <cellStyle name="입력 4 5 8 2" xfId="32905"/>
    <cellStyle name="입력 4 5 8 3" xfId="47917"/>
    <cellStyle name="입력 4 5 9" xfId="19010"/>
    <cellStyle name="입력 4 5 9 2" xfId="34080"/>
    <cellStyle name="입력 4 5 9 3" xfId="49092"/>
    <cellStyle name="입력 4 6" xfId="6010"/>
    <cellStyle name="입력 4 6 2" xfId="21368"/>
    <cellStyle name="입력 4 6 3" xfId="36412"/>
    <cellStyle name="입력 5" xfId="4369"/>
    <cellStyle name="입력 5 2" xfId="5540"/>
    <cellStyle name="입력 5 2 10" xfId="6312"/>
    <cellStyle name="입력 5 2 10 2" xfId="21666"/>
    <cellStyle name="입력 5 2 10 3" xfId="36714"/>
    <cellStyle name="입력 5 2 2" xfId="5612"/>
    <cellStyle name="입력 5 2 2 2" xfId="5670"/>
    <cellStyle name="입력 5 2 2 2 10" xfId="6360"/>
    <cellStyle name="입력 5 2 2 2 10 2" xfId="21714"/>
    <cellStyle name="입력 5 2 2 2 10 3" xfId="36762"/>
    <cellStyle name="입력 5 2 2 2 2" xfId="5796"/>
    <cellStyle name="입력 5 2 2 2 2 2" xfId="5913"/>
    <cellStyle name="입력 5 2 2 2 2 2 10" xfId="7213"/>
    <cellStyle name="입력 5 2 2 2 2 2 10 2" xfId="22567"/>
    <cellStyle name="입력 5 2 2 2 2 2 10 3" xfId="37615"/>
    <cellStyle name="입력 5 2 2 2 2 2 2" xfId="6911"/>
    <cellStyle name="입력 5 2 2 2 2 2 2 10" xfId="19537"/>
    <cellStyle name="입력 5 2 2 2 2 2 2 10 2" xfId="34607"/>
    <cellStyle name="입력 5 2 2 2 2 2 2 10 3" xfId="49619"/>
    <cellStyle name="입력 5 2 2 2 2 2 2 11" xfId="20632"/>
    <cellStyle name="입력 5 2 2 2 2 2 2 11 2" xfId="35702"/>
    <cellStyle name="입력 5 2 2 2 2 2 2 11 3" xfId="50714"/>
    <cellStyle name="입력 5 2 2 2 2 2 2 12" xfId="7978"/>
    <cellStyle name="입력 5 2 2 2 2 2 2 12 2" xfId="23281"/>
    <cellStyle name="입력 5 2 2 2 2 2 2 12 3" xfId="38305"/>
    <cellStyle name="입력 5 2 2 2 2 2 2 13" xfId="22265"/>
    <cellStyle name="입력 5 2 2 2 2 2 2 14" xfId="37313"/>
    <cellStyle name="입력 5 2 2 2 2 2 2 2" xfId="8462"/>
    <cellStyle name="입력 5 2 2 2 2 2 2 2 10" xfId="21039"/>
    <cellStyle name="입력 5 2 2 2 2 2 2 2 10 2" xfId="36109"/>
    <cellStyle name="입력 5 2 2 2 2 2 2 2 10 3" xfId="51121"/>
    <cellStyle name="입력 5 2 2 2 2 2 2 2 11" xfId="23688"/>
    <cellStyle name="입력 5 2 2 2 2 2 2 2 12" xfId="38712"/>
    <cellStyle name="입력 5 2 2 2 2 2 2 2 2" xfId="11367"/>
    <cellStyle name="입력 5 2 2 2 2 2 2 2 2 2" xfId="26437"/>
    <cellStyle name="입력 5 2 2 2 2 2 2 2 2 3" xfId="41458"/>
    <cellStyle name="입력 5 2 2 2 2 2 2 2 3" xfId="12484"/>
    <cellStyle name="입력 5 2 2 2 2 2 2 2 3 2" xfId="27554"/>
    <cellStyle name="입력 5 2 2 2 2 2 2 2 3 3" xfId="42575"/>
    <cellStyle name="입력 5 2 2 2 2 2 2 2 4" xfId="13790"/>
    <cellStyle name="입력 5 2 2 2 2 2 2 2 4 2" xfId="28860"/>
    <cellStyle name="입력 5 2 2 2 2 2 2 2 4 3" xfId="43881"/>
    <cellStyle name="입력 5 2 2 2 2 2 2 2 5" xfId="15165"/>
    <cellStyle name="입력 5 2 2 2 2 2 2 2 5 2" xfId="30235"/>
    <cellStyle name="입력 5 2 2 2 2 2 2 2 5 3" xfId="45256"/>
    <cellStyle name="입력 5 2 2 2 2 2 2 2 6" xfId="16339"/>
    <cellStyle name="입력 5 2 2 2 2 2 2 2 6 2" xfId="31409"/>
    <cellStyle name="입력 5 2 2 2 2 2 2 2 6 3" xfId="46430"/>
    <cellStyle name="입력 5 2 2 2 2 2 2 2 7" xfId="17494"/>
    <cellStyle name="입력 5 2 2 2 2 2 2 2 7 2" xfId="32564"/>
    <cellStyle name="입력 5 2 2 2 2 2 2 2 7 3" xfId="47576"/>
    <cellStyle name="입력 5 2 2 2 2 2 2 2 8" xfId="18799"/>
    <cellStyle name="입력 5 2 2 2 2 2 2 2 8 2" xfId="33869"/>
    <cellStyle name="입력 5 2 2 2 2 2 2 2 8 3" xfId="48881"/>
    <cellStyle name="입력 5 2 2 2 2 2 2 2 9" xfId="19944"/>
    <cellStyle name="입력 5 2 2 2 2 2 2 2 9 2" xfId="35014"/>
    <cellStyle name="입력 5 2 2 2 2 2 2 2 9 3" xfId="50026"/>
    <cellStyle name="입력 5 2 2 2 2 2 2 3" xfId="10883"/>
    <cellStyle name="입력 5 2 2 2 2 2 2 3 2" xfId="26030"/>
    <cellStyle name="입력 5 2 2 2 2 2 2 3 3" xfId="41051"/>
    <cellStyle name="입력 5 2 2 2 2 2 2 4" xfId="12061"/>
    <cellStyle name="입력 5 2 2 2 2 2 2 4 2" xfId="27131"/>
    <cellStyle name="입력 5 2 2 2 2 2 2 4 3" xfId="42152"/>
    <cellStyle name="입력 5 2 2 2 2 2 2 5" xfId="13365"/>
    <cellStyle name="입력 5 2 2 2 2 2 2 5 2" xfId="28435"/>
    <cellStyle name="입력 5 2 2 2 2 2 2 5 3" xfId="43456"/>
    <cellStyle name="입력 5 2 2 2 2 2 2 6" xfId="14702"/>
    <cellStyle name="입력 5 2 2 2 2 2 2 6 2" xfId="29772"/>
    <cellStyle name="입력 5 2 2 2 2 2 2 6 3" xfId="44793"/>
    <cellStyle name="입력 5 2 2 2 2 2 2 7" xfId="15932"/>
    <cellStyle name="입력 5 2 2 2 2 2 2 7 2" xfId="31002"/>
    <cellStyle name="입력 5 2 2 2 2 2 2 7 3" xfId="46023"/>
    <cellStyle name="입력 5 2 2 2 2 2 2 8" xfId="17085"/>
    <cellStyle name="입력 5 2 2 2 2 2 2 8 2" xfId="32155"/>
    <cellStyle name="입력 5 2 2 2 2 2 2 8 3" xfId="47167"/>
    <cellStyle name="입력 5 2 2 2 2 2 2 9" xfId="18370"/>
    <cellStyle name="입력 5 2 2 2 2 2 2 9 2" xfId="33440"/>
    <cellStyle name="입력 5 2 2 2 2 2 2 9 3" xfId="48452"/>
    <cellStyle name="입력 5 2 2 2 2 2 3" xfId="7818"/>
    <cellStyle name="입력 5 2 2 2 2 2 3 10" xfId="20517"/>
    <cellStyle name="입력 5 2 2 2 2 2 3 10 2" xfId="35587"/>
    <cellStyle name="입력 5 2 2 2 2 2 3 10 3" xfId="50599"/>
    <cellStyle name="입력 5 2 2 2 2 2 3 11" xfId="23163"/>
    <cellStyle name="입력 5 2 2 2 2 2 3 12" xfId="38190"/>
    <cellStyle name="입력 5 2 2 2 2 2 3 2" xfId="10726"/>
    <cellStyle name="입력 5 2 2 2 2 2 3 2 2" xfId="25915"/>
    <cellStyle name="입력 5 2 2 2 2 2 3 2 3" xfId="40936"/>
    <cellStyle name="입력 5 2 2 2 2 2 3 3" xfId="11944"/>
    <cellStyle name="입력 5 2 2 2 2 2 3 3 2" xfId="27014"/>
    <cellStyle name="입력 5 2 2 2 2 2 3 3 3" xfId="42035"/>
    <cellStyle name="입력 5 2 2 2 2 2 3 4" xfId="13246"/>
    <cellStyle name="입력 5 2 2 2 2 2 3 4 2" xfId="28316"/>
    <cellStyle name="입력 5 2 2 2 2 2 3 4 3" xfId="43337"/>
    <cellStyle name="입력 5 2 2 2 2 2 3 5" xfId="14557"/>
    <cellStyle name="입력 5 2 2 2 2 2 3 5 2" xfId="29627"/>
    <cellStyle name="입력 5 2 2 2 2 2 3 5 3" xfId="44648"/>
    <cellStyle name="입력 5 2 2 2 2 2 3 6" xfId="15816"/>
    <cellStyle name="입력 5 2 2 2 2 2 3 6 2" xfId="30886"/>
    <cellStyle name="입력 5 2 2 2 2 2 3 6 3" xfId="45907"/>
    <cellStyle name="입력 5 2 2 2 2 2 3 7" xfId="16967"/>
    <cellStyle name="입력 5 2 2 2 2 2 3 7 2" xfId="32037"/>
    <cellStyle name="입력 5 2 2 2 2 2 3 7 3" xfId="47052"/>
    <cellStyle name="입력 5 2 2 2 2 2 3 8" xfId="18248"/>
    <cellStyle name="입력 5 2 2 2 2 2 3 8 2" xfId="33318"/>
    <cellStyle name="입력 5 2 2 2 2 2 3 8 3" xfId="48330"/>
    <cellStyle name="입력 5 2 2 2 2 2 3 9" xfId="19422"/>
    <cellStyle name="입력 5 2 2 2 2 2 3 9 2" xfId="34492"/>
    <cellStyle name="입력 5 2 2 2 2 2 3 9 3" xfId="49504"/>
    <cellStyle name="입력 5 2 2 2 2 2 4" xfId="8379"/>
    <cellStyle name="입력 5 2 2 2 2 2 4 10" xfId="20956"/>
    <cellStyle name="입력 5 2 2 2 2 2 4 10 2" xfId="36026"/>
    <cellStyle name="입력 5 2 2 2 2 2 4 10 3" xfId="51038"/>
    <cellStyle name="입력 5 2 2 2 2 2 4 11" xfId="23605"/>
    <cellStyle name="입력 5 2 2 2 2 2 4 12" xfId="38629"/>
    <cellStyle name="입력 5 2 2 2 2 2 4 2" xfId="11284"/>
    <cellStyle name="입력 5 2 2 2 2 2 4 2 2" xfId="26354"/>
    <cellStyle name="입력 5 2 2 2 2 2 4 2 3" xfId="41375"/>
    <cellStyle name="입력 5 2 2 2 2 2 4 3" xfId="12401"/>
    <cellStyle name="입력 5 2 2 2 2 2 4 3 2" xfId="27471"/>
    <cellStyle name="입력 5 2 2 2 2 2 4 3 3" xfId="42492"/>
    <cellStyle name="입력 5 2 2 2 2 2 4 4" xfId="13707"/>
    <cellStyle name="입력 5 2 2 2 2 2 4 4 2" xfId="28777"/>
    <cellStyle name="입력 5 2 2 2 2 2 4 4 3" xfId="43798"/>
    <cellStyle name="입력 5 2 2 2 2 2 4 5" xfId="15082"/>
    <cellStyle name="입력 5 2 2 2 2 2 4 5 2" xfId="30152"/>
    <cellStyle name="입력 5 2 2 2 2 2 4 5 3" xfId="45173"/>
    <cellStyle name="입력 5 2 2 2 2 2 4 6" xfId="16256"/>
    <cellStyle name="입력 5 2 2 2 2 2 4 6 2" xfId="31326"/>
    <cellStyle name="입력 5 2 2 2 2 2 4 6 3" xfId="46347"/>
    <cellStyle name="입력 5 2 2 2 2 2 4 7" xfId="17411"/>
    <cellStyle name="입력 5 2 2 2 2 2 4 7 2" xfId="32481"/>
    <cellStyle name="입력 5 2 2 2 2 2 4 7 3" xfId="47493"/>
    <cellStyle name="입력 5 2 2 2 2 2 4 8" xfId="18716"/>
    <cellStyle name="입력 5 2 2 2 2 2 4 8 2" xfId="33786"/>
    <cellStyle name="입력 5 2 2 2 2 2 4 8 3" xfId="48798"/>
    <cellStyle name="입력 5 2 2 2 2 2 4 9" xfId="19861"/>
    <cellStyle name="입력 5 2 2 2 2 2 4 9 2" xfId="34931"/>
    <cellStyle name="입력 5 2 2 2 2 2 4 9 3" xfId="49943"/>
    <cellStyle name="입력 5 2 2 2 2 2 5" xfId="8848"/>
    <cellStyle name="입력 5 2 2 2 2 2 5 2" xfId="24074"/>
    <cellStyle name="입력 5 2 2 2 2 2 5 3" xfId="39096"/>
    <cellStyle name="입력 5 2 2 2 2 2 6" xfId="12672"/>
    <cellStyle name="입력 5 2 2 2 2 2 6 2" xfId="27742"/>
    <cellStyle name="입력 5 2 2 2 2 2 6 3" xfId="42763"/>
    <cellStyle name="입력 5 2 2 2 2 2 7" xfId="13967"/>
    <cellStyle name="입력 5 2 2 2 2 2 7 2" xfId="29037"/>
    <cellStyle name="입력 5 2 2 2 2 2 7 3" xfId="44058"/>
    <cellStyle name="입력 5 2 2 2 2 2 8" xfId="10129"/>
    <cellStyle name="입력 5 2 2 2 2 2 8 2" xfId="25354"/>
    <cellStyle name="입력 5 2 2 2 2 2 8 3" xfId="40375"/>
    <cellStyle name="입력 5 2 2 2 2 2 9" xfId="17674"/>
    <cellStyle name="입력 5 2 2 2 2 2 9 2" xfId="32744"/>
    <cellStyle name="입력 5 2 2 2 2 2 9 3" xfId="47756"/>
    <cellStyle name="입력 5 2 2 2 2 3" xfId="6802"/>
    <cellStyle name="입력 5 2 2 2 2 3 10" xfId="20408"/>
    <cellStyle name="입력 5 2 2 2 2 3 10 2" xfId="35478"/>
    <cellStyle name="입력 5 2 2 2 2 3 10 3" xfId="50490"/>
    <cellStyle name="입력 5 2 2 2 2 3 11" xfId="7702"/>
    <cellStyle name="입력 5 2 2 2 2 3 11 2" xfId="23054"/>
    <cellStyle name="입력 5 2 2 2 2 3 11 3" xfId="38081"/>
    <cellStyle name="입력 5 2 2 2 2 3 12" xfId="22156"/>
    <cellStyle name="입력 5 2 2 2 2 3 13" xfId="37204"/>
    <cellStyle name="입력 5 2 2 2 2 3 2" xfId="10610"/>
    <cellStyle name="입력 5 2 2 2 2 3 2 2" xfId="25806"/>
    <cellStyle name="입력 5 2 2 2 2 3 2 3" xfId="40827"/>
    <cellStyle name="입력 5 2 2 2 2 3 3" xfId="11834"/>
    <cellStyle name="입력 5 2 2 2 2 3 3 2" xfId="26904"/>
    <cellStyle name="입력 5 2 2 2 2 3 3 3" xfId="41925"/>
    <cellStyle name="입력 5 2 2 2 2 3 4" xfId="13136"/>
    <cellStyle name="입력 5 2 2 2 2 3 4 2" xfId="28206"/>
    <cellStyle name="입력 5 2 2 2 2 3 4 3" xfId="43227"/>
    <cellStyle name="입력 5 2 2 2 2 3 5" xfId="14442"/>
    <cellStyle name="입력 5 2 2 2 2 3 5 2" xfId="29512"/>
    <cellStyle name="입력 5 2 2 2 2 3 5 3" xfId="44533"/>
    <cellStyle name="입력 5 2 2 2 2 3 6" xfId="15707"/>
    <cellStyle name="입력 5 2 2 2 2 3 6 2" xfId="30777"/>
    <cellStyle name="입력 5 2 2 2 2 3 6 3" xfId="45798"/>
    <cellStyle name="입력 5 2 2 2 2 3 7" xfId="16858"/>
    <cellStyle name="입력 5 2 2 2 2 3 7 2" xfId="31928"/>
    <cellStyle name="입력 5 2 2 2 2 3 7 3" xfId="46943"/>
    <cellStyle name="입력 5 2 2 2 2 3 8" xfId="18138"/>
    <cellStyle name="입력 5 2 2 2 2 3 8 2" xfId="33208"/>
    <cellStyle name="입력 5 2 2 2 2 3 8 3" xfId="48220"/>
    <cellStyle name="입력 5 2 2 2 2 3 9" xfId="19313"/>
    <cellStyle name="입력 5 2 2 2 2 3 9 2" xfId="34383"/>
    <cellStyle name="입력 5 2 2 2 2 3 9 3" xfId="49395"/>
    <cellStyle name="입력 5 2 2 2 2 4" xfId="8302"/>
    <cellStyle name="입력 5 2 2 2 2 4 10" xfId="20879"/>
    <cellStyle name="입력 5 2 2 2 2 4 10 2" xfId="35949"/>
    <cellStyle name="입력 5 2 2 2 2 4 10 3" xfId="50961"/>
    <cellStyle name="입력 5 2 2 2 2 4 11" xfId="23528"/>
    <cellStyle name="입력 5 2 2 2 2 4 12" xfId="38552"/>
    <cellStyle name="입력 5 2 2 2 2 4 2" xfId="11207"/>
    <cellStyle name="입력 5 2 2 2 2 4 2 2" xfId="26277"/>
    <cellStyle name="입력 5 2 2 2 2 4 2 3" xfId="41298"/>
    <cellStyle name="입력 5 2 2 2 2 4 3" xfId="12324"/>
    <cellStyle name="입력 5 2 2 2 2 4 3 2" xfId="27394"/>
    <cellStyle name="입력 5 2 2 2 2 4 3 3" xfId="42415"/>
    <cellStyle name="입력 5 2 2 2 2 4 4" xfId="13630"/>
    <cellStyle name="입력 5 2 2 2 2 4 4 2" xfId="28700"/>
    <cellStyle name="입력 5 2 2 2 2 4 4 3" xfId="43721"/>
    <cellStyle name="입력 5 2 2 2 2 4 5" xfId="15005"/>
    <cellStyle name="입력 5 2 2 2 2 4 5 2" xfId="30075"/>
    <cellStyle name="입력 5 2 2 2 2 4 5 3" xfId="45096"/>
    <cellStyle name="입력 5 2 2 2 2 4 6" xfId="16179"/>
    <cellStyle name="입력 5 2 2 2 2 4 6 2" xfId="31249"/>
    <cellStyle name="입력 5 2 2 2 2 4 6 3" xfId="46270"/>
    <cellStyle name="입력 5 2 2 2 2 4 7" xfId="17334"/>
    <cellStyle name="입력 5 2 2 2 2 4 7 2" xfId="32404"/>
    <cellStyle name="입력 5 2 2 2 2 4 7 3" xfId="47416"/>
    <cellStyle name="입력 5 2 2 2 2 4 8" xfId="18639"/>
    <cellStyle name="입력 5 2 2 2 2 4 8 2" xfId="33709"/>
    <cellStyle name="입력 5 2 2 2 2 4 8 3" xfId="48721"/>
    <cellStyle name="입력 5 2 2 2 2 4 9" xfId="19784"/>
    <cellStyle name="입력 5 2 2 2 2 4 9 2" xfId="34854"/>
    <cellStyle name="입력 5 2 2 2 2 4 9 3" xfId="49866"/>
    <cellStyle name="입력 5 2 2 2 2 5" xfId="6251"/>
    <cellStyle name="입력 5 2 2 2 2 5 2" xfId="21605"/>
    <cellStyle name="입력 5 2 2 2 2 5 3" xfId="36653"/>
    <cellStyle name="입력 5 2 2 2 3" xfId="6684"/>
    <cellStyle name="입력 5 2 2 2 3 10" xfId="20290"/>
    <cellStyle name="입력 5 2 2 2 3 10 2" xfId="35360"/>
    <cellStyle name="입력 5 2 2 2 3 10 3" xfId="50372"/>
    <cellStyle name="입력 5 2 2 2 3 11" xfId="7562"/>
    <cellStyle name="입력 5 2 2 2 3 11 2" xfId="22915"/>
    <cellStyle name="입력 5 2 2 2 3 11 3" xfId="37963"/>
    <cellStyle name="입력 5 2 2 2 3 12" xfId="22038"/>
    <cellStyle name="입력 5 2 2 2 3 13" xfId="37086"/>
    <cellStyle name="입력 5 2 2 2 3 2" xfId="10482"/>
    <cellStyle name="입력 5 2 2 2 3 2 2" xfId="25679"/>
    <cellStyle name="입력 5 2 2 2 3 2 3" xfId="40700"/>
    <cellStyle name="입력 5 2 2 2 3 3" xfId="11714"/>
    <cellStyle name="입력 5 2 2 2 3 3 2" xfId="26784"/>
    <cellStyle name="입력 5 2 2 2 3 3 3" xfId="41805"/>
    <cellStyle name="입력 5 2 2 2 3 4" xfId="13015"/>
    <cellStyle name="입력 5 2 2 2 3 4 2" xfId="28085"/>
    <cellStyle name="입력 5 2 2 2 3 4 3" xfId="43106"/>
    <cellStyle name="입력 5 2 2 2 3 5" xfId="14322"/>
    <cellStyle name="입력 5 2 2 2 3 5 2" xfId="29392"/>
    <cellStyle name="입력 5 2 2 2 3 5 3" xfId="44413"/>
    <cellStyle name="입력 5 2 2 2 3 6" xfId="15586"/>
    <cellStyle name="입력 5 2 2 2 3 6 2" xfId="30656"/>
    <cellStyle name="입력 5 2 2 2 3 6 3" xfId="45677"/>
    <cellStyle name="입력 5 2 2 2 3 7" xfId="16733"/>
    <cellStyle name="입력 5 2 2 2 3 7 2" xfId="31803"/>
    <cellStyle name="입력 5 2 2 2 3 7 3" xfId="46824"/>
    <cellStyle name="입력 5 2 2 2 3 8" xfId="18020"/>
    <cellStyle name="입력 5 2 2 2 3 8 2" xfId="33090"/>
    <cellStyle name="입력 5 2 2 2 3 8 3" xfId="48102"/>
    <cellStyle name="입력 5 2 2 2 3 9" xfId="19195"/>
    <cellStyle name="입력 5 2 2 2 3 9 2" xfId="34265"/>
    <cellStyle name="입력 5 2 2 2 3 9 3" xfId="49277"/>
    <cellStyle name="입력 5 2 2 2 4" xfId="8232"/>
    <cellStyle name="입력 5 2 2 2 4 10" xfId="20809"/>
    <cellStyle name="입력 5 2 2 2 4 10 2" xfId="35879"/>
    <cellStyle name="입력 5 2 2 2 4 10 3" xfId="50891"/>
    <cellStyle name="입력 5 2 2 2 4 11" xfId="23458"/>
    <cellStyle name="입력 5 2 2 2 4 12" xfId="38482"/>
    <cellStyle name="입력 5 2 2 2 4 2" xfId="11137"/>
    <cellStyle name="입력 5 2 2 2 4 2 2" xfId="26207"/>
    <cellStyle name="입력 5 2 2 2 4 2 3" xfId="41228"/>
    <cellStyle name="입력 5 2 2 2 4 3" xfId="12254"/>
    <cellStyle name="입력 5 2 2 2 4 3 2" xfId="27324"/>
    <cellStyle name="입력 5 2 2 2 4 3 3" xfId="42345"/>
    <cellStyle name="입력 5 2 2 2 4 4" xfId="13560"/>
    <cellStyle name="입력 5 2 2 2 4 4 2" xfId="28630"/>
    <cellStyle name="입력 5 2 2 2 4 4 3" xfId="43651"/>
    <cellStyle name="입력 5 2 2 2 4 5" xfId="14935"/>
    <cellStyle name="입력 5 2 2 2 4 5 2" xfId="30005"/>
    <cellStyle name="입력 5 2 2 2 4 5 3" xfId="45026"/>
    <cellStyle name="입력 5 2 2 2 4 6" xfId="16109"/>
    <cellStyle name="입력 5 2 2 2 4 6 2" xfId="31179"/>
    <cellStyle name="입력 5 2 2 2 4 6 3" xfId="46200"/>
    <cellStyle name="입력 5 2 2 2 4 7" xfId="17264"/>
    <cellStyle name="입력 5 2 2 2 4 7 2" xfId="32334"/>
    <cellStyle name="입력 5 2 2 2 4 7 3" xfId="47346"/>
    <cellStyle name="입력 5 2 2 2 4 8" xfId="18569"/>
    <cellStyle name="입력 5 2 2 2 4 8 2" xfId="33639"/>
    <cellStyle name="입력 5 2 2 2 4 8 3" xfId="48651"/>
    <cellStyle name="입력 5 2 2 2 4 9" xfId="19714"/>
    <cellStyle name="입력 5 2 2 2 4 9 2" xfId="34784"/>
    <cellStyle name="입력 5 2 2 2 4 9 3" xfId="49796"/>
    <cellStyle name="입력 5 2 2 2 5" xfId="8604"/>
    <cellStyle name="입력 5 2 2 2 5 2" xfId="23830"/>
    <cellStyle name="입력 5 2 2 2 5 3" xfId="38853"/>
    <cellStyle name="입력 5 2 2 2 6" xfId="9838"/>
    <cellStyle name="입력 5 2 2 2 6 2" xfId="25064"/>
    <cellStyle name="입력 5 2 2 2 6 3" xfId="40085"/>
    <cellStyle name="입력 5 2 2 2 7" xfId="9425"/>
    <cellStyle name="입력 5 2 2 2 7 2" xfId="24651"/>
    <cellStyle name="입력 5 2 2 2 7 3" xfId="39672"/>
    <cellStyle name="입력 5 2 2 2 8" xfId="9584"/>
    <cellStyle name="입력 5 2 2 2 8 2" xfId="24810"/>
    <cellStyle name="입력 5 2 2 2 8 3" xfId="39831"/>
    <cellStyle name="입력 5 2 2 2 9" xfId="8996"/>
    <cellStyle name="입력 5 2 2 2 9 2" xfId="24222"/>
    <cellStyle name="입력 5 2 2 2 9 3" xfId="39244"/>
    <cellStyle name="입력 5 2 2 3" xfId="6626"/>
    <cellStyle name="입력 5 2 2 3 10" xfId="20232"/>
    <cellStyle name="입력 5 2 2 3 10 2" xfId="35302"/>
    <cellStyle name="입력 5 2 2 3 10 3" xfId="50314"/>
    <cellStyle name="입력 5 2 2 3 11" xfId="7504"/>
    <cellStyle name="입력 5 2 2 3 11 2" xfId="22857"/>
    <cellStyle name="입력 5 2 2 3 11 3" xfId="37905"/>
    <cellStyle name="입력 5 2 2 3 12" xfId="21980"/>
    <cellStyle name="입력 5 2 2 3 13" xfId="37028"/>
    <cellStyle name="입력 5 2 2 3 2" xfId="10424"/>
    <cellStyle name="입력 5 2 2 3 2 2" xfId="25621"/>
    <cellStyle name="입력 5 2 2 3 2 3" xfId="40642"/>
    <cellStyle name="입력 5 2 2 3 3" xfId="11656"/>
    <cellStyle name="입력 5 2 2 3 3 2" xfId="26726"/>
    <cellStyle name="입력 5 2 2 3 3 3" xfId="41747"/>
    <cellStyle name="입력 5 2 2 3 4" xfId="12957"/>
    <cellStyle name="입력 5 2 2 3 4 2" xfId="28027"/>
    <cellStyle name="입력 5 2 2 3 4 3" xfId="43048"/>
    <cellStyle name="입력 5 2 2 3 5" xfId="14264"/>
    <cellStyle name="입력 5 2 2 3 5 2" xfId="29334"/>
    <cellStyle name="입력 5 2 2 3 5 3" xfId="44355"/>
    <cellStyle name="입력 5 2 2 3 6" xfId="15528"/>
    <cellStyle name="입력 5 2 2 3 6 2" xfId="30598"/>
    <cellStyle name="입력 5 2 2 3 6 3" xfId="45619"/>
    <cellStyle name="입력 5 2 2 3 7" xfId="16675"/>
    <cellStyle name="입력 5 2 2 3 7 2" xfId="31745"/>
    <cellStyle name="입력 5 2 2 3 7 3" xfId="46766"/>
    <cellStyle name="입력 5 2 2 3 8" xfId="17962"/>
    <cellStyle name="입력 5 2 2 3 8 2" xfId="33032"/>
    <cellStyle name="입력 5 2 2 3 8 3" xfId="48044"/>
    <cellStyle name="입력 5 2 2 3 9" xfId="19137"/>
    <cellStyle name="입력 5 2 2 3 9 2" xfId="34207"/>
    <cellStyle name="입력 5 2 2 3 9 3" xfId="49219"/>
    <cellStyle name="입력 5 2 2 4" xfId="8190"/>
    <cellStyle name="입력 5 2 2 4 10" xfId="20767"/>
    <cellStyle name="입력 5 2 2 4 10 2" xfId="35837"/>
    <cellStyle name="입력 5 2 2 4 10 3" xfId="50849"/>
    <cellStyle name="입력 5 2 2 4 11" xfId="23416"/>
    <cellStyle name="입력 5 2 2 4 12" xfId="38440"/>
    <cellStyle name="입력 5 2 2 4 2" xfId="11095"/>
    <cellStyle name="입력 5 2 2 4 2 2" xfId="26165"/>
    <cellStyle name="입력 5 2 2 4 2 3" xfId="41186"/>
    <cellStyle name="입력 5 2 2 4 3" xfId="12212"/>
    <cellStyle name="입력 5 2 2 4 3 2" xfId="27282"/>
    <cellStyle name="입력 5 2 2 4 3 3" xfId="42303"/>
    <cellStyle name="입력 5 2 2 4 4" xfId="13518"/>
    <cellStyle name="입력 5 2 2 4 4 2" xfId="28588"/>
    <cellStyle name="입력 5 2 2 4 4 3" xfId="43609"/>
    <cellStyle name="입력 5 2 2 4 5" xfId="14893"/>
    <cellStyle name="입력 5 2 2 4 5 2" xfId="29963"/>
    <cellStyle name="입력 5 2 2 4 5 3" xfId="44984"/>
    <cellStyle name="입력 5 2 2 4 6" xfId="16067"/>
    <cellStyle name="입력 5 2 2 4 6 2" xfId="31137"/>
    <cellStyle name="입력 5 2 2 4 6 3" xfId="46158"/>
    <cellStyle name="입력 5 2 2 4 7" xfId="17222"/>
    <cellStyle name="입력 5 2 2 4 7 2" xfId="32292"/>
    <cellStyle name="입력 5 2 2 4 7 3" xfId="47304"/>
    <cellStyle name="입력 5 2 2 4 8" xfId="18527"/>
    <cellStyle name="입력 5 2 2 4 8 2" xfId="33597"/>
    <cellStyle name="입력 5 2 2 4 8 3" xfId="48609"/>
    <cellStyle name="입력 5 2 2 4 9" xfId="19672"/>
    <cellStyle name="입력 5 2 2 4 9 2" xfId="34742"/>
    <cellStyle name="입력 5 2 2 4 9 3" xfId="49754"/>
    <cellStyle name="입력 5 2 2 5" xfId="6131"/>
    <cellStyle name="입력 5 2 2 5 2" xfId="21485"/>
    <cellStyle name="입력 5 2 2 5 3" xfId="36533"/>
    <cellStyle name="입력 5 2 3" xfId="6554"/>
    <cellStyle name="입력 5 2 3 10" xfId="20160"/>
    <cellStyle name="입력 5 2 3 10 2" xfId="35230"/>
    <cellStyle name="입력 5 2 3 10 3" xfId="50242"/>
    <cellStyle name="입력 5 2 3 11" xfId="7432"/>
    <cellStyle name="입력 5 2 3 11 2" xfId="22785"/>
    <cellStyle name="입력 5 2 3 11 3" xfId="37833"/>
    <cellStyle name="입력 5 2 3 12" xfId="21908"/>
    <cellStyle name="입력 5 2 3 13" xfId="36956"/>
    <cellStyle name="입력 5 2 3 2" xfId="10352"/>
    <cellStyle name="입력 5 2 3 2 2" xfId="25549"/>
    <cellStyle name="입력 5 2 3 2 3" xfId="40570"/>
    <cellStyle name="입력 5 2 3 3" xfId="11584"/>
    <cellStyle name="입력 5 2 3 3 2" xfId="26654"/>
    <cellStyle name="입력 5 2 3 3 3" xfId="41675"/>
    <cellStyle name="입력 5 2 3 4" xfId="12885"/>
    <cellStyle name="입력 5 2 3 4 2" xfId="27955"/>
    <cellStyle name="입력 5 2 3 4 3" xfId="42976"/>
    <cellStyle name="입력 5 2 3 5" xfId="14192"/>
    <cellStyle name="입력 5 2 3 5 2" xfId="29262"/>
    <cellStyle name="입력 5 2 3 5 3" xfId="44283"/>
    <cellStyle name="입력 5 2 3 6" xfId="15456"/>
    <cellStyle name="입력 5 2 3 6 2" xfId="30526"/>
    <cellStyle name="입력 5 2 3 6 3" xfId="45547"/>
    <cellStyle name="입력 5 2 3 7" xfId="16603"/>
    <cellStyle name="입력 5 2 3 7 2" xfId="31673"/>
    <cellStyle name="입력 5 2 3 7 3" xfId="46694"/>
    <cellStyle name="입력 5 2 3 8" xfId="17890"/>
    <cellStyle name="입력 5 2 3 8 2" xfId="32960"/>
    <cellStyle name="입력 5 2 3 8 3" xfId="47972"/>
    <cellStyle name="입력 5 2 3 9" xfId="19065"/>
    <cellStyle name="입력 5 2 3 9 2" xfId="34135"/>
    <cellStyle name="입력 5 2 3 9 3" xfId="49147"/>
    <cellStyle name="입력 5 2 4" xfId="8153"/>
    <cellStyle name="입력 5 2 4 10" xfId="20730"/>
    <cellStyle name="입력 5 2 4 10 2" xfId="35800"/>
    <cellStyle name="입력 5 2 4 10 3" xfId="50812"/>
    <cellStyle name="입력 5 2 4 11" xfId="23379"/>
    <cellStyle name="입력 5 2 4 12" xfId="38403"/>
    <cellStyle name="입력 5 2 4 2" xfId="11058"/>
    <cellStyle name="입력 5 2 4 2 2" xfId="26128"/>
    <cellStyle name="입력 5 2 4 2 3" xfId="41149"/>
    <cellStyle name="입력 5 2 4 3" xfId="12175"/>
    <cellStyle name="입력 5 2 4 3 2" xfId="27245"/>
    <cellStyle name="입력 5 2 4 3 3" xfId="42266"/>
    <cellStyle name="입력 5 2 4 4" xfId="13481"/>
    <cellStyle name="입력 5 2 4 4 2" xfId="28551"/>
    <cellStyle name="입력 5 2 4 4 3" xfId="43572"/>
    <cellStyle name="입력 5 2 4 5" xfId="14856"/>
    <cellStyle name="입력 5 2 4 5 2" xfId="29926"/>
    <cellStyle name="입력 5 2 4 5 3" xfId="44947"/>
    <cellStyle name="입력 5 2 4 6" xfId="16030"/>
    <cellStyle name="입력 5 2 4 6 2" xfId="31100"/>
    <cellStyle name="입력 5 2 4 6 3" xfId="46121"/>
    <cellStyle name="입력 5 2 4 7" xfId="17185"/>
    <cellStyle name="입력 5 2 4 7 2" xfId="32255"/>
    <cellStyle name="입력 5 2 4 7 3" xfId="47267"/>
    <cellStyle name="입력 5 2 4 8" xfId="18490"/>
    <cellStyle name="입력 5 2 4 8 2" xfId="33560"/>
    <cellStyle name="입력 5 2 4 8 3" xfId="48572"/>
    <cellStyle name="입력 5 2 4 9" xfId="19635"/>
    <cellStyle name="입력 5 2 4 9 2" xfId="34705"/>
    <cellStyle name="입력 5 2 4 9 3" xfId="49717"/>
    <cellStyle name="입력 5 2 5" xfId="8749"/>
    <cellStyle name="입력 5 2 5 2" xfId="23975"/>
    <cellStyle name="입력 5 2 5 3" xfId="38997"/>
    <cellStyle name="입력 5 2 6" xfId="9222"/>
    <cellStyle name="입력 5 2 6 2" xfId="24448"/>
    <cellStyle name="입력 5 2 6 3" xfId="39470"/>
    <cellStyle name="입력 5 2 7" xfId="9520"/>
    <cellStyle name="입력 5 2 7 2" xfId="24746"/>
    <cellStyle name="입력 5 2 7 3" xfId="39767"/>
    <cellStyle name="입력 5 2 8" xfId="14831"/>
    <cellStyle name="입력 5 2 8 2" xfId="29901"/>
    <cellStyle name="입력 5 2 8 3" xfId="44922"/>
    <cellStyle name="입력 5 2 9" xfId="11429"/>
    <cellStyle name="입력 5 2 9 2" xfId="26499"/>
    <cellStyle name="입력 5 2 9 3" xfId="41520"/>
    <cellStyle name="입력 5 3" xfId="6367"/>
    <cellStyle name="입력 5 3 10" xfId="20076"/>
    <cellStyle name="입력 5 3 10 2" xfId="35146"/>
    <cellStyle name="입력 5 3 10 3" xfId="50158"/>
    <cellStyle name="입력 5 3 11" xfId="7348"/>
    <cellStyle name="입력 5 3 11 2" xfId="22701"/>
    <cellStyle name="입력 5 3 11 3" xfId="37749"/>
    <cellStyle name="입력 5 3 12" xfId="21721"/>
    <cellStyle name="입력 5 3 13" xfId="36769"/>
    <cellStyle name="입력 5 3 2" xfId="10268"/>
    <cellStyle name="입력 5 3 2 2" xfId="25465"/>
    <cellStyle name="입력 5 3 2 3" xfId="40486"/>
    <cellStyle name="입력 5 3 3" xfId="11500"/>
    <cellStyle name="입력 5 3 3 2" xfId="26570"/>
    <cellStyle name="입력 5 3 3 3" xfId="41591"/>
    <cellStyle name="입력 5 3 4" xfId="12801"/>
    <cellStyle name="입력 5 3 4 2" xfId="27871"/>
    <cellStyle name="입력 5 3 4 3" xfId="42892"/>
    <cellStyle name="입력 5 3 5" xfId="14108"/>
    <cellStyle name="입력 5 3 5 2" xfId="29178"/>
    <cellStyle name="입력 5 3 5 3" xfId="44199"/>
    <cellStyle name="입력 5 3 6" xfId="15372"/>
    <cellStyle name="입력 5 3 6 2" xfId="30442"/>
    <cellStyle name="입력 5 3 6 3" xfId="45463"/>
    <cellStyle name="입력 5 3 7" xfId="16519"/>
    <cellStyle name="입력 5 3 7 2" xfId="31589"/>
    <cellStyle name="입력 5 3 7 3" xfId="46610"/>
    <cellStyle name="입력 5 3 8" xfId="17806"/>
    <cellStyle name="입력 5 3 8 2" xfId="32876"/>
    <cellStyle name="입력 5 3 8 3" xfId="47888"/>
    <cellStyle name="입력 5 3 9" xfId="18981"/>
    <cellStyle name="입력 5 3 9 2" xfId="34051"/>
    <cellStyle name="입력 5 3 9 3" xfId="49063"/>
    <cellStyle name="입력 5 4" xfId="7374"/>
    <cellStyle name="입력 5 4 10" xfId="20102"/>
    <cellStyle name="입력 5 4 10 2" xfId="35172"/>
    <cellStyle name="입력 5 4 10 3" xfId="50184"/>
    <cellStyle name="입력 5 4 11" xfId="22727"/>
    <cellStyle name="입력 5 4 12" xfId="37775"/>
    <cellStyle name="입력 5 4 2" xfId="10294"/>
    <cellStyle name="입력 5 4 2 2" xfId="25491"/>
    <cellStyle name="입력 5 4 2 3" xfId="40512"/>
    <cellStyle name="입력 5 4 3" xfId="11526"/>
    <cellStyle name="입력 5 4 3 2" xfId="26596"/>
    <cellStyle name="입력 5 4 3 3" xfId="41617"/>
    <cellStyle name="입력 5 4 4" xfId="12827"/>
    <cellStyle name="입력 5 4 4 2" xfId="27897"/>
    <cellStyle name="입력 5 4 4 3" xfId="42918"/>
    <cellStyle name="입력 5 4 5" xfId="14134"/>
    <cellStyle name="입력 5 4 5 2" xfId="29204"/>
    <cellStyle name="입력 5 4 5 3" xfId="44225"/>
    <cellStyle name="입력 5 4 6" xfId="15398"/>
    <cellStyle name="입력 5 4 6 2" xfId="30468"/>
    <cellStyle name="입력 5 4 6 3" xfId="45489"/>
    <cellStyle name="입력 5 4 7" xfId="16545"/>
    <cellStyle name="입력 5 4 7 2" xfId="31615"/>
    <cellStyle name="입력 5 4 7 3" xfId="46636"/>
    <cellStyle name="입력 5 4 8" xfId="17832"/>
    <cellStyle name="입력 5 4 8 2" xfId="32902"/>
    <cellStyle name="입력 5 4 8 3" xfId="47914"/>
    <cellStyle name="입력 5 4 9" xfId="19007"/>
    <cellStyle name="입력 5 4 9 2" xfId="34077"/>
    <cellStyle name="입력 5 4 9 3" xfId="49089"/>
    <cellStyle name="입력 5 5" xfId="6480"/>
    <cellStyle name="입력 5 5 2" xfId="21834"/>
    <cellStyle name="입력 5 5 3" xfId="36882"/>
    <cellStyle name="입력 6" xfId="4473"/>
    <cellStyle name="입력 6 2" xfId="5555"/>
    <cellStyle name="입력 6 2 10" xfId="6457"/>
    <cellStyle name="입력 6 2 10 2" xfId="21811"/>
    <cellStyle name="입력 6 2 10 3" xfId="36859"/>
    <cellStyle name="입력 6 2 2" xfId="5617"/>
    <cellStyle name="입력 6 2 2 2" xfId="5675"/>
    <cellStyle name="입력 6 2 2 2 10" xfId="6314"/>
    <cellStyle name="입력 6 2 2 2 10 2" xfId="21668"/>
    <cellStyle name="입력 6 2 2 2 10 3" xfId="36716"/>
    <cellStyle name="입력 6 2 2 2 2" xfId="5801"/>
    <cellStyle name="입력 6 2 2 2 2 2" xfId="5918"/>
    <cellStyle name="입력 6 2 2 2 2 2 10" xfId="7218"/>
    <cellStyle name="입력 6 2 2 2 2 2 10 2" xfId="22572"/>
    <cellStyle name="입력 6 2 2 2 2 2 10 3" xfId="37620"/>
    <cellStyle name="입력 6 2 2 2 2 2 2" xfId="6916"/>
    <cellStyle name="입력 6 2 2 2 2 2 2 10" xfId="19542"/>
    <cellStyle name="입력 6 2 2 2 2 2 2 10 2" xfId="34612"/>
    <cellStyle name="입력 6 2 2 2 2 2 2 10 3" xfId="49624"/>
    <cellStyle name="입력 6 2 2 2 2 2 2 11" xfId="20637"/>
    <cellStyle name="입력 6 2 2 2 2 2 2 11 2" xfId="35707"/>
    <cellStyle name="입력 6 2 2 2 2 2 2 11 3" xfId="50719"/>
    <cellStyle name="입력 6 2 2 2 2 2 2 12" xfId="7983"/>
    <cellStyle name="입력 6 2 2 2 2 2 2 12 2" xfId="23286"/>
    <cellStyle name="입력 6 2 2 2 2 2 2 12 3" xfId="38310"/>
    <cellStyle name="입력 6 2 2 2 2 2 2 13" xfId="22270"/>
    <cellStyle name="입력 6 2 2 2 2 2 2 14" xfId="37318"/>
    <cellStyle name="입력 6 2 2 2 2 2 2 2" xfId="8467"/>
    <cellStyle name="입력 6 2 2 2 2 2 2 2 10" xfId="21044"/>
    <cellStyle name="입력 6 2 2 2 2 2 2 2 10 2" xfId="36114"/>
    <cellStyle name="입력 6 2 2 2 2 2 2 2 10 3" xfId="51126"/>
    <cellStyle name="입력 6 2 2 2 2 2 2 2 11" xfId="23693"/>
    <cellStyle name="입력 6 2 2 2 2 2 2 2 12" xfId="38717"/>
    <cellStyle name="입력 6 2 2 2 2 2 2 2 2" xfId="11372"/>
    <cellStyle name="입력 6 2 2 2 2 2 2 2 2 2" xfId="26442"/>
    <cellStyle name="입력 6 2 2 2 2 2 2 2 2 3" xfId="41463"/>
    <cellStyle name="입력 6 2 2 2 2 2 2 2 3" xfId="12489"/>
    <cellStyle name="입력 6 2 2 2 2 2 2 2 3 2" xfId="27559"/>
    <cellStyle name="입력 6 2 2 2 2 2 2 2 3 3" xfId="42580"/>
    <cellStyle name="입력 6 2 2 2 2 2 2 2 4" xfId="13795"/>
    <cellStyle name="입력 6 2 2 2 2 2 2 2 4 2" xfId="28865"/>
    <cellStyle name="입력 6 2 2 2 2 2 2 2 4 3" xfId="43886"/>
    <cellStyle name="입력 6 2 2 2 2 2 2 2 5" xfId="15170"/>
    <cellStyle name="입력 6 2 2 2 2 2 2 2 5 2" xfId="30240"/>
    <cellStyle name="입력 6 2 2 2 2 2 2 2 5 3" xfId="45261"/>
    <cellStyle name="입력 6 2 2 2 2 2 2 2 6" xfId="16344"/>
    <cellStyle name="입력 6 2 2 2 2 2 2 2 6 2" xfId="31414"/>
    <cellStyle name="입력 6 2 2 2 2 2 2 2 6 3" xfId="46435"/>
    <cellStyle name="입력 6 2 2 2 2 2 2 2 7" xfId="17499"/>
    <cellStyle name="입력 6 2 2 2 2 2 2 2 7 2" xfId="32569"/>
    <cellStyle name="입력 6 2 2 2 2 2 2 2 7 3" xfId="47581"/>
    <cellStyle name="입력 6 2 2 2 2 2 2 2 8" xfId="18804"/>
    <cellStyle name="입력 6 2 2 2 2 2 2 2 8 2" xfId="33874"/>
    <cellStyle name="입력 6 2 2 2 2 2 2 2 8 3" xfId="48886"/>
    <cellStyle name="입력 6 2 2 2 2 2 2 2 9" xfId="19949"/>
    <cellStyle name="입력 6 2 2 2 2 2 2 2 9 2" xfId="35019"/>
    <cellStyle name="입력 6 2 2 2 2 2 2 2 9 3" xfId="50031"/>
    <cellStyle name="입력 6 2 2 2 2 2 2 3" xfId="10888"/>
    <cellStyle name="입력 6 2 2 2 2 2 2 3 2" xfId="26035"/>
    <cellStyle name="입력 6 2 2 2 2 2 2 3 3" xfId="41056"/>
    <cellStyle name="입력 6 2 2 2 2 2 2 4" xfId="12066"/>
    <cellStyle name="입력 6 2 2 2 2 2 2 4 2" xfId="27136"/>
    <cellStyle name="입력 6 2 2 2 2 2 2 4 3" xfId="42157"/>
    <cellStyle name="입력 6 2 2 2 2 2 2 5" xfId="13370"/>
    <cellStyle name="입력 6 2 2 2 2 2 2 5 2" xfId="28440"/>
    <cellStyle name="입력 6 2 2 2 2 2 2 5 3" xfId="43461"/>
    <cellStyle name="입력 6 2 2 2 2 2 2 6" xfId="14707"/>
    <cellStyle name="입력 6 2 2 2 2 2 2 6 2" xfId="29777"/>
    <cellStyle name="입력 6 2 2 2 2 2 2 6 3" xfId="44798"/>
    <cellStyle name="입력 6 2 2 2 2 2 2 7" xfId="15937"/>
    <cellStyle name="입력 6 2 2 2 2 2 2 7 2" xfId="31007"/>
    <cellStyle name="입력 6 2 2 2 2 2 2 7 3" xfId="46028"/>
    <cellStyle name="입력 6 2 2 2 2 2 2 8" xfId="17090"/>
    <cellStyle name="입력 6 2 2 2 2 2 2 8 2" xfId="32160"/>
    <cellStyle name="입력 6 2 2 2 2 2 2 8 3" xfId="47172"/>
    <cellStyle name="입력 6 2 2 2 2 2 2 9" xfId="18375"/>
    <cellStyle name="입력 6 2 2 2 2 2 2 9 2" xfId="33445"/>
    <cellStyle name="입력 6 2 2 2 2 2 2 9 3" xfId="48457"/>
    <cellStyle name="입력 6 2 2 2 2 2 3" xfId="7823"/>
    <cellStyle name="입력 6 2 2 2 2 2 3 10" xfId="20522"/>
    <cellStyle name="입력 6 2 2 2 2 2 3 10 2" xfId="35592"/>
    <cellStyle name="입력 6 2 2 2 2 2 3 10 3" xfId="50604"/>
    <cellStyle name="입력 6 2 2 2 2 2 3 11" xfId="23168"/>
    <cellStyle name="입력 6 2 2 2 2 2 3 12" xfId="38195"/>
    <cellStyle name="입력 6 2 2 2 2 2 3 2" xfId="10731"/>
    <cellStyle name="입력 6 2 2 2 2 2 3 2 2" xfId="25920"/>
    <cellStyle name="입력 6 2 2 2 2 2 3 2 3" xfId="40941"/>
    <cellStyle name="입력 6 2 2 2 2 2 3 3" xfId="11949"/>
    <cellStyle name="입력 6 2 2 2 2 2 3 3 2" xfId="27019"/>
    <cellStyle name="입력 6 2 2 2 2 2 3 3 3" xfId="42040"/>
    <cellStyle name="입력 6 2 2 2 2 2 3 4" xfId="13251"/>
    <cellStyle name="입력 6 2 2 2 2 2 3 4 2" xfId="28321"/>
    <cellStyle name="입력 6 2 2 2 2 2 3 4 3" xfId="43342"/>
    <cellStyle name="입력 6 2 2 2 2 2 3 5" xfId="14562"/>
    <cellStyle name="입력 6 2 2 2 2 2 3 5 2" xfId="29632"/>
    <cellStyle name="입력 6 2 2 2 2 2 3 5 3" xfId="44653"/>
    <cellStyle name="입력 6 2 2 2 2 2 3 6" xfId="15821"/>
    <cellStyle name="입력 6 2 2 2 2 2 3 6 2" xfId="30891"/>
    <cellStyle name="입력 6 2 2 2 2 2 3 6 3" xfId="45912"/>
    <cellStyle name="입력 6 2 2 2 2 2 3 7" xfId="16972"/>
    <cellStyle name="입력 6 2 2 2 2 2 3 7 2" xfId="32042"/>
    <cellStyle name="입력 6 2 2 2 2 2 3 7 3" xfId="47057"/>
    <cellStyle name="입력 6 2 2 2 2 2 3 8" xfId="18253"/>
    <cellStyle name="입력 6 2 2 2 2 2 3 8 2" xfId="33323"/>
    <cellStyle name="입력 6 2 2 2 2 2 3 8 3" xfId="48335"/>
    <cellStyle name="입력 6 2 2 2 2 2 3 9" xfId="19427"/>
    <cellStyle name="입력 6 2 2 2 2 2 3 9 2" xfId="34497"/>
    <cellStyle name="입력 6 2 2 2 2 2 3 9 3" xfId="49509"/>
    <cellStyle name="입력 6 2 2 2 2 2 4" xfId="8384"/>
    <cellStyle name="입력 6 2 2 2 2 2 4 10" xfId="20961"/>
    <cellStyle name="입력 6 2 2 2 2 2 4 10 2" xfId="36031"/>
    <cellStyle name="입력 6 2 2 2 2 2 4 10 3" xfId="51043"/>
    <cellStyle name="입력 6 2 2 2 2 2 4 11" xfId="23610"/>
    <cellStyle name="입력 6 2 2 2 2 2 4 12" xfId="38634"/>
    <cellStyle name="입력 6 2 2 2 2 2 4 2" xfId="11289"/>
    <cellStyle name="입력 6 2 2 2 2 2 4 2 2" xfId="26359"/>
    <cellStyle name="입력 6 2 2 2 2 2 4 2 3" xfId="41380"/>
    <cellStyle name="입력 6 2 2 2 2 2 4 3" xfId="12406"/>
    <cellStyle name="입력 6 2 2 2 2 2 4 3 2" xfId="27476"/>
    <cellStyle name="입력 6 2 2 2 2 2 4 3 3" xfId="42497"/>
    <cellStyle name="입력 6 2 2 2 2 2 4 4" xfId="13712"/>
    <cellStyle name="입력 6 2 2 2 2 2 4 4 2" xfId="28782"/>
    <cellStyle name="입력 6 2 2 2 2 2 4 4 3" xfId="43803"/>
    <cellStyle name="입력 6 2 2 2 2 2 4 5" xfId="15087"/>
    <cellStyle name="입력 6 2 2 2 2 2 4 5 2" xfId="30157"/>
    <cellStyle name="입력 6 2 2 2 2 2 4 5 3" xfId="45178"/>
    <cellStyle name="입력 6 2 2 2 2 2 4 6" xfId="16261"/>
    <cellStyle name="입력 6 2 2 2 2 2 4 6 2" xfId="31331"/>
    <cellStyle name="입력 6 2 2 2 2 2 4 6 3" xfId="46352"/>
    <cellStyle name="입력 6 2 2 2 2 2 4 7" xfId="17416"/>
    <cellStyle name="입력 6 2 2 2 2 2 4 7 2" xfId="32486"/>
    <cellStyle name="입력 6 2 2 2 2 2 4 7 3" xfId="47498"/>
    <cellStyle name="입력 6 2 2 2 2 2 4 8" xfId="18721"/>
    <cellStyle name="입력 6 2 2 2 2 2 4 8 2" xfId="33791"/>
    <cellStyle name="입력 6 2 2 2 2 2 4 8 3" xfId="48803"/>
    <cellStyle name="입력 6 2 2 2 2 2 4 9" xfId="19866"/>
    <cellStyle name="입력 6 2 2 2 2 2 4 9 2" xfId="34936"/>
    <cellStyle name="입력 6 2 2 2 2 2 4 9 3" xfId="49948"/>
    <cellStyle name="입력 6 2 2 2 2 2 5" xfId="8843"/>
    <cellStyle name="입력 6 2 2 2 2 2 5 2" xfId="24069"/>
    <cellStyle name="입력 6 2 2 2 2 2 5 3" xfId="39091"/>
    <cellStyle name="입력 6 2 2 2 2 2 6" xfId="12677"/>
    <cellStyle name="입력 6 2 2 2 2 2 6 2" xfId="27747"/>
    <cellStyle name="입력 6 2 2 2 2 2 6 3" xfId="42768"/>
    <cellStyle name="입력 6 2 2 2 2 2 7" xfId="13972"/>
    <cellStyle name="입력 6 2 2 2 2 2 7 2" xfId="29042"/>
    <cellStyle name="입력 6 2 2 2 2 2 7 3" xfId="44063"/>
    <cellStyle name="입력 6 2 2 2 2 2 8" xfId="12599"/>
    <cellStyle name="입력 6 2 2 2 2 2 8 2" xfId="27669"/>
    <cellStyle name="입력 6 2 2 2 2 2 8 3" xfId="42690"/>
    <cellStyle name="입력 6 2 2 2 2 2 9" xfId="17679"/>
    <cellStyle name="입력 6 2 2 2 2 2 9 2" xfId="32749"/>
    <cellStyle name="입력 6 2 2 2 2 2 9 3" xfId="47761"/>
    <cellStyle name="입력 6 2 2 2 2 3" xfId="6807"/>
    <cellStyle name="입력 6 2 2 2 2 3 10" xfId="20413"/>
    <cellStyle name="입력 6 2 2 2 2 3 10 2" xfId="35483"/>
    <cellStyle name="입력 6 2 2 2 2 3 10 3" xfId="50495"/>
    <cellStyle name="입력 6 2 2 2 2 3 11" xfId="7707"/>
    <cellStyle name="입력 6 2 2 2 2 3 11 2" xfId="23059"/>
    <cellStyle name="입력 6 2 2 2 2 3 11 3" xfId="38086"/>
    <cellStyle name="입력 6 2 2 2 2 3 12" xfId="22161"/>
    <cellStyle name="입력 6 2 2 2 2 3 13" xfId="37209"/>
    <cellStyle name="입력 6 2 2 2 2 3 2" xfId="10615"/>
    <cellStyle name="입력 6 2 2 2 2 3 2 2" xfId="25811"/>
    <cellStyle name="입력 6 2 2 2 2 3 2 3" xfId="40832"/>
    <cellStyle name="입력 6 2 2 2 2 3 3" xfId="11839"/>
    <cellStyle name="입력 6 2 2 2 2 3 3 2" xfId="26909"/>
    <cellStyle name="입력 6 2 2 2 2 3 3 3" xfId="41930"/>
    <cellStyle name="입력 6 2 2 2 2 3 4" xfId="13141"/>
    <cellStyle name="입력 6 2 2 2 2 3 4 2" xfId="28211"/>
    <cellStyle name="입력 6 2 2 2 2 3 4 3" xfId="43232"/>
    <cellStyle name="입력 6 2 2 2 2 3 5" xfId="14447"/>
    <cellStyle name="입력 6 2 2 2 2 3 5 2" xfId="29517"/>
    <cellStyle name="입력 6 2 2 2 2 3 5 3" xfId="44538"/>
    <cellStyle name="입력 6 2 2 2 2 3 6" xfId="15712"/>
    <cellStyle name="입력 6 2 2 2 2 3 6 2" xfId="30782"/>
    <cellStyle name="입력 6 2 2 2 2 3 6 3" xfId="45803"/>
    <cellStyle name="입력 6 2 2 2 2 3 7" xfId="16863"/>
    <cellStyle name="입력 6 2 2 2 2 3 7 2" xfId="31933"/>
    <cellStyle name="입력 6 2 2 2 2 3 7 3" xfId="46948"/>
    <cellStyle name="입력 6 2 2 2 2 3 8" xfId="18143"/>
    <cellStyle name="입력 6 2 2 2 2 3 8 2" xfId="33213"/>
    <cellStyle name="입력 6 2 2 2 2 3 8 3" xfId="48225"/>
    <cellStyle name="입력 6 2 2 2 2 3 9" xfId="19318"/>
    <cellStyle name="입력 6 2 2 2 2 3 9 2" xfId="34388"/>
    <cellStyle name="입력 6 2 2 2 2 3 9 3" xfId="49400"/>
    <cellStyle name="입력 6 2 2 2 2 4" xfId="8307"/>
    <cellStyle name="입력 6 2 2 2 2 4 10" xfId="20884"/>
    <cellStyle name="입력 6 2 2 2 2 4 10 2" xfId="35954"/>
    <cellStyle name="입력 6 2 2 2 2 4 10 3" xfId="50966"/>
    <cellStyle name="입력 6 2 2 2 2 4 11" xfId="23533"/>
    <cellStyle name="입력 6 2 2 2 2 4 12" xfId="38557"/>
    <cellStyle name="입력 6 2 2 2 2 4 2" xfId="11212"/>
    <cellStyle name="입력 6 2 2 2 2 4 2 2" xfId="26282"/>
    <cellStyle name="입력 6 2 2 2 2 4 2 3" xfId="41303"/>
    <cellStyle name="입력 6 2 2 2 2 4 3" xfId="12329"/>
    <cellStyle name="입력 6 2 2 2 2 4 3 2" xfId="27399"/>
    <cellStyle name="입력 6 2 2 2 2 4 3 3" xfId="42420"/>
    <cellStyle name="입력 6 2 2 2 2 4 4" xfId="13635"/>
    <cellStyle name="입력 6 2 2 2 2 4 4 2" xfId="28705"/>
    <cellStyle name="입력 6 2 2 2 2 4 4 3" xfId="43726"/>
    <cellStyle name="입력 6 2 2 2 2 4 5" xfId="15010"/>
    <cellStyle name="입력 6 2 2 2 2 4 5 2" xfId="30080"/>
    <cellStyle name="입력 6 2 2 2 2 4 5 3" xfId="45101"/>
    <cellStyle name="입력 6 2 2 2 2 4 6" xfId="16184"/>
    <cellStyle name="입력 6 2 2 2 2 4 6 2" xfId="31254"/>
    <cellStyle name="입력 6 2 2 2 2 4 6 3" xfId="46275"/>
    <cellStyle name="입력 6 2 2 2 2 4 7" xfId="17339"/>
    <cellStyle name="입력 6 2 2 2 2 4 7 2" xfId="32409"/>
    <cellStyle name="입력 6 2 2 2 2 4 7 3" xfId="47421"/>
    <cellStyle name="입력 6 2 2 2 2 4 8" xfId="18644"/>
    <cellStyle name="입력 6 2 2 2 2 4 8 2" xfId="33714"/>
    <cellStyle name="입력 6 2 2 2 2 4 8 3" xfId="48726"/>
    <cellStyle name="입력 6 2 2 2 2 4 9" xfId="19789"/>
    <cellStyle name="입력 6 2 2 2 2 4 9 2" xfId="34859"/>
    <cellStyle name="입력 6 2 2 2 2 4 9 3" xfId="49871"/>
    <cellStyle name="입력 6 2 2 2 2 5" xfId="6052"/>
    <cellStyle name="입력 6 2 2 2 2 5 2" xfId="21409"/>
    <cellStyle name="입력 6 2 2 2 2 5 3" xfId="36454"/>
    <cellStyle name="입력 6 2 2 2 3" xfId="6689"/>
    <cellStyle name="입력 6 2 2 2 3 10" xfId="20295"/>
    <cellStyle name="입력 6 2 2 2 3 10 2" xfId="35365"/>
    <cellStyle name="입력 6 2 2 2 3 10 3" xfId="50377"/>
    <cellStyle name="입력 6 2 2 2 3 11" xfId="7567"/>
    <cellStyle name="입력 6 2 2 2 3 11 2" xfId="22920"/>
    <cellStyle name="입력 6 2 2 2 3 11 3" xfId="37968"/>
    <cellStyle name="입력 6 2 2 2 3 12" xfId="22043"/>
    <cellStyle name="입력 6 2 2 2 3 13" xfId="37091"/>
    <cellStyle name="입력 6 2 2 2 3 2" xfId="10487"/>
    <cellStyle name="입력 6 2 2 2 3 2 2" xfId="25684"/>
    <cellStyle name="입력 6 2 2 2 3 2 3" xfId="40705"/>
    <cellStyle name="입력 6 2 2 2 3 3" xfId="11719"/>
    <cellStyle name="입력 6 2 2 2 3 3 2" xfId="26789"/>
    <cellStyle name="입력 6 2 2 2 3 3 3" xfId="41810"/>
    <cellStyle name="입력 6 2 2 2 3 4" xfId="13020"/>
    <cellStyle name="입력 6 2 2 2 3 4 2" xfId="28090"/>
    <cellStyle name="입력 6 2 2 2 3 4 3" xfId="43111"/>
    <cellStyle name="입력 6 2 2 2 3 5" xfId="14327"/>
    <cellStyle name="입력 6 2 2 2 3 5 2" xfId="29397"/>
    <cellStyle name="입력 6 2 2 2 3 5 3" xfId="44418"/>
    <cellStyle name="입력 6 2 2 2 3 6" xfId="15591"/>
    <cellStyle name="입력 6 2 2 2 3 6 2" xfId="30661"/>
    <cellStyle name="입력 6 2 2 2 3 6 3" xfId="45682"/>
    <cellStyle name="입력 6 2 2 2 3 7" xfId="16738"/>
    <cellStyle name="입력 6 2 2 2 3 7 2" xfId="31808"/>
    <cellStyle name="입력 6 2 2 2 3 7 3" xfId="46829"/>
    <cellStyle name="입력 6 2 2 2 3 8" xfId="18025"/>
    <cellStyle name="입력 6 2 2 2 3 8 2" xfId="33095"/>
    <cellStyle name="입력 6 2 2 2 3 8 3" xfId="48107"/>
    <cellStyle name="입력 6 2 2 2 3 9" xfId="19200"/>
    <cellStyle name="입력 6 2 2 2 3 9 2" xfId="34270"/>
    <cellStyle name="입력 6 2 2 2 3 9 3" xfId="49282"/>
    <cellStyle name="입력 6 2 2 2 4" xfId="8237"/>
    <cellStyle name="입력 6 2 2 2 4 10" xfId="20814"/>
    <cellStyle name="입력 6 2 2 2 4 10 2" xfId="35884"/>
    <cellStyle name="입력 6 2 2 2 4 10 3" xfId="50896"/>
    <cellStyle name="입력 6 2 2 2 4 11" xfId="23463"/>
    <cellStyle name="입력 6 2 2 2 4 12" xfId="38487"/>
    <cellStyle name="입력 6 2 2 2 4 2" xfId="11142"/>
    <cellStyle name="입력 6 2 2 2 4 2 2" xfId="26212"/>
    <cellStyle name="입력 6 2 2 2 4 2 3" xfId="41233"/>
    <cellStyle name="입력 6 2 2 2 4 3" xfId="12259"/>
    <cellStyle name="입력 6 2 2 2 4 3 2" xfId="27329"/>
    <cellStyle name="입력 6 2 2 2 4 3 3" xfId="42350"/>
    <cellStyle name="입력 6 2 2 2 4 4" xfId="13565"/>
    <cellStyle name="입력 6 2 2 2 4 4 2" xfId="28635"/>
    <cellStyle name="입력 6 2 2 2 4 4 3" xfId="43656"/>
    <cellStyle name="입력 6 2 2 2 4 5" xfId="14940"/>
    <cellStyle name="입력 6 2 2 2 4 5 2" xfId="30010"/>
    <cellStyle name="입력 6 2 2 2 4 5 3" xfId="45031"/>
    <cellStyle name="입력 6 2 2 2 4 6" xfId="16114"/>
    <cellStyle name="입력 6 2 2 2 4 6 2" xfId="31184"/>
    <cellStyle name="입력 6 2 2 2 4 6 3" xfId="46205"/>
    <cellStyle name="입력 6 2 2 2 4 7" xfId="17269"/>
    <cellStyle name="입력 6 2 2 2 4 7 2" xfId="32339"/>
    <cellStyle name="입력 6 2 2 2 4 7 3" xfId="47351"/>
    <cellStyle name="입력 6 2 2 2 4 8" xfId="18574"/>
    <cellStyle name="입력 6 2 2 2 4 8 2" xfId="33644"/>
    <cellStyle name="입력 6 2 2 2 4 8 3" xfId="48656"/>
    <cellStyle name="입력 6 2 2 2 4 9" xfId="19719"/>
    <cellStyle name="입력 6 2 2 2 4 9 2" xfId="34789"/>
    <cellStyle name="입력 6 2 2 2 4 9 3" xfId="49801"/>
    <cellStyle name="입력 6 2 2 2 5" xfId="8700"/>
    <cellStyle name="입력 6 2 2 2 5 2" xfId="23926"/>
    <cellStyle name="입력 6 2 2 2 5 3" xfId="38948"/>
    <cellStyle name="입력 6 2 2 2 6" xfId="9772"/>
    <cellStyle name="입력 6 2 2 2 6 2" xfId="24998"/>
    <cellStyle name="입력 6 2 2 2 6 3" xfId="40019"/>
    <cellStyle name="입력 6 2 2 2 7" xfId="9743"/>
    <cellStyle name="입력 6 2 2 2 7 2" xfId="24969"/>
    <cellStyle name="입력 6 2 2 2 7 3" xfId="39990"/>
    <cellStyle name="입력 6 2 2 2 8" xfId="9521"/>
    <cellStyle name="입력 6 2 2 2 8 2" xfId="24747"/>
    <cellStyle name="입력 6 2 2 2 8 3" xfId="39768"/>
    <cellStyle name="입력 6 2 2 2 9" xfId="10027"/>
    <cellStyle name="입력 6 2 2 2 9 2" xfId="25253"/>
    <cellStyle name="입력 6 2 2 2 9 3" xfId="40274"/>
    <cellStyle name="입력 6 2 2 3" xfId="6631"/>
    <cellStyle name="입력 6 2 2 3 10" xfId="20237"/>
    <cellStyle name="입력 6 2 2 3 10 2" xfId="35307"/>
    <cellStyle name="입력 6 2 2 3 10 3" xfId="50319"/>
    <cellStyle name="입력 6 2 2 3 11" xfId="7509"/>
    <cellStyle name="입력 6 2 2 3 11 2" xfId="22862"/>
    <cellStyle name="입력 6 2 2 3 11 3" xfId="37910"/>
    <cellStyle name="입력 6 2 2 3 12" xfId="21985"/>
    <cellStyle name="입력 6 2 2 3 13" xfId="37033"/>
    <cellStyle name="입력 6 2 2 3 2" xfId="10429"/>
    <cellStyle name="입력 6 2 2 3 2 2" xfId="25626"/>
    <cellStyle name="입력 6 2 2 3 2 3" xfId="40647"/>
    <cellStyle name="입력 6 2 2 3 3" xfId="11661"/>
    <cellStyle name="입력 6 2 2 3 3 2" xfId="26731"/>
    <cellStyle name="입력 6 2 2 3 3 3" xfId="41752"/>
    <cellStyle name="입력 6 2 2 3 4" xfId="12962"/>
    <cellStyle name="입력 6 2 2 3 4 2" xfId="28032"/>
    <cellStyle name="입력 6 2 2 3 4 3" xfId="43053"/>
    <cellStyle name="입력 6 2 2 3 5" xfId="14269"/>
    <cellStyle name="입력 6 2 2 3 5 2" xfId="29339"/>
    <cellStyle name="입력 6 2 2 3 5 3" xfId="44360"/>
    <cellStyle name="입력 6 2 2 3 6" xfId="15533"/>
    <cellStyle name="입력 6 2 2 3 6 2" xfId="30603"/>
    <cellStyle name="입력 6 2 2 3 6 3" xfId="45624"/>
    <cellStyle name="입력 6 2 2 3 7" xfId="16680"/>
    <cellStyle name="입력 6 2 2 3 7 2" xfId="31750"/>
    <cellStyle name="입력 6 2 2 3 7 3" xfId="46771"/>
    <cellStyle name="입력 6 2 2 3 8" xfId="17967"/>
    <cellStyle name="입력 6 2 2 3 8 2" xfId="33037"/>
    <cellStyle name="입력 6 2 2 3 8 3" xfId="48049"/>
    <cellStyle name="입력 6 2 2 3 9" xfId="19142"/>
    <cellStyle name="입력 6 2 2 3 9 2" xfId="34212"/>
    <cellStyle name="입력 6 2 2 3 9 3" xfId="49224"/>
    <cellStyle name="입력 6 2 2 4" xfId="8195"/>
    <cellStyle name="입력 6 2 2 4 10" xfId="20772"/>
    <cellStyle name="입력 6 2 2 4 10 2" xfId="35842"/>
    <cellStyle name="입력 6 2 2 4 10 3" xfId="50854"/>
    <cellStyle name="입력 6 2 2 4 11" xfId="23421"/>
    <cellStyle name="입력 6 2 2 4 12" xfId="38445"/>
    <cellStyle name="입력 6 2 2 4 2" xfId="11100"/>
    <cellStyle name="입력 6 2 2 4 2 2" xfId="26170"/>
    <cellStyle name="입력 6 2 2 4 2 3" xfId="41191"/>
    <cellStyle name="입력 6 2 2 4 3" xfId="12217"/>
    <cellStyle name="입력 6 2 2 4 3 2" xfId="27287"/>
    <cellStyle name="입력 6 2 2 4 3 3" xfId="42308"/>
    <cellStyle name="입력 6 2 2 4 4" xfId="13523"/>
    <cellStyle name="입력 6 2 2 4 4 2" xfId="28593"/>
    <cellStyle name="입력 6 2 2 4 4 3" xfId="43614"/>
    <cellStyle name="입력 6 2 2 4 5" xfId="14898"/>
    <cellStyle name="입력 6 2 2 4 5 2" xfId="29968"/>
    <cellStyle name="입력 6 2 2 4 5 3" xfId="44989"/>
    <cellStyle name="입력 6 2 2 4 6" xfId="16072"/>
    <cellStyle name="입력 6 2 2 4 6 2" xfId="31142"/>
    <cellStyle name="입력 6 2 2 4 6 3" xfId="46163"/>
    <cellStyle name="입력 6 2 2 4 7" xfId="17227"/>
    <cellStyle name="입력 6 2 2 4 7 2" xfId="32297"/>
    <cellStyle name="입력 6 2 2 4 7 3" xfId="47309"/>
    <cellStyle name="입력 6 2 2 4 8" xfId="18532"/>
    <cellStyle name="입력 6 2 2 4 8 2" xfId="33602"/>
    <cellStyle name="입력 6 2 2 4 8 3" xfId="48614"/>
    <cellStyle name="입력 6 2 2 4 9" xfId="19677"/>
    <cellStyle name="입력 6 2 2 4 9 2" xfId="34747"/>
    <cellStyle name="입력 6 2 2 4 9 3" xfId="49759"/>
    <cellStyle name="입력 6 2 2 5" xfId="6138"/>
    <cellStyle name="입력 6 2 2 5 2" xfId="21492"/>
    <cellStyle name="입력 6 2 2 5 3" xfId="36540"/>
    <cellStyle name="입력 6 2 3" xfId="6569"/>
    <cellStyle name="입력 6 2 3 10" xfId="20175"/>
    <cellStyle name="입력 6 2 3 10 2" xfId="35245"/>
    <cellStyle name="입력 6 2 3 10 3" xfId="50257"/>
    <cellStyle name="입력 6 2 3 11" xfId="7447"/>
    <cellStyle name="입력 6 2 3 11 2" xfId="22800"/>
    <cellStyle name="입력 6 2 3 11 3" xfId="37848"/>
    <cellStyle name="입력 6 2 3 12" xfId="21923"/>
    <cellStyle name="입력 6 2 3 13" xfId="36971"/>
    <cellStyle name="입력 6 2 3 2" xfId="10367"/>
    <cellStyle name="입력 6 2 3 2 2" xfId="25564"/>
    <cellStyle name="입력 6 2 3 2 3" xfId="40585"/>
    <cellStyle name="입력 6 2 3 3" xfId="11599"/>
    <cellStyle name="입력 6 2 3 3 2" xfId="26669"/>
    <cellStyle name="입력 6 2 3 3 3" xfId="41690"/>
    <cellStyle name="입력 6 2 3 4" xfId="12900"/>
    <cellStyle name="입력 6 2 3 4 2" xfId="27970"/>
    <cellStyle name="입력 6 2 3 4 3" xfId="42991"/>
    <cellStyle name="입력 6 2 3 5" xfId="14207"/>
    <cellStyle name="입력 6 2 3 5 2" xfId="29277"/>
    <cellStyle name="입력 6 2 3 5 3" xfId="44298"/>
    <cellStyle name="입력 6 2 3 6" xfId="15471"/>
    <cellStyle name="입력 6 2 3 6 2" xfId="30541"/>
    <cellStyle name="입력 6 2 3 6 3" xfId="45562"/>
    <cellStyle name="입력 6 2 3 7" xfId="16618"/>
    <cellStyle name="입력 6 2 3 7 2" xfId="31688"/>
    <cellStyle name="입력 6 2 3 7 3" xfId="46709"/>
    <cellStyle name="입력 6 2 3 8" xfId="17905"/>
    <cellStyle name="입력 6 2 3 8 2" xfId="32975"/>
    <cellStyle name="입력 6 2 3 8 3" xfId="47987"/>
    <cellStyle name="입력 6 2 3 9" xfId="19080"/>
    <cellStyle name="입력 6 2 3 9 2" xfId="34150"/>
    <cellStyle name="입력 6 2 3 9 3" xfId="49162"/>
    <cellStyle name="입력 6 2 4" xfId="8158"/>
    <cellStyle name="입력 6 2 4 10" xfId="20735"/>
    <cellStyle name="입력 6 2 4 10 2" xfId="35805"/>
    <cellStyle name="입력 6 2 4 10 3" xfId="50817"/>
    <cellStyle name="입력 6 2 4 11" xfId="23384"/>
    <cellStyle name="입력 6 2 4 12" xfId="38408"/>
    <cellStyle name="입력 6 2 4 2" xfId="11063"/>
    <cellStyle name="입력 6 2 4 2 2" xfId="26133"/>
    <cellStyle name="입력 6 2 4 2 3" xfId="41154"/>
    <cellStyle name="입력 6 2 4 3" xfId="12180"/>
    <cellStyle name="입력 6 2 4 3 2" xfId="27250"/>
    <cellStyle name="입력 6 2 4 3 3" xfId="42271"/>
    <cellStyle name="입력 6 2 4 4" xfId="13486"/>
    <cellStyle name="입력 6 2 4 4 2" xfId="28556"/>
    <cellStyle name="입력 6 2 4 4 3" xfId="43577"/>
    <cellStyle name="입력 6 2 4 5" xfId="14861"/>
    <cellStyle name="입력 6 2 4 5 2" xfId="29931"/>
    <cellStyle name="입력 6 2 4 5 3" xfId="44952"/>
    <cellStyle name="입력 6 2 4 6" xfId="16035"/>
    <cellStyle name="입력 6 2 4 6 2" xfId="31105"/>
    <cellStyle name="입력 6 2 4 6 3" xfId="46126"/>
    <cellStyle name="입력 6 2 4 7" xfId="17190"/>
    <cellStyle name="입력 6 2 4 7 2" xfId="32260"/>
    <cellStyle name="입력 6 2 4 7 3" xfId="47272"/>
    <cellStyle name="입력 6 2 4 8" xfId="18495"/>
    <cellStyle name="입력 6 2 4 8 2" xfId="33565"/>
    <cellStyle name="입력 6 2 4 8 3" xfId="48577"/>
    <cellStyle name="입력 6 2 4 9" xfId="19640"/>
    <cellStyle name="입력 6 2 4 9 2" xfId="34710"/>
    <cellStyle name="입력 6 2 4 9 3" xfId="49722"/>
    <cellStyle name="입력 6 2 5" xfId="8734"/>
    <cellStyle name="입력 6 2 5 2" xfId="23960"/>
    <cellStyle name="입력 6 2 5 3" xfId="38982"/>
    <cellStyle name="입력 6 2 6" xfId="9290"/>
    <cellStyle name="입력 6 2 6 2" xfId="24516"/>
    <cellStyle name="입력 6 2 6 3" xfId="39538"/>
    <cellStyle name="입력 6 2 7" xfId="9389"/>
    <cellStyle name="입력 6 2 7 2" xfId="24615"/>
    <cellStyle name="입력 6 2 7 3" xfId="39636"/>
    <cellStyle name="입력 6 2 8" xfId="14629"/>
    <cellStyle name="입력 6 2 8 2" xfId="29699"/>
    <cellStyle name="입력 6 2 8 3" xfId="44720"/>
    <cellStyle name="입력 6 2 9" xfId="8951"/>
    <cellStyle name="입력 6 2 9 2" xfId="24177"/>
    <cellStyle name="입력 6 2 9 3" xfId="39199"/>
    <cellStyle name="입력 6 3" xfId="6402"/>
    <cellStyle name="입력 6 3 10" xfId="20077"/>
    <cellStyle name="입력 6 3 10 2" xfId="35147"/>
    <cellStyle name="입력 6 3 10 3" xfId="50159"/>
    <cellStyle name="입력 6 3 11" xfId="7349"/>
    <cellStyle name="입력 6 3 11 2" xfId="22702"/>
    <cellStyle name="입력 6 3 11 3" xfId="37750"/>
    <cellStyle name="입력 6 3 12" xfId="21756"/>
    <cellStyle name="입력 6 3 13" xfId="36804"/>
    <cellStyle name="입력 6 3 2" xfId="10269"/>
    <cellStyle name="입력 6 3 2 2" xfId="25466"/>
    <cellStyle name="입력 6 3 2 3" xfId="40487"/>
    <cellStyle name="입력 6 3 3" xfId="11501"/>
    <cellStyle name="입력 6 3 3 2" xfId="26571"/>
    <cellStyle name="입력 6 3 3 3" xfId="41592"/>
    <cellStyle name="입력 6 3 4" xfId="12802"/>
    <cellStyle name="입력 6 3 4 2" xfId="27872"/>
    <cellStyle name="입력 6 3 4 3" xfId="42893"/>
    <cellStyle name="입력 6 3 5" xfId="14109"/>
    <cellStyle name="입력 6 3 5 2" xfId="29179"/>
    <cellStyle name="입력 6 3 5 3" xfId="44200"/>
    <cellStyle name="입력 6 3 6" xfId="15373"/>
    <cellStyle name="입력 6 3 6 2" xfId="30443"/>
    <cellStyle name="입력 6 3 6 3" xfId="45464"/>
    <cellStyle name="입력 6 3 7" xfId="16520"/>
    <cellStyle name="입력 6 3 7 2" xfId="31590"/>
    <cellStyle name="입력 6 3 7 3" xfId="46611"/>
    <cellStyle name="입력 6 3 8" xfId="17807"/>
    <cellStyle name="입력 6 3 8 2" xfId="32877"/>
    <cellStyle name="입력 6 3 8 3" xfId="47889"/>
    <cellStyle name="입력 6 3 9" xfId="18982"/>
    <cellStyle name="입력 6 3 9 2" xfId="34052"/>
    <cellStyle name="입력 6 3 9 3" xfId="49064"/>
    <cellStyle name="입력 6 4" xfId="7373"/>
    <cellStyle name="입력 6 4 10" xfId="20101"/>
    <cellStyle name="입력 6 4 10 2" xfId="35171"/>
    <cellStyle name="입력 6 4 10 3" xfId="50183"/>
    <cellStyle name="입력 6 4 11" xfId="22726"/>
    <cellStyle name="입력 6 4 12" xfId="37774"/>
    <cellStyle name="입력 6 4 2" xfId="10293"/>
    <cellStyle name="입력 6 4 2 2" xfId="25490"/>
    <cellStyle name="입력 6 4 2 3" xfId="40511"/>
    <cellStyle name="입력 6 4 3" xfId="11525"/>
    <cellStyle name="입력 6 4 3 2" xfId="26595"/>
    <cellStyle name="입력 6 4 3 3" xfId="41616"/>
    <cellStyle name="입력 6 4 4" xfId="12826"/>
    <cellStyle name="입력 6 4 4 2" xfId="27896"/>
    <cellStyle name="입력 6 4 4 3" xfId="42917"/>
    <cellStyle name="입력 6 4 5" xfId="14133"/>
    <cellStyle name="입력 6 4 5 2" xfId="29203"/>
    <cellStyle name="입력 6 4 5 3" xfId="44224"/>
    <cellStyle name="입력 6 4 6" xfId="15397"/>
    <cellStyle name="입력 6 4 6 2" xfId="30467"/>
    <cellStyle name="입력 6 4 6 3" xfId="45488"/>
    <cellStyle name="입력 6 4 7" xfId="16544"/>
    <cellStyle name="입력 6 4 7 2" xfId="31614"/>
    <cellStyle name="입력 6 4 7 3" xfId="46635"/>
    <cellStyle name="입력 6 4 8" xfId="17831"/>
    <cellStyle name="입력 6 4 8 2" xfId="32901"/>
    <cellStyle name="입력 6 4 8 3" xfId="47913"/>
    <cellStyle name="입력 6 4 9" xfId="19006"/>
    <cellStyle name="입력 6 4 9 2" xfId="34076"/>
    <cellStyle name="입력 6 4 9 3" xfId="49088"/>
    <cellStyle name="입력 6 5" xfId="6277"/>
    <cellStyle name="입력 6 5 2" xfId="21631"/>
    <cellStyle name="입력 6 5 3" xfId="36679"/>
    <cellStyle name="입력 7" xfId="4272"/>
    <cellStyle name="입력 7 2" xfId="5532"/>
    <cellStyle name="입력 7 2 10" xfId="6280"/>
    <cellStyle name="입력 7 2 10 2" xfId="21634"/>
    <cellStyle name="입력 7 2 10 3" xfId="36682"/>
    <cellStyle name="입력 7 2 2" xfId="5600"/>
    <cellStyle name="입력 7 2 2 2" xfId="5660"/>
    <cellStyle name="입력 7 2 2 2 10" xfId="6223"/>
    <cellStyle name="입력 7 2 2 2 10 2" xfId="21577"/>
    <cellStyle name="입력 7 2 2 2 10 3" xfId="36625"/>
    <cellStyle name="입력 7 2 2 2 2" xfId="5786"/>
    <cellStyle name="입력 7 2 2 2 2 2" xfId="5903"/>
    <cellStyle name="입력 7 2 2 2 2 2 10" xfId="7203"/>
    <cellStyle name="입력 7 2 2 2 2 2 10 2" xfId="22557"/>
    <cellStyle name="입력 7 2 2 2 2 2 10 3" xfId="37605"/>
    <cellStyle name="입력 7 2 2 2 2 2 2" xfId="6901"/>
    <cellStyle name="입력 7 2 2 2 2 2 2 10" xfId="19527"/>
    <cellStyle name="입력 7 2 2 2 2 2 2 10 2" xfId="34597"/>
    <cellStyle name="입력 7 2 2 2 2 2 2 10 3" xfId="49609"/>
    <cellStyle name="입력 7 2 2 2 2 2 2 11" xfId="20622"/>
    <cellStyle name="입력 7 2 2 2 2 2 2 11 2" xfId="35692"/>
    <cellStyle name="입력 7 2 2 2 2 2 2 11 3" xfId="50704"/>
    <cellStyle name="입력 7 2 2 2 2 2 2 12" xfId="7968"/>
    <cellStyle name="입력 7 2 2 2 2 2 2 12 2" xfId="23271"/>
    <cellStyle name="입력 7 2 2 2 2 2 2 12 3" xfId="38295"/>
    <cellStyle name="입력 7 2 2 2 2 2 2 13" xfId="22255"/>
    <cellStyle name="입력 7 2 2 2 2 2 2 14" xfId="37303"/>
    <cellStyle name="입력 7 2 2 2 2 2 2 2" xfId="8457"/>
    <cellStyle name="입력 7 2 2 2 2 2 2 2 10" xfId="21034"/>
    <cellStyle name="입력 7 2 2 2 2 2 2 2 10 2" xfId="36104"/>
    <cellStyle name="입력 7 2 2 2 2 2 2 2 10 3" xfId="51116"/>
    <cellStyle name="입력 7 2 2 2 2 2 2 2 11" xfId="23683"/>
    <cellStyle name="입력 7 2 2 2 2 2 2 2 12" xfId="38707"/>
    <cellStyle name="입력 7 2 2 2 2 2 2 2 2" xfId="11362"/>
    <cellStyle name="입력 7 2 2 2 2 2 2 2 2 2" xfId="26432"/>
    <cellStyle name="입력 7 2 2 2 2 2 2 2 2 3" xfId="41453"/>
    <cellStyle name="입력 7 2 2 2 2 2 2 2 3" xfId="12479"/>
    <cellStyle name="입력 7 2 2 2 2 2 2 2 3 2" xfId="27549"/>
    <cellStyle name="입력 7 2 2 2 2 2 2 2 3 3" xfId="42570"/>
    <cellStyle name="입력 7 2 2 2 2 2 2 2 4" xfId="13785"/>
    <cellStyle name="입력 7 2 2 2 2 2 2 2 4 2" xfId="28855"/>
    <cellStyle name="입력 7 2 2 2 2 2 2 2 4 3" xfId="43876"/>
    <cellStyle name="입력 7 2 2 2 2 2 2 2 5" xfId="15160"/>
    <cellStyle name="입력 7 2 2 2 2 2 2 2 5 2" xfId="30230"/>
    <cellStyle name="입력 7 2 2 2 2 2 2 2 5 3" xfId="45251"/>
    <cellStyle name="입력 7 2 2 2 2 2 2 2 6" xfId="16334"/>
    <cellStyle name="입력 7 2 2 2 2 2 2 2 6 2" xfId="31404"/>
    <cellStyle name="입력 7 2 2 2 2 2 2 2 6 3" xfId="46425"/>
    <cellStyle name="입력 7 2 2 2 2 2 2 2 7" xfId="17489"/>
    <cellStyle name="입력 7 2 2 2 2 2 2 2 7 2" xfId="32559"/>
    <cellStyle name="입력 7 2 2 2 2 2 2 2 7 3" xfId="47571"/>
    <cellStyle name="입력 7 2 2 2 2 2 2 2 8" xfId="18794"/>
    <cellStyle name="입력 7 2 2 2 2 2 2 2 8 2" xfId="33864"/>
    <cellStyle name="입력 7 2 2 2 2 2 2 2 8 3" xfId="48876"/>
    <cellStyle name="입력 7 2 2 2 2 2 2 2 9" xfId="19939"/>
    <cellStyle name="입력 7 2 2 2 2 2 2 2 9 2" xfId="35009"/>
    <cellStyle name="입력 7 2 2 2 2 2 2 2 9 3" xfId="50021"/>
    <cellStyle name="입력 7 2 2 2 2 2 2 3" xfId="10873"/>
    <cellStyle name="입력 7 2 2 2 2 2 2 3 2" xfId="26020"/>
    <cellStyle name="입력 7 2 2 2 2 2 2 3 3" xfId="41041"/>
    <cellStyle name="입력 7 2 2 2 2 2 2 4" xfId="12051"/>
    <cellStyle name="입력 7 2 2 2 2 2 2 4 2" xfId="27121"/>
    <cellStyle name="입력 7 2 2 2 2 2 2 4 3" xfId="42142"/>
    <cellStyle name="입력 7 2 2 2 2 2 2 5" xfId="13355"/>
    <cellStyle name="입력 7 2 2 2 2 2 2 5 2" xfId="28425"/>
    <cellStyle name="입력 7 2 2 2 2 2 2 5 3" xfId="43446"/>
    <cellStyle name="입력 7 2 2 2 2 2 2 6" xfId="14692"/>
    <cellStyle name="입력 7 2 2 2 2 2 2 6 2" xfId="29762"/>
    <cellStyle name="입력 7 2 2 2 2 2 2 6 3" xfId="44783"/>
    <cellStyle name="입력 7 2 2 2 2 2 2 7" xfId="15922"/>
    <cellStyle name="입력 7 2 2 2 2 2 2 7 2" xfId="30992"/>
    <cellStyle name="입력 7 2 2 2 2 2 2 7 3" xfId="46013"/>
    <cellStyle name="입력 7 2 2 2 2 2 2 8" xfId="17075"/>
    <cellStyle name="입력 7 2 2 2 2 2 2 8 2" xfId="32145"/>
    <cellStyle name="입력 7 2 2 2 2 2 2 8 3" xfId="47157"/>
    <cellStyle name="입력 7 2 2 2 2 2 2 9" xfId="18360"/>
    <cellStyle name="입력 7 2 2 2 2 2 2 9 2" xfId="33430"/>
    <cellStyle name="입력 7 2 2 2 2 2 2 9 3" xfId="48442"/>
    <cellStyle name="입력 7 2 2 2 2 2 3" xfId="7808"/>
    <cellStyle name="입력 7 2 2 2 2 2 3 10" xfId="20507"/>
    <cellStyle name="입력 7 2 2 2 2 2 3 10 2" xfId="35577"/>
    <cellStyle name="입력 7 2 2 2 2 2 3 10 3" xfId="50589"/>
    <cellStyle name="입력 7 2 2 2 2 2 3 11" xfId="23153"/>
    <cellStyle name="입력 7 2 2 2 2 2 3 12" xfId="38180"/>
    <cellStyle name="입력 7 2 2 2 2 2 3 2" xfId="10716"/>
    <cellStyle name="입력 7 2 2 2 2 2 3 2 2" xfId="25905"/>
    <cellStyle name="입력 7 2 2 2 2 2 3 2 3" xfId="40926"/>
    <cellStyle name="입력 7 2 2 2 2 2 3 3" xfId="11934"/>
    <cellStyle name="입력 7 2 2 2 2 2 3 3 2" xfId="27004"/>
    <cellStyle name="입력 7 2 2 2 2 2 3 3 3" xfId="42025"/>
    <cellStyle name="입력 7 2 2 2 2 2 3 4" xfId="13236"/>
    <cellStyle name="입력 7 2 2 2 2 2 3 4 2" xfId="28306"/>
    <cellStyle name="입력 7 2 2 2 2 2 3 4 3" xfId="43327"/>
    <cellStyle name="입력 7 2 2 2 2 2 3 5" xfId="14547"/>
    <cellStyle name="입력 7 2 2 2 2 2 3 5 2" xfId="29617"/>
    <cellStyle name="입력 7 2 2 2 2 2 3 5 3" xfId="44638"/>
    <cellStyle name="입력 7 2 2 2 2 2 3 6" xfId="15806"/>
    <cellStyle name="입력 7 2 2 2 2 2 3 6 2" xfId="30876"/>
    <cellStyle name="입력 7 2 2 2 2 2 3 6 3" xfId="45897"/>
    <cellStyle name="입력 7 2 2 2 2 2 3 7" xfId="16957"/>
    <cellStyle name="입력 7 2 2 2 2 2 3 7 2" xfId="32027"/>
    <cellStyle name="입력 7 2 2 2 2 2 3 7 3" xfId="47042"/>
    <cellStyle name="입력 7 2 2 2 2 2 3 8" xfId="18238"/>
    <cellStyle name="입력 7 2 2 2 2 2 3 8 2" xfId="33308"/>
    <cellStyle name="입력 7 2 2 2 2 2 3 8 3" xfId="48320"/>
    <cellStyle name="입력 7 2 2 2 2 2 3 9" xfId="19412"/>
    <cellStyle name="입력 7 2 2 2 2 2 3 9 2" xfId="34482"/>
    <cellStyle name="입력 7 2 2 2 2 2 3 9 3" xfId="49494"/>
    <cellStyle name="입력 7 2 2 2 2 2 4" xfId="8374"/>
    <cellStyle name="입력 7 2 2 2 2 2 4 10" xfId="20951"/>
    <cellStyle name="입력 7 2 2 2 2 2 4 10 2" xfId="36021"/>
    <cellStyle name="입력 7 2 2 2 2 2 4 10 3" xfId="51033"/>
    <cellStyle name="입력 7 2 2 2 2 2 4 11" xfId="23600"/>
    <cellStyle name="입력 7 2 2 2 2 2 4 12" xfId="38624"/>
    <cellStyle name="입력 7 2 2 2 2 2 4 2" xfId="11279"/>
    <cellStyle name="입력 7 2 2 2 2 2 4 2 2" xfId="26349"/>
    <cellStyle name="입력 7 2 2 2 2 2 4 2 3" xfId="41370"/>
    <cellStyle name="입력 7 2 2 2 2 2 4 3" xfId="12396"/>
    <cellStyle name="입력 7 2 2 2 2 2 4 3 2" xfId="27466"/>
    <cellStyle name="입력 7 2 2 2 2 2 4 3 3" xfId="42487"/>
    <cellStyle name="입력 7 2 2 2 2 2 4 4" xfId="13702"/>
    <cellStyle name="입력 7 2 2 2 2 2 4 4 2" xfId="28772"/>
    <cellStyle name="입력 7 2 2 2 2 2 4 4 3" xfId="43793"/>
    <cellStyle name="입력 7 2 2 2 2 2 4 5" xfId="15077"/>
    <cellStyle name="입력 7 2 2 2 2 2 4 5 2" xfId="30147"/>
    <cellStyle name="입력 7 2 2 2 2 2 4 5 3" xfId="45168"/>
    <cellStyle name="입력 7 2 2 2 2 2 4 6" xfId="16251"/>
    <cellStyle name="입력 7 2 2 2 2 2 4 6 2" xfId="31321"/>
    <cellStyle name="입력 7 2 2 2 2 2 4 6 3" xfId="46342"/>
    <cellStyle name="입력 7 2 2 2 2 2 4 7" xfId="17406"/>
    <cellStyle name="입력 7 2 2 2 2 2 4 7 2" xfId="32476"/>
    <cellStyle name="입력 7 2 2 2 2 2 4 7 3" xfId="47488"/>
    <cellStyle name="입력 7 2 2 2 2 2 4 8" xfId="18711"/>
    <cellStyle name="입력 7 2 2 2 2 2 4 8 2" xfId="33781"/>
    <cellStyle name="입력 7 2 2 2 2 2 4 8 3" xfId="48793"/>
    <cellStyle name="입력 7 2 2 2 2 2 4 9" xfId="19856"/>
    <cellStyle name="입력 7 2 2 2 2 2 4 9 2" xfId="34926"/>
    <cellStyle name="입력 7 2 2 2 2 2 4 9 3" xfId="49938"/>
    <cellStyle name="입력 7 2 2 2 2 2 5" xfId="8858"/>
    <cellStyle name="입력 7 2 2 2 2 2 5 2" xfId="24084"/>
    <cellStyle name="입력 7 2 2 2 2 2 5 3" xfId="39106"/>
    <cellStyle name="입력 7 2 2 2 2 2 6" xfId="12662"/>
    <cellStyle name="입력 7 2 2 2 2 2 6 2" xfId="27732"/>
    <cellStyle name="입력 7 2 2 2 2 2 6 3" xfId="42753"/>
    <cellStyle name="입력 7 2 2 2 2 2 7" xfId="13957"/>
    <cellStyle name="입력 7 2 2 2 2 2 7 2" xfId="29027"/>
    <cellStyle name="입력 7 2 2 2 2 2 7 3" xfId="44048"/>
    <cellStyle name="입력 7 2 2 2 2 2 8" xfId="10150"/>
    <cellStyle name="입력 7 2 2 2 2 2 8 2" xfId="25374"/>
    <cellStyle name="입력 7 2 2 2 2 2 8 3" xfId="40395"/>
    <cellStyle name="입력 7 2 2 2 2 2 9" xfId="17664"/>
    <cellStyle name="입력 7 2 2 2 2 2 9 2" xfId="32734"/>
    <cellStyle name="입력 7 2 2 2 2 2 9 3" xfId="47746"/>
    <cellStyle name="입력 7 2 2 2 2 3" xfId="6792"/>
    <cellStyle name="입력 7 2 2 2 2 3 10" xfId="20398"/>
    <cellStyle name="입력 7 2 2 2 2 3 10 2" xfId="35468"/>
    <cellStyle name="입력 7 2 2 2 2 3 10 3" xfId="50480"/>
    <cellStyle name="입력 7 2 2 2 2 3 11" xfId="7692"/>
    <cellStyle name="입력 7 2 2 2 2 3 11 2" xfId="23044"/>
    <cellStyle name="입력 7 2 2 2 2 3 11 3" xfId="38071"/>
    <cellStyle name="입력 7 2 2 2 2 3 12" xfId="22146"/>
    <cellStyle name="입력 7 2 2 2 2 3 13" xfId="37194"/>
    <cellStyle name="입력 7 2 2 2 2 3 2" xfId="10600"/>
    <cellStyle name="입력 7 2 2 2 2 3 2 2" xfId="25796"/>
    <cellStyle name="입력 7 2 2 2 2 3 2 3" xfId="40817"/>
    <cellStyle name="입력 7 2 2 2 2 3 3" xfId="11824"/>
    <cellStyle name="입력 7 2 2 2 2 3 3 2" xfId="26894"/>
    <cellStyle name="입력 7 2 2 2 2 3 3 3" xfId="41915"/>
    <cellStyle name="입력 7 2 2 2 2 3 4" xfId="13126"/>
    <cellStyle name="입력 7 2 2 2 2 3 4 2" xfId="28196"/>
    <cellStyle name="입력 7 2 2 2 2 3 4 3" xfId="43217"/>
    <cellStyle name="입력 7 2 2 2 2 3 5" xfId="14432"/>
    <cellStyle name="입력 7 2 2 2 2 3 5 2" xfId="29502"/>
    <cellStyle name="입력 7 2 2 2 2 3 5 3" xfId="44523"/>
    <cellStyle name="입력 7 2 2 2 2 3 6" xfId="15697"/>
    <cellStyle name="입력 7 2 2 2 2 3 6 2" xfId="30767"/>
    <cellStyle name="입력 7 2 2 2 2 3 6 3" xfId="45788"/>
    <cellStyle name="입력 7 2 2 2 2 3 7" xfId="16848"/>
    <cellStyle name="입력 7 2 2 2 2 3 7 2" xfId="31918"/>
    <cellStyle name="입력 7 2 2 2 2 3 7 3" xfId="46933"/>
    <cellStyle name="입력 7 2 2 2 2 3 8" xfId="18128"/>
    <cellStyle name="입력 7 2 2 2 2 3 8 2" xfId="33198"/>
    <cellStyle name="입력 7 2 2 2 2 3 8 3" xfId="48210"/>
    <cellStyle name="입력 7 2 2 2 2 3 9" xfId="19303"/>
    <cellStyle name="입력 7 2 2 2 2 3 9 2" xfId="34373"/>
    <cellStyle name="입력 7 2 2 2 2 3 9 3" xfId="49385"/>
    <cellStyle name="입력 7 2 2 2 2 4" xfId="8297"/>
    <cellStyle name="입력 7 2 2 2 2 4 10" xfId="20874"/>
    <cellStyle name="입력 7 2 2 2 2 4 10 2" xfId="35944"/>
    <cellStyle name="입력 7 2 2 2 2 4 10 3" xfId="50956"/>
    <cellStyle name="입력 7 2 2 2 2 4 11" xfId="23523"/>
    <cellStyle name="입력 7 2 2 2 2 4 12" xfId="38547"/>
    <cellStyle name="입력 7 2 2 2 2 4 2" xfId="11202"/>
    <cellStyle name="입력 7 2 2 2 2 4 2 2" xfId="26272"/>
    <cellStyle name="입력 7 2 2 2 2 4 2 3" xfId="41293"/>
    <cellStyle name="입력 7 2 2 2 2 4 3" xfId="12319"/>
    <cellStyle name="입력 7 2 2 2 2 4 3 2" xfId="27389"/>
    <cellStyle name="입력 7 2 2 2 2 4 3 3" xfId="42410"/>
    <cellStyle name="입력 7 2 2 2 2 4 4" xfId="13625"/>
    <cellStyle name="입력 7 2 2 2 2 4 4 2" xfId="28695"/>
    <cellStyle name="입력 7 2 2 2 2 4 4 3" xfId="43716"/>
    <cellStyle name="입력 7 2 2 2 2 4 5" xfId="15000"/>
    <cellStyle name="입력 7 2 2 2 2 4 5 2" xfId="30070"/>
    <cellStyle name="입력 7 2 2 2 2 4 5 3" xfId="45091"/>
    <cellStyle name="입력 7 2 2 2 2 4 6" xfId="16174"/>
    <cellStyle name="입력 7 2 2 2 2 4 6 2" xfId="31244"/>
    <cellStyle name="입력 7 2 2 2 2 4 6 3" xfId="46265"/>
    <cellStyle name="입력 7 2 2 2 2 4 7" xfId="17329"/>
    <cellStyle name="입력 7 2 2 2 2 4 7 2" xfId="32399"/>
    <cellStyle name="입력 7 2 2 2 2 4 7 3" xfId="47411"/>
    <cellStyle name="입력 7 2 2 2 2 4 8" xfId="18634"/>
    <cellStyle name="입력 7 2 2 2 2 4 8 2" xfId="33704"/>
    <cellStyle name="입력 7 2 2 2 2 4 8 3" xfId="48716"/>
    <cellStyle name="입력 7 2 2 2 2 4 9" xfId="19779"/>
    <cellStyle name="입력 7 2 2 2 2 4 9 2" xfId="34849"/>
    <cellStyle name="입력 7 2 2 2 2 4 9 3" xfId="49861"/>
    <cellStyle name="입력 7 2 2 2 2 5" xfId="6240"/>
    <cellStyle name="입력 7 2 2 2 2 5 2" xfId="21594"/>
    <cellStyle name="입력 7 2 2 2 2 5 3" xfId="36642"/>
    <cellStyle name="입력 7 2 2 2 3" xfId="6674"/>
    <cellStyle name="입력 7 2 2 2 3 10" xfId="20280"/>
    <cellStyle name="입력 7 2 2 2 3 10 2" xfId="35350"/>
    <cellStyle name="입력 7 2 2 2 3 10 3" xfId="50362"/>
    <cellStyle name="입력 7 2 2 2 3 11" xfId="7552"/>
    <cellStyle name="입력 7 2 2 2 3 11 2" xfId="22905"/>
    <cellStyle name="입력 7 2 2 2 3 11 3" xfId="37953"/>
    <cellStyle name="입력 7 2 2 2 3 12" xfId="22028"/>
    <cellStyle name="입력 7 2 2 2 3 13" xfId="37076"/>
    <cellStyle name="입력 7 2 2 2 3 2" xfId="10472"/>
    <cellStyle name="입력 7 2 2 2 3 2 2" xfId="25669"/>
    <cellStyle name="입력 7 2 2 2 3 2 3" xfId="40690"/>
    <cellStyle name="입력 7 2 2 2 3 3" xfId="11704"/>
    <cellStyle name="입력 7 2 2 2 3 3 2" xfId="26774"/>
    <cellStyle name="입력 7 2 2 2 3 3 3" xfId="41795"/>
    <cellStyle name="입력 7 2 2 2 3 4" xfId="13005"/>
    <cellStyle name="입력 7 2 2 2 3 4 2" xfId="28075"/>
    <cellStyle name="입력 7 2 2 2 3 4 3" xfId="43096"/>
    <cellStyle name="입력 7 2 2 2 3 5" xfId="14312"/>
    <cellStyle name="입력 7 2 2 2 3 5 2" xfId="29382"/>
    <cellStyle name="입력 7 2 2 2 3 5 3" xfId="44403"/>
    <cellStyle name="입력 7 2 2 2 3 6" xfId="15576"/>
    <cellStyle name="입력 7 2 2 2 3 6 2" xfId="30646"/>
    <cellStyle name="입력 7 2 2 2 3 6 3" xfId="45667"/>
    <cellStyle name="입력 7 2 2 2 3 7" xfId="16723"/>
    <cellStyle name="입력 7 2 2 2 3 7 2" xfId="31793"/>
    <cellStyle name="입력 7 2 2 2 3 7 3" xfId="46814"/>
    <cellStyle name="입력 7 2 2 2 3 8" xfId="18010"/>
    <cellStyle name="입력 7 2 2 2 3 8 2" xfId="33080"/>
    <cellStyle name="입력 7 2 2 2 3 8 3" xfId="48092"/>
    <cellStyle name="입력 7 2 2 2 3 9" xfId="19185"/>
    <cellStyle name="입력 7 2 2 2 3 9 2" xfId="34255"/>
    <cellStyle name="입력 7 2 2 2 3 9 3" xfId="49267"/>
    <cellStyle name="입력 7 2 2 2 4" xfId="8227"/>
    <cellStyle name="입력 7 2 2 2 4 10" xfId="20804"/>
    <cellStyle name="입력 7 2 2 2 4 10 2" xfId="35874"/>
    <cellStyle name="입력 7 2 2 2 4 10 3" xfId="50886"/>
    <cellStyle name="입력 7 2 2 2 4 11" xfId="23453"/>
    <cellStyle name="입력 7 2 2 2 4 12" xfId="38477"/>
    <cellStyle name="입력 7 2 2 2 4 2" xfId="11132"/>
    <cellStyle name="입력 7 2 2 2 4 2 2" xfId="26202"/>
    <cellStyle name="입력 7 2 2 2 4 2 3" xfId="41223"/>
    <cellStyle name="입력 7 2 2 2 4 3" xfId="12249"/>
    <cellStyle name="입력 7 2 2 2 4 3 2" xfId="27319"/>
    <cellStyle name="입력 7 2 2 2 4 3 3" xfId="42340"/>
    <cellStyle name="입력 7 2 2 2 4 4" xfId="13555"/>
    <cellStyle name="입력 7 2 2 2 4 4 2" xfId="28625"/>
    <cellStyle name="입력 7 2 2 2 4 4 3" xfId="43646"/>
    <cellStyle name="입력 7 2 2 2 4 5" xfId="14930"/>
    <cellStyle name="입력 7 2 2 2 4 5 2" xfId="30000"/>
    <cellStyle name="입력 7 2 2 2 4 5 3" xfId="45021"/>
    <cellStyle name="입력 7 2 2 2 4 6" xfId="16104"/>
    <cellStyle name="입력 7 2 2 2 4 6 2" xfId="31174"/>
    <cellStyle name="입력 7 2 2 2 4 6 3" xfId="46195"/>
    <cellStyle name="입력 7 2 2 2 4 7" xfId="17259"/>
    <cellStyle name="입력 7 2 2 2 4 7 2" xfId="32329"/>
    <cellStyle name="입력 7 2 2 2 4 7 3" xfId="47341"/>
    <cellStyle name="입력 7 2 2 2 4 8" xfId="18564"/>
    <cellStyle name="입력 7 2 2 2 4 8 2" xfId="33634"/>
    <cellStyle name="입력 7 2 2 2 4 8 3" xfId="48646"/>
    <cellStyle name="입력 7 2 2 2 4 9" xfId="19709"/>
    <cellStyle name="입력 7 2 2 2 4 9 2" xfId="34779"/>
    <cellStyle name="입력 7 2 2 2 4 9 3" xfId="49791"/>
    <cellStyle name="입력 7 2 2 2 5" xfId="8614"/>
    <cellStyle name="입력 7 2 2 2 5 2" xfId="23840"/>
    <cellStyle name="입력 7 2 2 2 5 3" xfId="38863"/>
    <cellStyle name="입력 7 2 2 2 6" xfId="9717"/>
    <cellStyle name="입력 7 2 2 2 6 2" xfId="24943"/>
    <cellStyle name="입력 7 2 2 2 6 3" xfId="39964"/>
    <cellStyle name="입력 7 2 2 2 7" xfId="9478"/>
    <cellStyle name="입력 7 2 2 2 7 2" xfId="24704"/>
    <cellStyle name="입력 7 2 2 2 7 3" xfId="39725"/>
    <cellStyle name="입력 7 2 2 2 8" xfId="9587"/>
    <cellStyle name="입력 7 2 2 2 8 2" xfId="24813"/>
    <cellStyle name="입력 7 2 2 2 8 3" xfId="39834"/>
    <cellStyle name="입력 7 2 2 2 9" xfId="10000"/>
    <cellStyle name="입력 7 2 2 2 9 2" xfId="25226"/>
    <cellStyle name="입력 7 2 2 2 9 3" xfId="40247"/>
    <cellStyle name="입력 7 2 2 3" xfId="6614"/>
    <cellStyle name="입력 7 2 2 3 10" xfId="20220"/>
    <cellStyle name="입력 7 2 2 3 10 2" xfId="35290"/>
    <cellStyle name="입력 7 2 2 3 10 3" xfId="50302"/>
    <cellStyle name="입력 7 2 2 3 11" xfId="7492"/>
    <cellStyle name="입력 7 2 2 3 11 2" xfId="22845"/>
    <cellStyle name="입력 7 2 2 3 11 3" xfId="37893"/>
    <cellStyle name="입력 7 2 2 3 12" xfId="21968"/>
    <cellStyle name="입력 7 2 2 3 13" xfId="37016"/>
    <cellStyle name="입력 7 2 2 3 2" xfId="10412"/>
    <cellStyle name="입력 7 2 2 3 2 2" xfId="25609"/>
    <cellStyle name="입력 7 2 2 3 2 3" xfId="40630"/>
    <cellStyle name="입력 7 2 2 3 3" xfId="11644"/>
    <cellStyle name="입력 7 2 2 3 3 2" xfId="26714"/>
    <cellStyle name="입력 7 2 2 3 3 3" xfId="41735"/>
    <cellStyle name="입력 7 2 2 3 4" xfId="12945"/>
    <cellStyle name="입력 7 2 2 3 4 2" xfId="28015"/>
    <cellStyle name="입력 7 2 2 3 4 3" xfId="43036"/>
    <cellStyle name="입력 7 2 2 3 5" xfId="14252"/>
    <cellStyle name="입력 7 2 2 3 5 2" xfId="29322"/>
    <cellStyle name="입력 7 2 2 3 5 3" xfId="44343"/>
    <cellStyle name="입력 7 2 2 3 6" xfId="15516"/>
    <cellStyle name="입력 7 2 2 3 6 2" xfId="30586"/>
    <cellStyle name="입력 7 2 2 3 6 3" xfId="45607"/>
    <cellStyle name="입력 7 2 2 3 7" xfId="16663"/>
    <cellStyle name="입력 7 2 2 3 7 2" xfId="31733"/>
    <cellStyle name="입력 7 2 2 3 7 3" xfId="46754"/>
    <cellStyle name="입력 7 2 2 3 8" xfId="17950"/>
    <cellStyle name="입력 7 2 2 3 8 2" xfId="33020"/>
    <cellStyle name="입력 7 2 2 3 8 3" xfId="48032"/>
    <cellStyle name="입력 7 2 2 3 9" xfId="19125"/>
    <cellStyle name="입력 7 2 2 3 9 2" xfId="34195"/>
    <cellStyle name="입력 7 2 2 3 9 3" xfId="49207"/>
    <cellStyle name="입력 7 2 2 4" xfId="8183"/>
    <cellStyle name="입력 7 2 2 4 10" xfId="20760"/>
    <cellStyle name="입력 7 2 2 4 10 2" xfId="35830"/>
    <cellStyle name="입력 7 2 2 4 10 3" xfId="50842"/>
    <cellStyle name="입력 7 2 2 4 11" xfId="23409"/>
    <cellStyle name="입력 7 2 2 4 12" xfId="38433"/>
    <cellStyle name="입력 7 2 2 4 2" xfId="11088"/>
    <cellStyle name="입력 7 2 2 4 2 2" xfId="26158"/>
    <cellStyle name="입력 7 2 2 4 2 3" xfId="41179"/>
    <cellStyle name="입력 7 2 2 4 3" xfId="12205"/>
    <cellStyle name="입력 7 2 2 4 3 2" xfId="27275"/>
    <cellStyle name="입력 7 2 2 4 3 3" xfId="42296"/>
    <cellStyle name="입력 7 2 2 4 4" xfId="13511"/>
    <cellStyle name="입력 7 2 2 4 4 2" xfId="28581"/>
    <cellStyle name="입력 7 2 2 4 4 3" xfId="43602"/>
    <cellStyle name="입력 7 2 2 4 5" xfId="14886"/>
    <cellStyle name="입력 7 2 2 4 5 2" xfId="29956"/>
    <cellStyle name="입력 7 2 2 4 5 3" xfId="44977"/>
    <cellStyle name="입력 7 2 2 4 6" xfId="16060"/>
    <cellStyle name="입력 7 2 2 4 6 2" xfId="31130"/>
    <cellStyle name="입력 7 2 2 4 6 3" xfId="46151"/>
    <cellStyle name="입력 7 2 2 4 7" xfId="17215"/>
    <cellStyle name="입력 7 2 2 4 7 2" xfId="32285"/>
    <cellStyle name="입력 7 2 2 4 7 3" xfId="47297"/>
    <cellStyle name="입력 7 2 2 4 8" xfId="18520"/>
    <cellStyle name="입력 7 2 2 4 8 2" xfId="33590"/>
    <cellStyle name="입력 7 2 2 4 8 3" xfId="48602"/>
    <cellStyle name="입력 7 2 2 4 9" xfId="19665"/>
    <cellStyle name="입력 7 2 2 4 9 2" xfId="34735"/>
    <cellStyle name="입력 7 2 2 4 9 3" xfId="49747"/>
    <cellStyle name="입력 7 2 2 5" xfId="6101"/>
    <cellStyle name="입력 7 2 2 5 2" xfId="21457"/>
    <cellStyle name="입력 7 2 2 5 3" xfId="36503"/>
    <cellStyle name="입력 7 2 3" xfId="6546"/>
    <cellStyle name="입력 7 2 3 10" xfId="20152"/>
    <cellStyle name="입력 7 2 3 10 2" xfId="35222"/>
    <cellStyle name="입력 7 2 3 10 3" xfId="50234"/>
    <cellStyle name="입력 7 2 3 11" xfId="7424"/>
    <cellStyle name="입력 7 2 3 11 2" xfId="22777"/>
    <cellStyle name="입력 7 2 3 11 3" xfId="37825"/>
    <cellStyle name="입력 7 2 3 12" xfId="21900"/>
    <cellStyle name="입력 7 2 3 13" xfId="36948"/>
    <cellStyle name="입력 7 2 3 2" xfId="10344"/>
    <cellStyle name="입력 7 2 3 2 2" xfId="25541"/>
    <cellStyle name="입력 7 2 3 2 3" xfId="40562"/>
    <cellStyle name="입력 7 2 3 3" xfId="11576"/>
    <cellStyle name="입력 7 2 3 3 2" xfId="26646"/>
    <cellStyle name="입력 7 2 3 3 3" xfId="41667"/>
    <cellStyle name="입력 7 2 3 4" xfId="12877"/>
    <cellStyle name="입력 7 2 3 4 2" xfId="27947"/>
    <cellStyle name="입력 7 2 3 4 3" xfId="42968"/>
    <cellStyle name="입력 7 2 3 5" xfId="14184"/>
    <cellStyle name="입력 7 2 3 5 2" xfId="29254"/>
    <cellStyle name="입력 7 2 3 5 3" xfId="44275"/>
    <cellStyle name="입력 7 2 3 6" xfId="15448"/>
    <cellStyle name="입력 7 2 3 6 2" xfId="30518"/>
    <cellStyle name="입력 7 2 3 6 3" xfId="45539"/>
    <cellStyle name="입력 7 2 3 7" xfId="16595"/>
    <cellStyle name="입력 7 2 3 7 2" xfId="31665"/>
    <cellStyle name="입력 7 2 3 7 3" xfId="46686"/>
    <cellStyle name="입력 7 2 3 8" xfId="17882"/>
    <cellStyle name="입력 7 2 3 8 2" xfId="32952"/>
    <cellStyle name="입력 7 2 3 8 3" xfId="47964"/>
    <cellStyle name="입력 7 2 3 9" xfId="19057"/>
    <cellStyle name="입력 7 2 3 9 2" xfId="34127"/>
    <cellStyle name="입력 7 2 3 9 3" xfId="49139"/>
    <cellStyle name="입력 7 2 4" xfId="8150"/>
    <cellStyle name="입력 7 2 4 10" xfId="20727"/>
    <cellStyle name="입력 7 2 4 10 2" xfId="35797"/>
    <cellStyle name="입력 7 2 4 10 3" xfId="50809"/>
    <cellStyle name="입력 7 2 4 11" xfId="23376"/>
    <cellStyle name="입력 7 2 4 12" xfId="38400"/>
    <cellStyle name="입력 7 2 4 2" xfId="11055"/>
    <cellStyle name="입력 7 2 4 2 2" xfId="26125"/>
    <cellStyle name="입력 7 2 4 2 3" xfId="41146"/>
    <cellStyle name="입력 7 2 4 3" xfId="12172"/>
    <cellStyle name="입력 7 2 4 3 2" xfId="27242"/>
    <cellStyle name="입력 7 2 4 3 3" xfId="42263"/>
    <cellStyle name="입력 7 2 4 4" xfId="13478"/>
    <cellStyle name="입력 7 2 4 4 2" xfId="28548"/>
    <cellStyle name="입력 7 2 4 4 3" xfId="43569"/>
    <cellStyle name="입력 7 2 4 5" xfId="14853"/>
    <cellStyle name="입력 7 2 4 5 2" xfId="29923"/>
    <cellStyle name="입력 7 2 4 5 3" xfId="44944"/>
    <cellStyle name="입력 7 2 4 6" xfId="16027"/>
    <cellStyle name="입력 7 2 4 6 2" xfId="31097"/>
    <cellStyle name="입력 7 2 4 6 3" xfId="46118"/>
    <cellStyle name="입력 7 2 4 7" xfId="17182"/>
    <cellStyle name="입력 7 2 4 7 2" xfId="32252"/>
    <cellStyle name="입력 7 2 4 7 3" xfId="47264"/>
    <cellStyle name="입력 7 2 4 8" xfId="18487"/>
    <cellStyle name="입력 7 2 4 8 2" xfId="33557"/>
    <cellStyle name="입력 7 2 4 8 3" xfId="48569"/>
    <cellStyle name="입력 7 2 4 9" xfId="19632"/>
    <cellStyle name="입력 7 2 4 9 2" xfId="34702"/>
    <cellStyle name="입력 7 2 4 9 3" xfId="49714"/>
    <cellStyle name="입력 7 2 5" xfId="8757"/>
    <cellStyle name="입력 7 2 5 2" xfId="23983"/>
    <cellStyle name="입력 7 2 5 3" xfId="39005"/>
    <cellStyle name="입력 7 2 6" xfId="9180"/>
    <cellStyle name="입력 7 2 6 2" xfId="24406"/>
    <cellStyle name="입력 7 2 6 3" xfId="39428"/>
    <cellStyle name="입력 7 2 7" xfId="9095"/>
    <cellStyle name="입력 7 2 7 2" xfId="24321"/>
    <cellStyle name="입력 7 2 7 3" xfId="39343"/>
    <cellStyle name="입력 7 2 8" xfId="14822"/>
    <cellStyle name="입력 7 2 8 2" xfId="29892"/>
    <cellStyle name="입력 7 2 8 3" xfId="44913"/>
    <cellStyle name="입력 7 2 9" xfId="8786"/>
    <cellStyle name="입력 7 2 9 2" xfId="24012"/>
    <cellStyle name="입력 7 2 9 3" xfId="39034"/>
    <cellStyle name="입력 7 3" xfId="6348"/>
    <cellStyle name="입력 7 3 10" xfId="20078"/>
    <cellStyle name="입력 7 3 10 2" xfId="35148"/>
    <cellStyle name="입력 7 3 10 3" xfId="50160"/>
    <cellStyle name="입력 7 3 11" xfId="7350"/>
    <cellStyle name="입력 7 3 11 2" xfId="22703"/>
    <cellStyle name="입력 7 3 11 3" xfId="37751"/>
    <cellStyle name="입력 7 3 12" xfId="21702"/>
    <cellStyle name="입력 7 3 13" xfId="36750"/>
    <cellStyle name="입력 7 3 2" xfId="10270"/>
    <cellStyle name="입력 7 3 2 2" xfId="25467"/>
    <cellStyle name="입력 7 3 2 3" xfId="40488"/>
    <cellStyle name="입력 7 3 3" xfId="11502"/>
    <cellStyle name="입력 7 3 3 2" xfId="26572"/>
    <cellStyle name="입력 7 3 3 3" xfId="41593"/>
    <cellStyle name="입력 7 3 4" xfId="12803"/>
    <cellStyle name="입력 7 3 4 2" xfId="27873"/>
    <cellStyle name="입력 7 3 4 3" xfId="42894"/>
    <cellStyle name="입력 7 3 5" xfId="14110"/>
    <cellStyle name="입력 7 3 5 2" xfId="29180"/>
    <cellStyle name="입력 7 3 5 3" xfId="44201"/>
    <cellStyle name="입력 7 3 6" xfId="15374"/>
    <cellStyle name="입력 7 3 6 2" xfId="30444"/>
    <cellStyle name="입력 7 3 6 3" xfId="45465"/>
    <cellStyle name="입력 7 3 7" xfId="16521"/>
    <cellStyle name="입력 7 3 7 2" xfId="31591"/>
    <cellStyle name="입력 7 3 7 3" xfId="46612"/>
    <cellStyle name="입력 7 3 8" xfId="17808"/>
    <cellStyle name="입력 7 3 8 2" xfId="32878"/>
    <cellStyle name="입력 7 3 8 3" xfId="47890"/>
    <cellStyle name="입력 7 3 9" xfId="18983"/>
    <cellStyle name="입력 7 3 9 2" xfId="34053"/>
    <cellStyle name="입력 7 3 9 3" xfId="49065"/>
    <cellStyle name="입력 7 4" xfId="7372"/>
    <cellStyle name="입력 7 4 10" xfId="20100"/>
    <cellStyle name="입력 7 4 10 2" xfId="35170"/>
    <cellStyle name="입력 7 4 10 3" xfId="50182"/>
    <cellStyle name="입력 7 4 11" xfId="22725"/>
    <cellStyle name="입력 7 4 12" xfId="37773"/>
    <cellStyle name="입력 7 4 2" xfId="10292"/>
    <cellStyle name="입력 7 4 2 2" xfId="25489"/>
    <cellStyle name="입력 7 4 2 3" xfId="40510"/>
    <cellStyle name="입력 7 4 3" xfId="11524"/>
    <cellStyle name="입력 7 4 3 2" xfId="26594"/>
    <cellStyle name="입력 7 4 3 3" xfId="41615"/>
    <cellStyle name="입력 7 4 4" xfId="12825"/>
    <cellStyle name="입력 7 4 4 2" xfId="27895"/>
    <cellStyle name="입력 7 4 4 3" xfId="42916"/>
    <cellStyle name="입력 7 4 5" xfId="14132"/>
    <cellStyle name="입력 7 4 5 2" xfId="29202"/>
    <cellStyle name="입력 7 4 5 3" xfId="44223"/>
    <cellStyle name="입력 7 4 6" xfId="15396"/>
    <cellStyle name="입력 7 4 6 2" xfId="30466"/>
    <cellStyle name="입력 7 4 6 3" xfId="45487"/>
    <cellStyle name="입력 7 4 7" xfId="16543"/>
    <cellStyle name="입력 7 4 7 2" xfId="31613"/>
    <cellStyle name="입력 7 4 7 3" xfId="46634"/>
    <cellStyle name="입력 7 4 8" xfId="17830"/>
    <cellStyle name="입력 7 4 8 2" xfId="32900"/>
    <cellStyle name="입력 7 4 8 3" xfId="47912"/>
    <cellStyle name="입력 7 4 9" xfId="19005"/>
    <cellStyle name="입력 7 4 9 2" xfId="34075"/>
    <cellStyle name="입력 7 4 9 3" xfId="49087"/>
    <cellStyle name="입력 7 5" xfId="6268"/>
    <cellStyle name="입력 7 5 2" xfId="21622"/>
    <cellStyle name="입력 7 5 3" xfId="36670"/>
    <cellStyle name="입력 8" xfId="5503"/>
    <cellStyle name="입력 8 10" xfId="6190"/>
    <cellStyle name="입력 8 10 2" xfId="21544"/>
    <cellStyle name="입력 8 10 3" xfId="36592"/>
    <cellStyle name="입력 8 2" xfId="5625"/>
    <cellStyle name="입력 8 2 2" xfId="5683"/>
    <cellStyle name="입력 8 2 2 10" xfId="6031"/>
    <cellStyle name="입력 8 2 2 10 2" xfId="21388"/>
    <cellStyle name="입력 8 2 2 10 3" xfId="36433"/>
    <cellStyle name="입력 8 2 2 2" xfId="5809"/>
    <cellStyle name="입력 8 2 2 2 2" xfId="5926"/>
    <cellStyle name="입력 8 2 2 2 2 10" xfId="7226"/>
    <cellStyle name="입력 8 2 2 2 2 10 2" xfId="22580"/>
    <cellStyle name="입력 8 2 2 2 2 10 3" xfId="37628"/>
    <cellStyle name="입력 8 2 2 2 2 2" xfId="6924"/>
    <cellStyle name="입력 8 2 2 2 2 2 10" xfId="19550"/>
    <cellStyle name="입력 8 2 2 2 2 2 10 2" xfId="34620"/>
    <cellStyle name="입력 8 2 2 2 2 2 10 3" xfId="49632"/>
    <cellStyle name="입력 8 2 2 2 2 2 11" xfId="20645"/>
    <cellStyle name="입력 8 2 2 2 2 2 11 2" xfId="35715"/>
    <cellStyle name="입력 8 2 2 2 2 2 11 3" xfId="50727"/>
    <cellStyle name="입력 8 2 2 2 2 2 12" xfId="7991"/>
    <cellStyle name="입력 8 2 2 2 2 2 12 2" xfId="23294"/>
    <cellStyle name="입력 8 2 2 2 2 2 12 3" xfId="38318"/>
    <cellStyle name="입력 8 2 2 2 2 2 13" xfId="22278"/>
    <cellStyle name="입력 8 2 2 2 2 2 14" xfId="37326"/>
    <cellStyle name="입력 8 2 2 2 2 2 2" xfId="8472"/>
    <cellStyle name="입력 8 2 2 2 2 2 2 10" xfId="21049"/>
    <cellStyle name="입력 8 2 2 2 2 2 2 10 2" xfId="36119"/>
    <cellStyle name="입력 8 2 2 2 2 2 2 10 3" xfId="51131"/>
    <cellStyle name="입력 8 2 2 2 2 2 2 11" xfId="23698"/>
    <cellStyle name="입력 8 2 2 2 2 2 2 12" xfId="38722"/>
    <cellStyle name="입력 8 2 2 2 2 2 2 2" xfId="11377"/>
    <cellStyle name="입력 8 2 2 2 2 2 2 2 2" xfId="26447"/>
    <cellStyle name="입력 8 2 2 2 2 2 2 2 3" xfId="41468"/>
    <cellStyle name="입력 8 2 2 2 2 2 2 3" xfId="12494"/>
    <cellStyle name="입력 8 2 2 2 2 2 2 3 2" xfId="27564"/>
    <cellStyle name="입력 8 2 2 2 2 2 2 3 3" xfId="42585"/>
    <cellStyle name="입력 8 2 2 2 2 2 2 4" xfId="13800"/>
    <cellStyle name="입력 8 2 2 2 2 2 2 4 2" xfId="28870"/>
    <cellStyle name="입력 8 2 2 2 2 2 2 4 3" xfId="43891"/>
    <cellStyle name="입력 8 2 2 2 2 2 2 5" xfId="15175"/>
    <cellStyle name="입력 8 2 2 2 2 2 2 5 2" xfId="30245"/>
    <cellStyle name="입력 8 2 2 2 2 2 2 5 3" xfId="45266"/>
    <cellStyle name="입력 8 2 2 2 2 2 2 6" xfId="16349"/>
    <cellStyle name="입력 8 2 2 2 2 2 2 6 2" xfId="31419"/>
    <cellStyle name="입력 8 2 2 2 2 2 2 6 3" xfId="46440"/>
    <cellStyle name="입력 8 2 2 2 2 2 2 7" xfId="17504"/>
    <cellStyle name="입력 8 2 2 2 2 2 2 7 2" xfId="32574"/>
    <cellStyle name="입력 8 2 2 2 2 2 2 7 3" xfId="47586"/>
    <cellStyle name="입력 8 2 2 2 2 2 2 8" xfId="18809"/>
    <cellStyle name="입력 8 2 2 2 2 2 2 8 2" xfId="33879"/>
    <cellStyle name="입력 8 2 2 2 2 2 2 8 3" xfId="48891"/>
    <cellStyle name="입력 8 2 2 2 2 2 2 9" xfId="19954"/>
    <cellStyle name="입력 8 2 2 2 2 2 2 9 2" xfId="35024"/>
    <cellStyle name="입력 8 2 2 2 2 2 2 9 3" xfId="50036"/>
    <cellStyle name="입력 8 2 2 2 2 2 3" xfId="10896"/>
    <cellStyle name="입력 8 2 2 2 2 2 3 2" xfId="26043"/>
    <cellStyle name="입력 8 2 2 2 2 2 3 3" xfId="41064"/>
    <cellStyle name="입력 8 2 2 2 2 2 4" xfId="12074"/>
    <cellStyle name="입력 8 2 2 2 2 2 4 2" xfId="27144"/>
    <cellStyle name="입력 8 2 2 2 2 2 4 3" xfId="42165"/>
    <cellStyle name="입력 8 2 2 2 2 2 5" xfId="13378"/>
    <cellStyle name="입력 8 2 2 2 2 2 5 2" xfId="28448"/>
    <cellStyle name="입력 8 2 2 2 2 2 5 3" xfId="43469"/>
    <cellStyle name="입력 8 2 2 2 2 2 6" xfId="14715"/>
    <cellStyle name="입력 8 2 2 2 2 2 6 2" xfId="29785"/>
    <cellStyle name="입력 8 2 2 2 2 2 6 3" xfId="44806"/>
    <cellStyle name="입력 8 2 2 2 2 2 7" xfId="15945"/>
    <cellStyle name="입력 8 2 2 2 2 2 7 2" xfId="31015"/>
    <cellStyle name="입력 8 2 2 2 2 2 7 3" xfId="46036"/>
    <cellStyle name="입력 8 2 2 2 2 2 8" xfId="17098"/>
    <cellStyle name="입력 8 2 2 2 2 2 8 2" xfId="32168"/>
    <cellStyle name="입력 8 2 2 2 2 2 8 3" xfId="47180"/>
    <cellStyle name="입력 8 2 2 2 2 2 9" xfId="18383"/>
    <cellStyle name="입력 8 2 2 2 2 2 9 2" xfId="33453"/>
    <cellStyle name="입력 8 2 2 2 2 2 9 3" xfId="48465"/>
    <cellStyle name="입력 8 2 2 2 2 3" xfId="7831"/>
    <cellStyle name="입력 8 2 2 2 2 3 10" xfId="20530"/>
    <cellStyle name="입력 8 2 2 2 2 3 10 2" xfId="35600"/>
    <cellStyle name="입력 8 2 2 2 2 3 10 3" xfId="50612"/>
    <cellStyle name="입력 8 2 2 2 2 3 11" xfId="23176"/>
    <cellStyle name="입력 8 2 2 2 2 3 12" xfId="38203"/>
    <cellStyle name="입력 8 2 2 2 2 3 2" xfId="10739"/>
    <cellStyle name="입력 8 2 2 2 2 3 2 2" xfId="25928"/>
    <cellStyle name="입력 8 2 2 2 2 3 2 3" xfId="40949"/>
    <cellStyle name="입력 8 2 2 2 2 3 3" xfId="11957"/>
    <cellStyle name="입력 8 2 2 2 2 3 3 2" xfId="27027"/>
    <cellStyle name="입력 8 2 2 2 2 3 3 3" xfId="42048"/>
    <cellStyle name="입력 8 2 2 2 2 3 4" xfId="13259"/>
    <cellStyle name="입력 8 2 2 2 2 3 4 2" xfId="28329"/>
    <cellStyle name="입력 8 2 2 2 2 3 4 3" xfId="43350"/>
    <cellStyle name="입력 8 2 2 2 2 3 5" xfId="14570"/>
    <cellStyle name="입력 8 2 2 2 2 3 5 2" xfId="29640"/>
    <cellStyle name="입력 8 2 2 2 2 3 5 3" xfId="44661"/>
    <cellStyle name="입력 8 2 2 2 2 3 6" xfId="15829"/>
    <cellStyle name="입력 8 2 2 2 2 3 6 2" xfId="30899"/>
    <cellStyle name="입력 8 2 2 2 2 3 6 3" xfId="45920"/>
    <cellStyle name="입력 8 2 2 2 2 3 7" xfId="16980"/>
    <cellStyle name="입력 8 2 2 2 2 3 7 2" xfId="32050"/>
    <cellStyle name="입력 8 2 2 2 2 3 7 3" xfId="47065"/>
    <cellStyle name="입력 8 2 2 2 2 3 8" xfId="18261"/>
    <cellStyle name="입력 8 2 2 2 2 3 8 2" xfId="33331"/>
    <cellStyle name="입력 8 2 2 2 2 3 8 3" xfId="48343"/>
    <cellStyle name="입력 8 2 2 2 2 3 9" xfId="19435"/>
    <cellStyle name="입력 8 2 2 2 2 3 9 2" xfId="34505"/>
    <cellStyle name="입력 8 2 2 2 2 3 9 3" xfId="49517"/>
    <cellStyle name="입력 8 2 2 2 2 4" xfId="8389"/>
    <cellStyle name="입력 8 2 2 2 2 4 10" xfId="20966"/>
    <cellStyle name="입력 8 2 2 2 2 4 10 2" xfId="36036"/>
    <cellStyle name="입력 8 2 2 2 2 4 10 3" xfId="51048"/>
    <cellStyle name="입력 8 2 2 2 2 4 11" xfId="23615"/>
    <cellStyle name="입력 8 2 2 2 2 4 12" xfId="38639"/>
    <cellStyle name="입력 8 2 2 2 2 4 2" xfId="11294"/>
    <cellStyle name="입력 8 2 2 2 2 4 2 2" xfId="26364"/>
    <cellStyle name="입력 8 2 2 2 2 4 2 3" xfId="41385"/>
    <cellStyle name="입력 8 2 2 2 2 4 3" xfId="12411"/>
    <cellStyle name="입력 8 2 2 2 2 4 3 2" xfId="27481"/>
    <cellStyle name="입력 8 2 2 2 2 4 3 3" xfId="42502"/>
    <cellStyle name="입력 8 2 2 2 2 4 4" xfId="13717"/>
    <cellStyle name="입력 8 2 2 2 2 4 4 2" xfId="28787"/>
    <cellStyle name="입력 8 2 2 2 2 4 4 3" xfId="43808"/>
    <cellStyle name="입력 8 2 2 2 2 4 5" xfId="15092"/>
    <cellStyle name="입력 8 2 2 2 2 4 5 2" xfId="30162"/>
    <cellStyle name="입력 8 2 2 2 2 4 5 3" xfId="45183"/>
    <cellStyle name="입력 8 2 2 2 2 4 6" xfId="16266"/>
    <cellStyle name="입력 8 2 2 2 2 4 6 2" xfId="31336"/>
    <cellStyle name="입력 8 2 2 2 2 4 6 3" xfId="46357"/>
    <cellStyle name="입력 8 2 2 2 2 4 7" xfId="17421"/>
    <cellStyle name="입력 8 2 2 2 2 4 7 2" xfId="32491"/>
    <cellStyle name="입력 8 2 2 2 2 4 7 3" xfId="47503"/>
    <cellStyle name="입력 8 2 2 2 2 4 8" xfId="18726"/>
    <cellStyle name="입력 8 2 2 2 2 4 8 2" xfId="33796"/>
    <cellStyle name="입력 8 2 2 2 2 4 8 3" xfId="48808"/>
    <cellStyle name="입력 8 2 2 2 2 4 9" xfId="19871"/>
    <cellStyle name="입력 8 2 2 2 2 4 9 2" xfId="34941"/>
    <cellStyle name="입력 8 2 2 2 2 4 9 3" xfId="49953"/>
    <cellStyle name="입력 8 2 2 2 2 5" xfId="8835"/>
    <cellStyle name="입력 8 2 2 2 2 5 2" xfId="24061"/>
    <cellStyle name="입력 8 2 2 2 2 5 3" xfId="39083"/>
    <cellStyle name="입력 8 2 2 2 2 6" xfId="12685"/>
    <cellStyle name="입력 8 2 2 2 2 6 2" xfId="27755"/>
    <cellStyle name="입력 8 2 2 2 2 6 3" xfId="42776"/>
    <cellStyle name="입력 8 2 2 2 2 7" xfId="13980"/>
    <cellStyle name="입력 8 2 2 2 2 7 2" xfId="29050"/>
    <cellStyle name="입력 8 2 2 2 2 7 3" xfId="44071"/>
    <cellStyle name="입력 8 2 2 2 2 8" xfId="16404"/>
    <cellStyle name="입력 8 2 2 2 2 8 2" xfId="31474"/>
    <cellStyle name="입력 8 2 2 2 2 8 3" xfId="46495"/>
    <cellStyle name="입력 8 2 2 2 2 9" xfId="17687"/>
    <cellStyle name="입력 8 2 2 2 2 9 2" xfId="32757"/>
    <cellStyle name="입력 8 2 2 2 2 9 3" xfId="47769"/>
    <cellStyle name="입력 8 2 2 2 3" xfId="6815"/>
    <cellStyle name="입력 8 2 2 2 3 10" xfId="20421"/>
    <cellStyle name="입력 8 2 2 2 3 10 2" xfId="35491"/>
    <cellStyle name="입력 8 2 2 2 3 10 3" xfId="50503"/>
    <cellStyle name="입력 8 2 2 2 3 11" xfId="7715"/>
    <cellStyle name="입력 8 2 2 2 3 11 2" xfId="23067"/>
    <cellStyle name="입력 8 2 2 2 3 11 3" xfId="38094"/>
    <cellStyle name="입력 8 2 2 2 3 12" xfId="22169"/>
    <cellStyle name="입력 8 2 2 2 3 13" xfId="37217"/>
    <cellStyle name="입력 8 2 2 2 3 2" xfId="10623"/>
    <cellStyle name="입력 8 2 2 2 3 2 2" xfId="25819"/>
    <cellStyle name="입력 8 2 2 2 3 2 3" xfId="40840"/>
    <cellStyle name="입력 8 2 2 2 3 3" xfId="11847"/>
    <cellStyle name="입력 8 2 2 2 3 3 2" xfId="26917"/>
    <cellStyle name="입력 8 2 2 2 3 3 3" xfId="41938"/>
    <cellStyle name="입력 8 2 2 2 3 4" xfId="13149"/>
    <cellStyle name="입력 8 2 2 2 3 4 2" xfId="28219"/>
    <cellStyle name="입력 8 2 2 2 3 4 3" xfId="43240"/>
    <cellStyle name="입력 8 2 2 2 3 5" xfId="14455"/>
    <cellStyle name="입력 8 2 2 2 3 5 2" xfId="29525"/>
    <cellStyle name="입력 8 2 2 2 3 5 3" xfId="44546"/>
    <cellStyle name="입력 8 2 2 2 3 6" xfId="15720"/>
    <cellStyle name="입력 8 2 2 2 3 6 2" xfId="30790"/>
    <cellStyle name="입력 8 2 2 2 3 6 3" xfId="45811"/>
    <cellStyle name="입력 8 2 2 2 3 7" xfId="16871"/>
    <cellStyle name="입력 8 2 2 2 3 7 2" xfId="31941"/>
    <cellStyle name="입력 8 2 2 2 3 7 3" xfId="46956"/>
    <cellStyle name="입력 8 2 2 2 3 8" xfId="18151"/>
    <cellStyle name="입력 8 2 2 2 3 8 2" xfId="33221"/>
    <cellStyle name="입력 8 2 2 2 3 8 3" xfId="48233"/>
    <cellStyle name="입력 8 2 2 2 3 9" xfId="19326"/>
    <cellStyle name="입력 8 2 2 2 3 9 2" xfId="34396"/>
    <cellStyle name="입력 8 2 2 2 3 9 3" xfId="49408"/>
    <cellStyle name="입력 8 2 2 2 4" xfId="8312"/>
    <cellStyle name="입력 8 2 2 2 4 10" xfId="20889"/>
    <cellStyle name="입력 8 2 2 2 4 10 2" xfId="35959"/>
    <cellStyle name="입력 8 2 2 2 4 10 3" xfId="50971"/>
    <cellStyle name="입력 8 2 2 2 4 11" xfId="23538"/>
    <cellStyle name="입력 8 2 2 2 4 12" xfId="38562"/>
    <cellStyle name="입력 8 2 2 2 4 2" xfId="11217"/>
    <cellStyle name="입력 8 2 2 2 4 2 2" xfId="26287"/>
    <cellStyle name="입력 8 2 2 2 4 2 3" xfId="41308"/>
    <cellStyle name="입력 8 2 2 2 4 3" xfId="12334"/>
    <cellStyle name="입력 8 2 2 2 4 3 2" xfId="27404"/>
    <cellStyle name="입력 8 2 2 2 4 3 3" xfId="42425"/>
    <cellStyle name="입력 8 2 2 2 4 4" xfId="13640"/>
    <cellStyle name="입력 8 2 2 2 4 4 2" xfId="28710"/>
    <cellStyle name="입력 8 2 2 2 4 4 3" xfId="43731"/>
    <cellStyle name="입력 8 2 2 2 4 5" xfId="15015"/>
    <cellStyle name="입력 8 2 2 2 4 5 2" xfId="30085"/>
    <cellStyle name="입력 8 2 2 2 4 5 3" xfId="45106"/>
    <cellStyle name="입력 8 2 2 2 4 6" xfId="16189"/>
    <cellStyle name="입력 8 2 2 2 4 6 2" xfId="31259"/>
    <cellStyle name="입력 8 2 2 2 4 6 3" xfId="46280"/>
    <cellStyle name="입력 8 2 2 2 4 7" xfId="17344"/>
    <cellStyle name="입력 8 2 2 2 4 7 2" xfId="32414"/>
    <cellStyle name="입력 8 2 2 2 4 7 3" xfId="47426"/>
    <cellStyle name="입력 8 2 2 2 4 8" xfId="18649"/>
    <cellStyle name="입력 8 2 2 2 4 8 2" xfId="33719"/>
    <cellStyle name="입력 8 2 2 2 4 8 3" xfId="48731"/>
    <cellStyle name="입력 8 2 2 2 4 9" xfId="19794"/>
    <cellStyle name="입력 8 2 2 2 4 9 2" xfId="34864"/>
    <cellStyle name="입력 8 2 2 2 4 9 3" xfId="49876"/>
    <cellStyle name="입력 8 2 2 2 5" xfId="7117"/>
    <cellStyle name="입력 8 2 2 2 5 2" xfId="22471"/>
    <cellStyle name="입력 8 2 2 2 5 3" xfId="37519"/>
    <cellStyle name="입력 8 2 2 3" xfId="6697"/>
    <cellStyle name="입력 8 2 2 3 10" xfId="20303"/>
    <cellStyle name="입력 8 2 2 3 10 2" xfId="35373"/>
    <cellStyle name="입력 8 2 2 3 10 3" xfId="50385"/>
    <cellStyle name="입력 8 2 2 3 11" xfId="7575"/>
    <cellStyle name="입력 8 2 2 3 11 2" xfId="22928"/>
    <cellStyle name="입력 8 2 2 3 11 3" xfId="37976"/>
    <cellStyle name="입력 8 2 2 3 12" xfId="22051"/>
    <cellStyle name="입력 8 2 2 3 13" xfId="37099"/>
    <cellStyle name="입력 8 2 2 3 2" xfId="10495"/>
    <cellStyle name="입력 8 2 2 3 2 2" xfId="25692"/>
    <cellStyle name="입력 8 2 2 3 2 3" xfId="40713"/>
    <cellStyle name="입력 8 2 2 3 3" xfId="11727"/>
    <cellStyle name="입력 8 2 2 3 3 2" xfId="26797"/>
    <cellStyle name="입력 8 2 2 3 3 3" xfId="41818"/>
    <cellStyle name="입력 8 2 2 3 4" xfId="13028"/>
    <cellStyle name="입력 8 2 2 3 4 2" xfId="28098"/>
    <cellStyle name="입력 8 2 2 3 4 3" xfId="43119"/>
    <cellStyle name="입력 8 2 2 3 5" xfId="14335"/>
    <cellStyle name="입력 8 2 2 3 5 2" xfId="29405"/>
    <cellStyle name="입력 8 2 2 3 5 3" xfId="44426"/>
    <cellStyle name="입력 8 2 2 3 6" xfId="15599"/>
    <cellStyle name="입력 8 2 2 3 6 2" xfId="30669"/>
    <cellStyle name="입력 8 2 2 3 6 3" xfId="45690"/>
    <cellStyle name="입력 8 2 2 3 7" xfId="16746"/>
    <cellStyle name="입력 8 2 2 3 7 2" xfId="31816"/>
    <cellStyle name="입력 8 2 2 3 7 3" xfId="46837"/>
    <cellStyle name="입력 8 2 2 3 8" xfId="18033"/>
    <cellStyle name="입력 8 2 2 3 8 2" xfId="33103"/>
    <cellStyle name="입력 8 2 2 3 8 3" xfId="48115"/>
    <cellStyle name="입력 8 2 2 3 9" xfId="19208"/>
    <cellStyle name="입력 8 2 2 3 9 2" xfId="34278"/>
    <cellStyle name="입력 8 2 2 3 9 3" xfId="49290"/>
    <cellStyle name="입력 8 2 2 4" xfId="8242"/>
    <cellStyle name="입력 8 2 2 4 10" xfId="20819"/>
    <cellStyle name="입력 8 2 2 4 10 2" xfId="35889"/>
    <cellStyle name="입력 8 2 2 4 10 3" xfId="50901"/>
    <cellStyle name="입력 8 2 2 4 11" xfId="23468"/>
    <cellStyle name="입력 8 2 2 4 12" xfId="38492"/>
    <cellStyle name="입력 8 2 2 4 2" xfId="11147"/>
    <cellStyle name="입력 8 2 2 4 2 2" xfId="26217"/>
    <cellStyle name="입력 8 2 2 4 2 3" xfId="41238"/>
    <cellStyle name="입력 8 2 2 4 3" xfId="12264"/>
    <cellStyle name="입력 8 2 2 4 3 2" xfId="27334"/>
    <cellStyle name="입력 8 2 2 4 3 3" xfId="42355"/>
    <cellStyle name="입력 8 2 2 4 4" xfId="13570"/>
    <cellStyle name="입력 8 2 2 4 4 2" xfId="28640"/>
    <cellStyle name="입력 8 2 2 4 4 3" xfId="43661"/>
    <cellStyle name="입력 8 2 2 4 5" xfId="14945"/>
    <cellStyle name="입력 8 2 2 4 5 2" xfId="30015"/>
    <cellStyle name="입력 8 2 2 4 5 3" xfId="45036"/>
    <cellStyle name="입력 8 2 2 4 6" xfId="16119"/>
    <cellStyle name="입력 8 2 2 4 6 2" xfId="31189"/>
    <cellStyle name="입력 8 2 2 4 6 3" xfId="46210"/>
    <cellStyle name="입력 8 2 2 4 7" xfId="17274"/>
    <cellStyle name="입력 8 2 2 4 7 2" xfId="32344"/>
    <cellStyle name="입력 8 2 2 4 7 3" xfId="47356"/>
    <cellStyle name="입력 8 2 2 4 8" xfId="18579"/>
    <cellStyle name="입력 8 2 2 4 8 2" xfId="33649"/>
    <cellStyle name="입력 8 2 2 4 8 3" xfId="48661"/>
    <cellStyle name="입력 8 2 2 4 9" xfId="19724"/>
    <cellStyle name="입력 8 2 2 4 9 2" xfId="34794"/>
    <cellStyle name="입력 8 2 2 4 9 3" xfId="49806"/>
    <cellStyle name="입력 8 2 2 5" xfId="8692"/>
    <cellStyle name="입력 8 2 2 5 2" xfId="23918"/>
    <cellStyle name="입력 8 2 2 5 3" xfId="38940"/>
    <cellStyle name="입력 8 2 2 6" xfId="8943"/>
    <cellStyle name="입력 8 2 2 6 2" xfId="24169"/>
    <cellStyle name="입력 8 2 2 6 3" xfId="39191"/>
    <cellStyle name="입력 8 2 2 7" xfId="9206"/>
    <cellStyle name="입력 8 2 2 7 2" xfId="24432"/>
    <cellStyle name="입력 8 2 2 7 3" xfId="39454"/>
    <cellStyle name="입력 8 2 2 8" xfId="9694"/>
    <cellStyle name="입력 8 2 2 8 2" xfId="24920"/>
    <cellStyle name="입력 8 2 2 8 3" xfId="39941"/>
    <cellStyle name="입력 8 2 2 9" xfId="9807"/>
    <cellStyle name="입력 8 2 2 9 2" xfId="25033"/>
    <cellStyle name="입력 8 2 2 9 3" xfId="40054"/>
    <cellStyle name="입력 8 2 3" xfId="6639"/>
    <cellStyle name="입력 8 2 3 10" xfId="20245"/>
    <cellStyle name="입력 8 2 3 10 2" xfId="35315"/>
    <cellStyle name="입력 8 2 3 10 3" xfId="50327"/>
    <cellStyle name="입력 8 2 3 11" xfId="7517"/>
    <cellStyle name="입력 8 2 3 11 2" xfId="22870"/>
    <cellStyle name="입력 8 2 3 11 3" xfId="37918"/>
    <cellStyle name="입력 8 2 3 12" xfId="21993"/>
    <cellStyle name="입력 8 2 3 13" xfId="37041"/>
    <cellStyle name="입력 8 2 3 2" xfId="10437"/>
    <cellStyle name="입력 8 2 3 2 2" xfId="25634"/>
    <cellStyle name="입력 8 2 3 2 3" xfId="40655"/>
    <cellStyle name="입력 8 2 3 3" xfId="11669"/>
    <cellStyle name="입력 8 2 3 3 2" xfId="26739"/>
    <cellStyle name="입력 8 2 3 3 3" xfId="41760"/>
    <cellStyle name="입력 8 2 3 4" xfId="12970"/>
    <cellStyle name="입력 8 2 3 4 2" xfId="28040"/>
    <cellStyle name="입력 8 2 3 4 3" xfId="43061"/>
    <cellStyle name="입력 8 2 3 5" xfId="14277"/>
    <cellStyle name="입력 8 2 3 5 2" xfId="29347"/>
    <cellStyle name="입력 8 2 3 5 3" xfId="44368"/>
    <cellStyle name="입력 8 2 3 6" xfId="15541"/>
    <cellStyle name="입력 8 2 3 6 2" xfId="30611"/>
    <cellStyle name="입력 8 2 3 6 3" xfId="45632"/>
    <cellStyle name="입력 8 2 3 7" xfId="16688"/>
    <cellStyle name="입력 8 2 3 7 2" xfId="31758"/>
    <cellStyle name="입력 8 2 3 7 3" xfId="46779"/>
    <cellStyle name="입력 8 2 3 8" xfId="17975"/>
    <cellStyle name="입력 8 2 3 8 2" xfId="33045"/>
    <cellStyle name="입력 8 2 3 8 3" xfId="48057"/>
    <cellStyle name="입력 8 2 3 9" xfId="19150"/>
    <cellStyle name="입력 8 2 3 9 2" xfId="34220"/>
    <cellStyle name="입력 8 2 3 9 3" xfId="49232"/>
    <cellStyle name="입력 8 2 4" xfId="8200"/>
    <cellStyle name="입력 8 2 4 10" xfId="20777"/>
    <cellStyle name="입력 8 2 4 10 2" xfId="35847"/>
    <cellStyle name="입력 8 2 4 10 3" xfId="50859"/>
    <cellStyle name="입력 8 2 4 11" xfId="23426"/>
    <cellStyle name="입력 8 2 4 12" xfId="38450"/>
    <cellStyle name="입력 8 2 4 2" xfId="11105"/>
    <cellStyle name="입력 8 2 4 2 2" xfId="26175"/>
    <cellStyle name="입력 8 2 4 2 3" xfId="41196"/>
    <cellStyle name="입력 8 2 4 3" xfId="12222"/>
    <cellStyle name="입력 8 2 4 3 2" xfId="27292"/>
    <cellStyle name="입력 8 2 4 3 3" xfId="42313"/>
    <cellStyle name="입력 8 2 4 4" xfId="13528"/>
    <cellStyle name="입력 8 2 4 4 2" xfId="28598"/>
    <cellStyle name="입력 8 2 4 4 3" xfId="43619"/>
    <cellStyle name="입력 8 2 4 5" xfId="14903"/>
    <cellStyle name="입력 8 2 4 5 2" xfId="29973"/>
    <cellStyle name="입력 8 2 4 5 3" xfId="44994"/>
    <cellStyle name="입력 8 2 4 6" xfId="16077"/>
    <cellStyle name="입력 8 2 4 6 2" xfId="31147"/>
    <cellStyle name="입력 8 2 4 6 3" xfId="46168"/>
    <cellStyle name="입력 8 2 4 7" xfId="17232"/>
    <cellStyle name="입력 8 2 4 7 2" xfId="32302"/>
    <cellStyle name="입력 8 2 4 7 3" xfId="47314"/>
    <cellStyle name="입력 8 2 4 8" xfId="18537"/>
    <cellStyle name="입력 8 2 4 8 2" xfId="33607"/>
    <cellStyle name="입력 8 2 4 8 3" xfId="48619"/>
    <cellStyle name="입력 8 2 4 9" xfId="19682"/>
    <cellStyle name="입력 8 2 4 9 2" xfId="34752"/>
    <cellStyle name="입력 8 2 4 9 3" xfId="49764"/>
    <cellStyle name="입력 8 2 5" xfId="6154"/>
    <cellStyle name="입력 8 2 5 2" xfId="21508"/>
    <cellStyle name="입력 8 2 5 3" xfId="36556"/>
    <cellStyle name="입력 8 3" xfId="6517"/>
    <cellStyle name="입력 8 3 10" xfId="20123"/>
    <cellStyle name="입력 8 3 10 2" xfId="35193"/>
    <cellStyle name="입력 8 3 10 3" xfId="50205"/>
    <cellStyle name="입력 8 3 11" xfId="7395"/>
    <cellStyle name="입력 8 3 11 2" xfId="22748"/>
    <cellStyle name="입력 8 3 11 3" xfId="37796"/>
    <cellStyle name="입력 8 3 12" xfId="21871"/>
    <cellStyle name="입력 8 3 13" xfId="36919"/>
    <cellStyle name="입력 8 3 2" xfId="10315"/>
    <cellStyle name="입력 8 3 2 2" xfId="25512"/>
    <cellStyle name="입력 8 3 2 3" xfId="40533"/>
    <cellStyle name="입력 8 3 3" xfId="11547"/>
    <cellStyle name="입력 8 3 3 2" xfId="26617"/>
    <cellStyle name="입력 8 3 3 3" xfId="41638"/>
    <cellStyle name="입력 8 3 4" xfId="12848"/>
    <cellStyle name="입력 8 3 4 2" xfId="27918"/>
    <cellStyle name="입력 8 3 4 3" xfId="42939"/>
    <cellStyle name="입력 8 3 5" xfId="14155"/>
    <cellStyle name="입력 8 3 5 2" xfId="29225"/>
    <cellStyle name="입력 8 3 5 3" xfId="44246"/>
    <cellStyle name="입력 8 3 6" xfId="15419"/>
    <cellStyle name="입력 8 3 6 2" xfId="30489"/>
    <cellStyle name="입력 8 3 6 3" xfId="45510"/>
    <cellStyle name="입력 8 3 7" xfId="16566"/>
    <cellStyle name="입력 8 3 7 2" xfId="31636"/>
    <cellStyle name="입력 8 3 7 3" xfId="46657"/>
    <cellStyle name="입력 8 3 8" xfId="17853"/>
    <cellStyle name="입력 8 3 8 2" xfId="32923"/>
    <cellStyle name="입력 8 3 8 3" xfId="47935"/>
    <cellStyle name="입력 8 3 9" xfId="19028"/>
    <cellStyle name="입력 8 3 9 2" xfId="34098"/>
    <cellStyle name="입력 8 3 9 3" xfId="49110"/>
    <cellStyle name="입력 8 4" xfId="8138"/>
    <cellStyle name="입력 8 4 10" xfId="20715"/>
    <cellStyle name="입력 8 4 10 2" xfId="35785"/>
    <cellStyle name="입력 8 4 10 3" xfId="50797"/>
    <cellStyle name="입력 8 4 11" xfId="23364"/>
    <cellStyle name="입력 8 4 12" xfId="38388"/>
    <cellStyle name="입력 8 4 2" xfId="11043"/>
    <cellStyle name="입력 8 4 2 2" xfId="26113"/>
    <cellStyle name="입력 8 4 2 3" xfId="41134"/>
    <cellStyle name="입력 8 4 3" xfId="12160"/>
    <cellStyle name="입력 8 4 3 2" xfId="27230"/>
    <cellStyle name="입력 8 4 3 3" xfId="42251"/>
    <cellStyle name="입력 8 4 4" xfId="13466"/>
    <cellStyle name="입력 8 4 4 2" xfId="28536"/>
    <cellStyle name="입력 8 4 4 3" xfId="43557"/>
    <cellStyle name="입력 8 4 5" xfId="14841"/>
    <cellStyle name="입력 8 4 5 2" xfId="29911"/>
    <cellStyle name="입력 8 4 5 3" xfId="44932"/>
    <cellStyle name="입력 8 4 6" xfId="16015"/>
    <cellStyle name="입력 8 4 6 2" xfId="31085"/>
    <cellStyle name="입력 8 4 6 3" xfId="46106"/>
    <cellStyle name="입력 8 4 7" xfId="17170"/>
    <cellStyle name="입력 8 4 7 2" xfId="32240"/>
    <cellStyle name="입력 8 4 7 3" xfId="47252"/>
    <cellStyle name="입력 8 4 8" xfId="18475"/>
    <cellStyle name="입력 8 4 8 2" xfId="33545"/>
    <cellStyle name="입력 8 4 8 3" xfId="48557"/>
    <cellStyle name="입력 8 4 9" xfId="19620"/>
    <cellStyle name="입력 8 4 9 2" xfId="34690"/>
    <cellStyle name="입력 8 4 9 3" xfId="49702"/>
    <cellStyle name="입력 8 5" xfId="9312"/>
    <cellStyle name="입력 8 5 2" xfId="24538"/>
    <cellStyle name="입력 8 5 3" xfId="39560"/>
    <cellStyle name="입력 8 6" xfId="10066"/>
    <cellStyle name="입력 8 6 2" xfId="25292"/>
    <cellStyle name="입력 8 6 3" xfId="40313"/>
    <cellStyle name="입력 8 7" xfId="9317"/>
    <cellStyle name="입력 8 7 2" xfId="24543"/>
    <cellStyle name="입력 8 7 3" xfId="39565"/>
    <cellStyle name="입력 8 8" xfId="14758"/>
    <cellStyle name="입력 8 8 2" xfId="29828"/>
    <cellStyle name="입력 8 8 3" xfId="44849"/>
    <cellStyle name="입력 8 9" xfId="9816"/>
    <cellStyle name="입력 8 9 2" xfId="25042"/>
    <cellStyle name="입력 8 9 3" xfId="40063"/>
    <cellStyle name="입력 9" xfId="662"/>
    <cellStyle name="입력 9 2" xfId="21107"/>
    <cellStyle name="입력 9 3" xfId="36176"/>
    <cellStyle name="자리수" xfId="664"/>
    <cellStyle name="자리수0" xfId="665"/>
    <cellStyle name="제목 1 2" xfId="668"/>
    <cellStyle name="제목 1 3" xfId="1732"/>
    <cellStyle name="제목 1 3 2" xfId="4226"/>
    <cellStyle name="제목 1 3 2 2" xfId="4328"/>
    <cellStyle name="제목 1 3 3" xfId="4431"/>
    <cellStyle name="제목 1 3 4" xfId="4413"/>
    <cellStyle name="제목 1 3 5" xfId="4512"/>
    <cellStyle name="제목 1 3 6" xfId="4491"/>
    <cellStyle name="제목 1 4" xfId="4042"/>
    <cellStyle name="제목 1 4 2" xfId="4228"/>
    <cellStyle name="제목 1 4 2 2" xfId="4600"/>
    <cellStyle name="제목 1 5" xfId="4402"/>
    <cellStyle name="제목 1 6" xfId="4417"/>
    <cellStyle name="제목 1 7" xfId="4506"/>
    <cellStyle name="제목 1 8" xfId="667"/>
    <cellStyle name="제목 1 9" xfId="51440"/>
    <cellStyle name="제목 10" xfId="4487"/>
    <cellStyle name="제목 11" xfId="666"/>
    <cellStyle name="제목 12" xfId="51439"/>
    <cellStyle name="제목 2 2" xfId="670"/>
    <cellStyle name="제목 2 3" xfId="1731"/>
    <cellStyle name="제목 2 3 2" xfId="4227"/>
    <cellStyle name="제목 2 3 2 2" xfId="4327"/>
    <cellStyle name="제목 2 3 3" xfId="4430"/>
    <cellStyle name="제목 2 3 4" xfId="4463"/>
    <cellStyle name="제목 2 3 5" xfId="4516"/>
    <cellStyle name="제목 2 3 6" xfId="4548"/>
    <cellStyle name="제목 2 4" xfId="3997"/>
    <cellStyle name="제목 2 4 2" xfId="4224"/>
    <cellStyle name="제목 2 4 2 2" xfId="4587"/>
    <cellStyle name="제목 2 5" xfId="4376"/>
    <cellStyle name="제목 2 6" xfId="4468"/>
    <cellStyle name="제목 2 7" xfId="4517"/>
    <cellStyle name="제목 2 8" xfId="669"/>
    <cellStyle name="제목 2 9" xfId="51441"/>
    <cellStyle name="제목 3 10" xfId="51485"/>
    <cellStyle name="제목 3 2" xfId="672"/>
    <cellStyle name="제목 3 2 2" xfId="7617"/>
    <cellStyle name="제목 3 2 2 2" xfId="22970"/>
    <cellStyle name="제목 3 2 3" xfId="21109"/>
    <cellStyle name="제목 3 3" xfId="1730"/>
    <cellStyle name="제목 3 3 2" xfId="4229"/>
    <cellStyle name="제목 3 3 2 2" xfId="4326"/>
    <cellStyle name="제목 3 3 2 2 2" xfId="7627"/>
    <cellStyle name="제목 3 3 2 2 2 2" xfId="22980"/>
    <cellStyle name="제목 3 3 2 2 3" xfId="21143"/>
    <cellStyle name="제목 3 3 2 3" xfId="7625"/>
    <cellStyle name="제목 3 3 2 3 2" xfId="22978"/>
    <cellStyle name="제목 3 3 2 4" xfId="21133"/>
    <cellStyle name="제목 3 3 3" xfId="4429"/>
    <cellStyle name="제목 3 3 3 2" xfId="7630"/>
    <cellStyle name="제목 3 3 3 2 2" xfId="22983"/>
    <cellStyle name="제목 3 3 3 3" xfId="21154"/>
    <cellStyle name="제목 3 3 4" xfId="4475"/>
    <cellStyle name="제목 3 3 4 2" xfId="7631"/>
    <cellStyle name="제목 3 3 4 2 2" xfId="22984"/>
    <cellStyle name="제목 3 3 4 3" xfId="21157"/>
    <cellStyle name="제목 3 3 5" xfId="4515"/>
    <cellStyle name="제목 3 3 5 2" xfId="7632"/>
    <cellStyle name="제목 3 3 5 2 2" xfId="22985"/>
    <cellStyle name="제목 3 3 5 3" xfId="21160"/>
    <cellStyle name="제목 3 3 6" xfId="4540"/>
    <cellStyle name="제목 3 3 6 2" xfId="7633"/>
    <cellStyle name="제목 3 3 6 2 2" xfId="22986"/>
    <cellStyle name="제목 3 3 6 3" xfId="21165"/>
    <cellStyle name="제목 3 3 7" xfId="7622"/>
    <cellStyle name="제목 3 3 7 2" xfId="22975"/>
    <cellStyle name="제목 3 3 8" xfId="21124"/>
    <cellStyle name="제목 3 4" xfId="4000"/>
    <cellStyle name="제목 3 4 2" xfId="4223"/>
    <cellStyle name="제목 3 4 2 2" xfId="4589"/>
    <cellStyle name="제목 3 4 2 2 2" xfId="7634"/>
    <cellStyle name="제목 3 4 2 2 2 2" xfId="22987"/>
    <cellStyle name="제목 3 4 2 2 3" xfId="21171"/>
    <cellStyle name="제목 3 4 2 3" xfId="7624"/>
    <cellStyle name="제목 3 4 2 3 2" xfId="22977"/>
    <cellStyle name="제목 3 4 2 4" xfId="21132"/>
    <cellStyle name="제목 3 4 3" xfId="7623"/>
    <cellStyle name="제목 3 4 3 2" xfId="22976"/>
    <cellStyle name="제목 3 4 4" xfId="21127"/>
    <cellStyle name="제목 3 5" xfId="4377"/>
    <cellStyle name="제목 3 5 2" xfId="7628"/>
    <cellStyle name="제목 3 5 2 2" xfId="22981"/>
    <cellStyle name="제목 3 5 3" xfId="21145"/>
    <cellStyle name="제목 3 6" xfId="4408"/>
    <cellStyle name="제목 3 6 2" xfId="7629"/>
    <cellStyle name="제목 3 6 2 2" xfId="22982"/>
    <cellStyle name="제목 3 6 3" xfId="21149"/>
    <cellStyle name="제목 3 7" xfId="4307"/>
    <cellStyle name="제목 3 7 2" xfId="7626"/>
    <cellStyle name="제목 3 7 2 2" xfId="22979"/>
    <cellStyle name="제목 3 7 3" xfId="21138"/>
    <cellStyle name="제목 3 8" xfId="671"/>
    <cellStyle name="제목 3 8 2" xfId="21108"/>
    <cellStyle name="제목 3 9" xfId="51442"/>
    <cellStyle name="제목 4 2" xfId="674"/>
    <cellStyle name="제목 4 3" xfId="1729"/>
    <cellStyle name="제목 4 3 2" xfId="4231"/>
    <cellStyle name="제목 4 3 2 2" xfId="4325"/>
    <cellStyle name="제목 4 3 3" xfId="4428"/>
    <cellStyle name="제목 4 3 4" xfId="4449"/>
    <cellStyle name="제목 4 3 5" xfId="4514"/>
    <cellStyle name="제목 4 3 6" xfId="4545"/>
    <cellStyle name="제목 4 4" xfId="4024"/>
    <cellStyle name="제목 4 4 2" xfId="4221"/>
    <cellStyle name="제목 4 4 2 2" xfId="4593"/>
    <cellStyle name="제목 4 5" xfId="4195"/>
    <cellStyle name="제목 4 6" xfId="4390"/>
    <cellStyle name="제목 4 7" xfId="4306"/>
    <cellStyle name="제목 4 8" xfId="673"/>
    <cellStyle name="제목 4 9" xfId="51443"/>
    <cellStyle name="제목 5" xfId="675"/>
    <cellStyle name="제목 6" xfId="1765"/>
    <cellStyle name="제목 6 2" xfId="4225"/>
    <cellStyle name="제목 6 2 2" xfId="4358"/>
    <cellStyle name="제목 6 3" xfId="4464"/>
    <cellStyle name="제목 6 4" xfId="4304"/>
    <cellStyle name="제목 6 5" xfId="4270"/>
    <cellStyle name="제목 6 6" xfId="4480"/>
    <cellStyle name="제목 7" xfId="4005"/>
    <cellStyle name="제목 7 2" xfId="4230"/>
    <cellStyle name="제목 7 2 2" xfId="4591"/>
    <cellStyle name="제목 8" xfId="4406"/>
    <cellStyle name="제목 9" xfId="4367"/>
    <cellStyle name="좋음 2" xfId="677"/>
    <cellStyle name="좋음 3" xfId="1734"/>
    <cellStyle name="좋음 3 2" xfId="4232"/>
    <cellStyle name="좋음 3 2 2" xfId="4329"/>
    <cellStyle name="좋음 3 3" xfId="4433"/>
    <cellStyle name="좋음 3 4" xfId="4363"/>
    <cellStyle name="좋음 3 5" xfId="4389"/>
    <cellStyle name="좋음 3 6" xfId="4538"/>
    <cellStyle name="좋음 4" xfId="3932"/>
    <cellStyle name="좋음 4 2" xfId="4218"/>
    <cellStyle name="좋음 4 2 2" xfId="4564"/>
    <cellStyle name="좋음 5" xfId="4199"/>
    <cellStyle name="좋음 6" xfId="4532"/>
    <cellStyle name="좋음 7" xfId="4507"/>
    <cellStyle name="좋음 8" xfId="676"/>
    <cellStyle name="좋음 9" xfId="51444"/>
    <cellStyle name="지정되지 않음" xfId="678"/>
    <cellStyle name="지정되지 않음 2" xfId="51445"/>
    <cellStyle name="千位分隔[0]_RESULTS" xfId="679"/>
    <cellStyle name="千位分隔_RESULTS" xfId="680"/>
    <cellStyle name="출력 10" xfId="6041"/>
    <cellStyle name="출력 10 2" xfId="9987"/>
    <cellStyle name="출력 10 2 2" xfId="25213"/>
    <cellStyle name="출력 10 2 3" xfId="40234"/>
    <cellStyle name="출력 10 3" xfId="21398"/>
    <cellStyle name="출력 10 4" xfId="36443"/>
    <cellStyle name="출력 11" xfId="6318"/>
    <cellStyle name="출력 11 2" xfId="9850"/>
    <cellStyle name="출력 11 2 2" xfId="25076"/>
    <cellStyle name="출력 11 2 3" xfId="40097"/>
    <cellStyle name="출력 11 3" xfId="21672"/>
    <cellStyle name="출력 11 4" xfId="36720"/>
    <cellStyle name="출력 12" xfId="10166"/>
    <cellStyle name="출력 12 2" xfId="25384"/>
    <cellStyle name="출력 12 3" xfId="40405"/>
    <cellStyle name="출력 13" xfId="15243"/>
    <cellStyle name="출력 13 2" xfId="30313"/>
    <cellStyle name="출력 13 3" xfId="45334"/>
    <cellStyle name="출력 14" xfId="14632"/>
    <cellStyle name="출력 14 2" xfId="29702"/>
    <cellStyle name="출력 14 3" xfId="44723"/>
    <cellStyle name="출력 15" xfId="18877"/>
    <cellStyle name="출력 15 2" xfId="33947"/>
    <cellStyle name="출력 15 3" xfId="48959"/>
    <cellStyle name="출력 16" xfId="6298"/>
    <cellStyle name="출력 16 2" xfId="21652"/>
    <cellStyle name="출력 16 3" xfId="36700"/>
    <cellStyle name="출력 17" xfId="51446"/>
    <cellStyle name="출력 18" xfId="51504"/>
    <cellStyle name="출력 2" xfId="682"/>
    <cellStyle name="출력 2 10" xfId="9652"/>
    <cellStyle name="출력 2 10 2" xfId="24878"/>
    <cellStyle name="출력 2 10 3" xfId="39899"/>
    <cellStyle name="출력 2 11" xfId="6308"/>
    <cellStyle name="출력 2 11 2" xfId="21662"/>
    <cellStyle name="출력 2 11 3" xfId="36710"/>
    <cellStyle name="출력 2 12" xfId="21111"/>
    <cellStyle name="출력 2 13" xfId="36178"/>
    <cellStyle name="출력 2 2" xfId="5506"/>
    <cellStyle name="출력 2 2 10" xfId="10058"/>
    <cellStyle name="출력 2 2 10 2" xfId="25284"/>
    <cellStyle name="출력 2 2 10 3" xfId="40305"/>
    <cellStyle name="출력 2 2 11" xfId="6188"/>
    <cellStyle name="출력 2 2 11 2" xfId="21542"/>
    <cellStyle name="출력 2 2 11 3" xfId="36590"/>
    <cellStyle name="출력 2 2 12" xfId="21181"/>
    <cellStyle name="출력 2 2 13" xfId="36228"/>
    <cellStyle name="출력 2 2 2" xfId="6520"/>
    <cellStyle name="출력 2 2 2 10" xfId="20126"/>
    <cellStyle name="출력 2 2 2 10 2" xfId="35196"/>
    <cellStyle name="출력 2 2 2 10 3" xfId="50208"/>
    <cellStyle name="출력 2 2 2 11" xfId="7398"/>
    <cellStyle name="출력 2 2 2 11 2" xfId="22751"/>
    <cellStyle name="출력 2 2 2 11 3" xfId="37799"/>
    <cellStyle name="출력 2 2 2 12" xfId="21874"/>
    <cellStyle name="출력 2 2 2 13" xfId="36922"/>
    <cellStyle name="출력 2 2 2 2" xfId="10318"/>
    <cellStyle name="출력 2 2 2 2 2" xfId="25515"/>
    <cellStyle name="출력 2 2 2 2 3" xfId="40536"/>
    <cellStyle name="출력 2 2 2 3" xfId="11550"/>
    <cellStyle name="출력 2 2 2 3 2" xfId="26620"/>
    <cellStyle name="출력 2 2 2 3 3" xfId="41641"/>
    <cellStyle name="출력 2 2 2 4" xfId="12851"/>
    <cellStyle name="출력 2 2 2 4 2" xfId="27921"/>
    <cellStyle name="출력 2 2 2 4 3" xfId="42942"/>
    <cellStyle name="출력 2 2 2 5" xfId="14158"/>
    <cellStyle name="출력 2 2 2 5 2" xfId="29228"/>
    <cellStyle name="출력 2 2 2 5 3" xfId="44249"/>
    <cellStyle name="출력 2 2 2 6" xfId="15422"/>
    <cellStyle name="출력 2 2 2 6 2" xfId="30492"/>
    <cellStyle name="출력 2 2 2 6 3" xfId="45513"/>
    <cellStyle name="출력 2 2 2 7" xfId="16569"/>
    <cellStyle name="출력 2 2 2 7 2" xfId="31639"/>
    <cellStyle name="출력 2 2 2 7 3" xfId="46660"/>
    <cellStyle name="출력 2 2 2 8" xfId="17856"/>
    <cellStyle name="출력 2 2 2 8 2" xfId="32926"/>
    <cellStyle name="출력 2 2 2 8 3" xfId="47938"/>
    <cellStyle name="출력 2 2 2 9" xfId="19031"/>
    <cellStyle name="출력 2 2 2 9 2" xfId="34101"/>
    <cellStyle name="출력 2 2 2 9 3" xfId="49113"/>
    <cellStyle name="출력 2 2 3" xfId="6978"/>
    <cellStyle name="출력 2 2 3 2" xfId="8907"/>
    <cellStyle name="출력 2 2 3 2 2" xfId="24133"/>
    <cellStyle name="출력 2 2 3 2 3" xfId="39155"/>
    <cellStyle name="출력 2 2 3 3" xfId="22332"/>
    <cellStyle name="출력 2 2 3 4" xfId="37380"/>
    <cellStyle name="출력 2 2 4" xfId="10033"/>
    <cellStyle name="출력 2 2 4 2" xfId="25259"/>
    <cellStyle name="출력 2 2 4 3" xfId="40280"/>
    <cellStyle name="출력 2 2 5" xfId="9916"/>
    <cellStyle name="출력 2 2 5 2" xfId="25142"/>
    <cellStyle name="출력 2 2 5 3" xfId="40163"/>
    <cellStyle name="출력 2 2 6" xfId="9998"/>
    <cellStyle name="출력 2 2 6 2" xfId="25224"/>
    <cellStyle name="출력 2 2 6 3" xfId="40245"/>
    <cellStyle name="출력 2 2 7" xfId="14028"/>
    <cellStyle name="출력 2 2 7 2" xfId="29098"/>
    <cellStyle name="출력 2 2 7 3" xfId="44119"/>
    <cellStyle name="출력 2 2 8" xfId="13436"/>
    <cellStyle name="출력 2 2 8 2" xfId="28506"/>
    <cellStyle name="출력 2 2 8 3" xfId="43527"/>
    <cellStyle name="출력 2 2 9" xfId="10544"/>
    <cellStyle name="출력 2 2 9 2" xfId="25741"/>
    <cellStyle name="출력 2 2 9 3" xfId="40762"/>
    <cellStyle name="출력 2 3" xfId="6042"/>
    <cellStyle name="출력 2 3 10" xfId="20079"/>
    <cellStyle name="출력 2 3 10 2" xfId="35149"/>
    <cellStyle name="출력 2 3 10 3" xfId="50161"/>
    <cellStyle name="출력 2 3 11" xfId="7351"/>
    <cellStyle name="출력 2 3 11 2" xfId="22704"/>
    <cellStyle name="출력 2 3 11 3" xfId="37752"/>
    <cellStyle name="출력 2 3 12" xfId="21399"/>
    <cellStyle name="출력 2 3 13" xfId="36444"/>
    <cellStyle name="출력 2 3 2" xfId="10271"/>
    <cellStyle name="출력 2 3 2 2" xfId="25468"/>
    <cellStyle name="출력 2 3 2 3" xfId="40489"/>
    <cellStyle name="출력 2 3 3" xfId="11503"/>
    <cellStyle name="출력 2 3 3 2" xfId="26573"/>
    <cellStyle name="출력 2 3 3 3" xfId="41594"/>
    <cellStyle name="출력 2 3 4" xfId="12804"/>
    <cellStyle name="출력 2 3 4 2" xfId="27874"/>
    <cellStyle name="출력 2 3 4 3" xfId="42895"/>
    <cellStyle name="출력 2 3 5" xfId="14111"/>
    <cellStyle name="출력 2 3 5 2" xfId="29181"/>
    <cellStyle name="출력 2 3 5 3" xfId="44202"/>
    <cellStyle name="출력 2 3 6" xfId="15375"/>
    <cellStyle name="출력 2 3 6 2" xfId="30445"/>
    <cellStyle name="출력 2 3 6 3" xfId="45466"/>
    <cellStyle name="출력 2 3 7" xfId="16522"/>
    <cellStyle name="출력 2 3 7 2" xfId="31592"/>
    <cellStyle name="출력 2 3 7 3" xfId="46613"/>
    <cellStyle name="출력 2 3 8" xfId="17809"/>
    <cellStyle name="출력 2 3 8 2" xfId="32879"/>
    <cellStyle name="출력 2 3 8 3" xfId="47891"/>
    <cellStyle name="출력 2 3 9" xfId="18984"/>
    <cellStyle name="출력 2 3 9 2" xfId="34054"/>
    <cellStyle name="출력 2 3 9 3" xfId="49066"/>
    <cellStyle name="출력 2 4" xfId="6108"/>
    <cellStyle name="출력 2 4 2" xfId="9336"/>
    <cellStyle name="출력 2 4 2 2" xfId="24562"/>
    <cellStyle name="출력 2 4 2 3" xfId="39584"/>
    <cellStyle name="출력 2 4 3" xfId="21463"/>
    <cellStyle name="출력 2 4 4" xfId="36510"/>
    <cellStyle name="출력 2 5" xfId="9697"/>
    <cellStyle name="출력 2 5 2" xfId="24923"/>
    <cellStyle name="출력 2 5 3" xfId="39944"/>
    <cellStyle name="출력 2 6" xfId="10096"/>
    <cellStyle name="출력 2 6 2" xfId="25322"/>
    <cellStyle name="출력 2 6 3" xfId="40343"/>
    <cellStyle name="출력 2 7" xfId="9917"/>
    <cellStyle name="출력 2 7 2" xfId="25143"/>
    <cellStyle name="출력 2 7 3" xfId="40164"/>
    <cellStyle name="출력 2 8" xfId="9404"/>
    <cellStyle name="출력 2 8 2" xfId="24630"/>
    <cellStyle name="출력 2 8 3" xfId="39651"/>
    <cellStyle name="출력 2 9" xfId="9470"/>
    <cellStyle name="출력 2 9 2" xfId="24696"/>
    <cellStyle name="출력 2 9 3" xfId="39717"/>
    <cellStyle name="출력 3" xfId="1723"/>
    <cellStyle name="출력 3 10" xfId="10109"/>
    <cellStyle name="출력 3 10 2" xfId="25335"/>
    <cellStyle name="출력 3 10 3" xfId="40356"/>
    <cellStyle name="출력 3 11" xfId="9066"/>
    <cellStyle name="출력 3 11 2" xfId="24292"/>
    <cellStyle name="출력 3 11 3" xfId="39314"/>
    <cellStyle name="출력 3 12" xfId="9170"/>
    <cellStyle name="출력 3 12 2" xfId="24396"/>
    <cellStyle name="출력 3 12 3" xfId="39418"/>
    <cellStyle name="출력 3 13" xfId="9137"/>
    <cellStyle name="출력 3 13 2" xfId="24363"/>
    <cellStyle name="출력 3 13 3" xfId="39385"/>
    <cellStyle name="출력 3 14" xfId="12600"/>
    <cellStyle name="출력 3 14 2" xfId="27670"/>
    <cellStyle name="출력 3 14 3" xfId="42691"/>
    <cellStyle name="출력 3 15" xfId="9075"/>
    <cellStyle name="출력 3 15 2" xfId="24301"/>
    <cellStyle name="출력 3 15 3" xfId="39323"/>
    <cellStyle name="출력 3 16" xfId="6256"/>
    <cellStyle name="출력 3 16 2" xfId="21610"/>
    <cellStyle name="출력 3 16 3" xfId="36658"/>
    <cellStyle name="출력 3 17" xfId="21122"/>
    <cellStyle name="출력 3 18" xfId="36185"/>
    <cellStyle name="출력 3 2" xfId="4234"/>
    <cellStyle name="출력 3 2 10" xfId="9397"/>
    <cellStyle name="출력 3 2 10 2" xfId="24623"/>
    <cellStyle name="출력 3 2 10 3" xfId="39644"/>
    <cellStyle name="출력 3 2 11" xfId="10087"/>
    <cellStyle name="출력 3 2 11 2" xfId="25313"/>
    <cellStyle name="출력 3 2 11 3" xfId="40334"/>
    <cellStyle name="출력 3 2 12" xfId="6008"/>
    <cellStyle name="출력 3 2 12 2" xfId="21366"/>
    <cellStyle name="출력 3 2 12 3" xfId="36410"/>
    <cellStyle name="출력 3 2 13" xfId="21134"/>
    <cellStyle name="출력 3 2 14" xfId="36193"/>
    <cellStyle name="출력 3 2 2" xfId="4320"/>
    <cellStyle name="출력 3 2 2 10" xfId="9130"/>
    <cellStyle name="출력 3 2 2 10 2" xfId="24356"/>
    <cellStyle name="출력 3 2 2 10 3" xfId="39378"/>
    <cellStyle name="출력 3 2 2 11" xfId="6369"/>
    <cellStyle name="출력 3 2 2 11 2" xfId="21723"/>
    <cellStyle name="출력 3 2 2 11 3" xfId="36771"/>
    <cellStyle name="출력 3 2 2 12" xfId="21141"/>
    <cellStyle name="출력 3 2 2 13" xfId="36199"/>
    <cellStyle name="출력 3 2 2 2" xfId="5536"/>
    <cellStyle name="출력 3 2 2 2 10" xfId="18466"/>
    <cellStyle name="출력 3 2 2 2 10 2" xfId="33536"/>
    <cellStyle name="출력 3 2 2 2 10 3" xfId="48548"/>
    <cellStyle name="출력 3 2 2 2 11" xfId="6288"/>
    <cellStyle name="출력 3 2 2 2 11 2" xfId="21642"/>
    <cellStyle name="출력 3 2 2 2 11 3" xfId="36690"/>
    <cellStyle name="출력 3 2 2 2 12" xfId="21200"/>
    <cellStyle name="출력 3 2 2 2 13" xfId="36247"/>
    <cellStyle name="출력 3 2 2 2 2" xfId="6550"/>
    <cellStyle name="출력 3 2 2 2 2 10" xfId="20156"/>
    <cellStyle name="출력 3 2 2 2 2 10 2" xfId="35226"/>
    <cellStyle name="출력 3 2 2 2 2 10 3" xfId="50238"/>
    <cellStyle name="출력 3 2 2 2 2 11" xfId="7428"/>
    <cellStyle name="출력 3 2 2 2 2 11 2" xfId="22781"/>
    <cellStyle name="출력 3 2 2 2 2 11 3" xfId="37829"/>
    <cellStyle name="출력 3 2 2 2 2 12" xfId="21904"/>
    <cellStyle name="출력 3 2 2 2 2 13" xfId="36952"/>
    <cellStyle name="출력 3 2 2 2 2 2" xfId="10348"/>
    <cellStyle name="출력 3 2 2 2 2 2 2" xfId="25545"/>
    <cellStyle name="출력 3 2 2 2 2 2 3" xfId="40566"/>
    <cellStyle name="출력 3 2 2 2 2 3" xfId="11580"/>
    <cellStyle name="출력 3 2 2 2 2 3 2" xfId="26650"/>
    <cellStyle name="출력 3 2 2 2 2 3 3" xfId="41671"/>
    <cellStyle name="출력 3 2 2 2 2 4" xfId="12881"/>
    <cellStyle name="출력 3 2 2 2 2 4 2" xfId="27951"/>
    <cellStyle name="출력 3 2 2 2 2 4 3" xfId="42972"/>
    <cellStyle name="출력 3 2 2 2 2 5" xfId="14188"/>
    <cellStyle name="출력 3 2 2 2 2 5 2" xfId="29258"/>
    <cellStyle name="출력 3 2 2 2 2 5 3" xfId="44279"/>
    <cellStyle name="출력 3 2 2 2 2 6" xfId="15452"/>
    <cellStyle name="출력 3 2 2 2 2 6 2" xfId="30522"/>
    <cellStyle name="출력 3 2 2 2 2 6 3" xfId="45543"/>
    <cellStyle name="출력 3 2 2 2 2 7" xfId="16599"/>
    <cellStyle name="출력 3 2 2 2 2 7 2" xfId="31669"/>
    <cellStyle name="출력 3 2 2 2 2 7 3" xfId="46690"/>
    <cellStyle name="출력 3 2 2 2 2 8" xfId="17886"/>
    <cellStyle name="출력 3 2 2 2 2 8 2" xfId="32956"/>
    <cellStyle name="출력 3 2 2 2 2 8 3" xfId="47968"/>
    <cellStyle name="출력 3 2 2 2 2 9" xfId="19061"/>
    <cellStyle name="출력 3 2 2 2 2 9 2" xfId="34131"/>
    <cellStyle name="출력 3 2 2 2 2 9 3" xfId="49143"/>
    <cellStyle name="출력 3 2 2 2 3" xfId="6992"/>
    <cellStyle name="출력 3 2 2 2 3 2" xfId="8753"/>
    <cellStyle name="출력 3 2 2 2 3 2 2" xfId="23979"/>
    <cellStyle name="출력 3 2 2 2 3 2 3" xfId="39001"/>
    <cellStyle name="출력 3 2 2 2 3 3" xfId="22346"/>
    <cellStyle name="출력 3 2 2 2 3 4" xfId="37394"/>
    <cellStyle name="출력 3 2 2 2 4" xfId="9176"/>
    <cellStyle name="출력 3 2 2 2 4 2" xfId="24402"/>
    <cellStyle name="출력 3 2 2 2 4 3" xfId="39424"/>
    <cellStyle name="출력 3 2 2 2 5" xfId="9260"/>
    <cellStyle name="출력 3 2 2 2 5 2" xfId="24486"/>
    <cellStyle name="출력 3 2 2 2 5 3" xfId="39508"/>
    <cellStyle name="출력 3 2 2 2 6" xfId="9358"/>
    <cellStyle name="출력 3 2 2 2 6 2" xfId="24584"/>
    <cellStyle name="출력 3 2 2 2 6 3" xfId="39605"/>
    <cellStyle name="출력 3 2 2 2 7" xfId="14826"/>
    <cellStyle name="출력 3 2 2 2 7 2" xfId="29896"/>
    <cellStyle name="출력 3 2 2 2 7 3" xfId="44917"/>
    <cellStyle name="출력 3 2 2 2 8" xfId="9635"/>
    <cellStyle name="출력 3 2 2 2 8 2" xfId="24861"/>
    <cellStyle name="출력 3 2 2 2 8 3" xfId="39882"/>
    <cellStyle name="출력 3 2 2 2 9" xfId="9484"/>
    <cellStyle name="출력 3 2 2 2 9 2" xfId="24710"/>
    <cellStyle name="출력 3 2 2 2 9 3" xfId="39731"/>
    <cellStyle name="출력 3 2 2 3" xfId="6354"/>
    <cellStyle name="출력 3 2 2 3 10" xfId="20082"/>
    <cellStyle name="출력 3 2 2 3 10 2" xfId="35152"/>
    <cellStyle name="출력 3 2 2 3 10 3" xfId="50164"/>
    <cellStyle name="출력 3 2 2 3 11" xfId="7354"/>
    <cellStyle name="출력 3 2 2 3 11 2" xfId="22707"/>
    <cellStyle name="출력 3 2 2 3 11 3" xfId="37755"/>
    <cellStyle name="출력 3 2 2 3 12" xfId="21708"/>
    <cellStyle name="출력 3 2 2 3 13" xfId="36756"/>
    <cellStyle name="출력 3 2 2 3 2" xfId="10274"/>
    <cellStyle name="출력 3 2 2 3 2 2" xfId="25471"/>
    <cellStyle name="출력 3 2 2 3 2 3" xfId="40492"/>
    <cellStyle name="출력 3 2 2 3 3" xfId="11506"/>
    <cellStyle name="출력 3 2 2 3 3 2" xfId="26576"/>
    <cellStyle name="출력 3 2 2 3 3 3" xfId="41597"/>
    <cellStyle name="출력 3 2 2 3 4" xfId="12807"/>
    <cellStyle name="출력 3 2 2 3 4 2" xfId="27877"/>
    <cellStyle name="출력 3 2 2 3 4 3" xfId="42898"/>
    <cellStyle name="출력 3 2 2 3 5" xfId="14114"/>
    <cellStyle name="출력 3 2 2 3 5 2" xfId="29184"/>
    <cellStyle name="출력 3 2 2 3 5 3" xfId="44205"/>
    <cellStyle name="출력 3 2 2 3 6" xfId="15378"/>
    <cellStyle name="출력 3 2 2 3 6 2" xfId="30448"/>
    <cellStyle name="출력 3 2 2 3 6 3" xfId="45469"/>
    <cellStyle name="출력 3 2 2 3 7" xfId="16525"/>
    <cellStyle name="출력 3 2 2 3 7 2" xfId="31595"/>
    <cellStyle name="출력 3 2 2 3 7 3" xfId="46616"/>
    <cellStyle name="출력 3 2 2 3 8" xfId="17812"/>
    <cellStyle name="출력 3 2 2 3 8 2" xfId="32882"/>
    <cellStyle name="출력 3 2 2 3 8 3" xfId="47894"/>
    <cellStyle name="출력 3 2 2 3 9" xfId="18987"/>
    <cellStyle name="출력 3 2 2 3 9 2" xfId="34057"/>
    <cellStyle name="출력 3 2 2 3 9 3" xfId="49069"/>
    <cellStyle name="출력 3 2 2 4" xfId="6295"/>
    <cellStyle name="출력 3 2 2 4 2" xfId="8793"/>
    <cellStyle name="출력 3 2 2 4 2 2" xfId="24019"/>
    <cellStyle name="출력 3 2 2 4 2 3" xfId="39041"/>
    <cellStyle name="출력 3 2 2 4 3" xfId="21649"/>
    <cellStyle name="출력 3 2 2 4 4" xfId="36697"/>
    <cellStyle name="출력 3 2 2 5" xfId="9400"/>
    <cellStyle name="출력 3 2 2 5 2" xfId="24626"/>
    <cellStyle name="출력 3 2 2 5 3" xfId="39647"/>
    <cellStyle name="출력 3 2 2 6" xfId="9729"/>
    <cellStyle name="출력 3 2 2 6 2" xfId="24955"/>
    <cellStyle name="출력 3 2 2 6 3" xfId="39976"/>
    <cellStyle name="출력 3 2 2 7" xfId="9941"/>
    <cellStyle name="출력 3 2 2 7 2" xfId="25167"/>
    <cellStyle name="출력 3 2 2 7 3" xfId="40188"/>
    <cellStyle name="출력 3 2 2 8" xfId="9790"/>
    <cellStyle name="출력 3 2 2 8 2" xfId="25016"/>
    <cellStyle name="출력 3 2 2 8 3" xfId="40037"/>
    <cellStyle name="출력 3 2 2 9" xfId="8784"/>
    <cellStyle name="출력 3 2 2 9 2" xfId="24010"/>
    <cellStyle name="출력 3 2 2 9 3" xfId="39032"/>
    <cellStyle name="출력 3 2 3" xfId="5528"/>
    <cellStyle name="출력 3 2 3 10" xfId="18446"/>
    <cellStyle name="출력 3 2 3 10 2" xfId="33516"/>
    <cellStyle name="출력 3 2 3 10 3" xfId="48528"/>
    <cellStyle name="출력 3 2 3 11" xfId="6279"/>
    <cellStyle name="출력 3 2 3 11 2" xfId="21633"/>
    <cellStyle name="출력 3 2 3 11 3" xfId="36681"/>
    <cellStyle name="출력 3 2 3 12" xfId="21194"/>
    <cellStyle name="출력 3 2 3 13" xfId="36241"/>
    <cellStyle name="출력 3 2 3 2" xfId="6542"/>
    <cellStyle name="출력 3 2 3 2 10" xfId="20148"/>
    <cellStyle name="출력 3 2 3 2 10 2" xfId="35218"/>
    <cellStyle name="출력 3 2 3 2 10 3" xfId="50230"/>
    <cellStyle name="출력 3 2 3 2 11" xfId="7420"/>
    <cellStyle name="출력 3 2 3 2 11 2" xfId="22773"/>
    <cellStyle name="출력 3 2 3 2 11 3" xfId="37821"/>
    <cellStyle name="출력 3 2 3 2 12" xfId="21896"/>
    <cellStyle name="출력 3 2 3 2 13" xfId="36944"/>
    <cellStyle name="출력 3 2 3 2 2" xfId="10340"/>
    <cellStyle name="출력 3 2 3 2 2 2" xfId="25537"/>
    <cellStyle name="출력 3 2 3 2 2 3" xfId="40558"/>
    <cellStyle name="출력 3 2 3 2 3" xfId="11572"/>
    <cellStyle name="출력 3 2 3 2 3 2" xfId="26642"/>
    <cellStyle name="출력 3 2 3 2 3 3" xfId="41663"/>
    <cellStyle name="출력 3 2 3 2 4" xfId="12873"/>
    <cellStyle name="출력 3 2 3 2 4 2" xfId="27943"/>
    <cellStyle name="출력 3 2 3 2 4 3" xfId="42964"/>
    <cellStyle name="출력 3 2 3 2 5" xfId="14180"/>
    <cellStyle name="출력 3 2 3 2 5 2" xfId="29250"/>
    <cellStyle name="출력 3 2 3 2 5 3" xfId="44271"/>
    <cellStyle name="출력 3 2 3 2 6" xfId="15444"/>
    <cellStyle name="출력 3 2 3 2 6 2" xfId="30514"/>
    <cellStyle name="출력 3 2 3 2 6 3" xfId="45535"/>
    <cellStyle name="출력 3 2 3 2 7" xfId="16591"/>
    <cellStyle name="출력 3 2 3 2 7 2" xfId="31661"/>
    <cellStyle name="출력 3 2 3 2 7 3" xfId="46682"/>
    <cellStyle name="출력 3 2 3 2 8" xfId="17878"/>
    <cellStyle name="출력 3 2 3 2 8 2" xfId="32948"/>
    <cellStyle name="출력 3 2 3 2 8 3" xfId="47960"/>
    <cellStyle name="출력 3 2 3 2 9" xfId="19053"/>
    <cellStyle name="출력 3 2 3 2 9 2" xfId="34123"/>
    <cellStyle name="출력 3 2 3 2 9 3" xfId="49135"/>
    <cellStyle name="출력 3 2 3 3" xfId="6987"/>
    <cellStyle name="출력 3 2 3 3 2" xfId="8761"/>
    <cellStyle name="출력 3 2 3 3 2 2" xfId="23987"/>
    <cellStyle name="출력 3 2 3 3 2 3" xfId="39009"/>
    <cellStyle name="출력 3 2 3 3 3" xfId="22341"/>
    <cellStyle name="출력 3 2 3 3 4" xfId="37389"/>
    <cellStyle name="출력 3 2 3 4" xfId="9125"/>
    <cellStyle name="출력 3 2 3 4 2" xfId="24351"/>
    <cellStyle name="출력 3 2 3 4 3" xfId="39373"/>
    <cellStyle name="출력 3 2 3 5" xfId="9604"/>
    <cellStyle name="출력 3 2 3 5 2" xfId="24830"/>
    <cellStyle name="출력 3 2 3 5 3" xfId="39851"/>
    <cellStyle name="출력 3 2 3 6" xfId="9912"/>
    <cellStyle name="출력 3 2 3 6 2" xfId="25138"/>
    <cellStyle name="출력 3 2 3 6 3" xfId="40159"/>
    <cellStyle name="출력 3 2 3 7" xfId="14817"/>
    <cellStyle name="출력 3 2 3 7 2" xfId="29887"/>
    <cellStyle name="출력 3 2 3 7 3" xfId="44908"/>
    <cellStyle name="출력 3 2 3 8" xfId="12129"/>
    <cellStyle name="출력 3 2 3 8 2" xfId="27199"/>
    <cellStyle name="출력 3 2 3 8 3" xfId="42220"/>
    <cellStyle name="출력 3 2 3 9" xfId="12153"/>
    <cellStyle name="출력 3 2 3 9 2" xfId="27223"/>
    <cellStyle name="출력 3 2 3 9 3" xfId="42244"/>
    <cellStyle name="출력 3 2 4" xfId="6344"/>
    <cellStyle name="출력 3 2 4 10" xfId="20081"/>
    <cellStyle name="출력 3 2 4 10 2" xfId="35151"/>
    <cellStyle name="출력 3 2 4 10 3" xfId="50163"/>
    <cellStyle name="출력 3 2 4 11" xfId="7353"/>
    <cellStyle name="출력 3 2 4 11 2" xfId="22706"/>
    <cellStyle name="출력 3 2 4 11 3" xfId="37754"/>
    <cellStyle name="출력 3 2 4 12" xfId="21698"/>
    <cellStyle name="출력 3 2 4 13" xfId="36746"/>
    <cellStyle name="출력 3 2 4 2" xfId="10273"/>
    <cellStyle name="출력 3 2 4 2 2" xfId="25470"/>
    <cellStyle name="출력 3 2 4 2 3" xfId="40491"/>
    <cellStyle name="출력 3 2 4 3" xfId="11505"/>
    <cellStyle name="출력 3 2 4 3 2" xfId="26575"/>
    <cellStyle name="출력 3 2 4 3 3" xfId="41596"/>
    <cellStyle name="출력 3 2 4 4" xfId="12806"/>
    <cellStyle name="출력 3 2 4 4 2" xfId="27876"/>
    <cellStyle name="출력 3 2 4 4 3" xfId="42897"/>
    <cellStyle name="출력 3 2 4 5" xfId="14113"/>
    <cellStyle name="출력 3 2 4 5 2" xfId="29183"/>
    <cellStyle name="출력 3 2 4 5 3" xfId="44204"/>
    <cellStyle name="출력 3 2 4 6" xfId="15377"/>
    <cellStyle name="출력 3 2 4 6 2" xfId="30447"/>
    <cellStyle name="출력 3 2 4 6 3" xfId="45468"/>
    <cellStyle name="출력 3 2 4 7" xfId="16524"/>
    <cellStyle name="출력 3 2 4 7 2" xfId="31594"/>
    <cellStyle name="출력 3 2 4 7 3" xfId="46615"/>
    <cellStyle name="출력 3 2 4 8" xfId="17811"/>
    <cellStyle name="출력 3 2 4 8 2" xfId="32881"/>
    <cellStyle name="출력 3 2 4 8 3" xfId="47893"/>
    <cellStyle name="출력 3 2 4 9" xfId="18986"/>
    <cellStyle name="출력 3 2 4 9 2" xfId="34056"/>
    <cellStyle name="출력 3 2 4 9 3" xfId="49068"/>
    <cellStyle name="출력 3 2 5" xfId="6157"/>
    <cellStyle name="출력 3 2 5 2" xfId="9151"/>
    <cellStyle name="출력 3 2 5 2 2" xfId="24377"/>
    <cellStyle name="출력 3 2 5 2 3" xfId="39399"/>
    <cellStyle name="출력 3 2 5 3" xfId="21511"/>
    <cellStyle name="출력 3 2 5 4" xfId="36559"/>
    <cellStyle name="출력 3 2 6" xfId="8987"/>
    <cellStyle name="출력 3 2 6 2" xfId="24213"/>
    <cellStyle name="출력 3 2 6 3" xfId="39235"/>
    <cellStyle name="출력 3 2 7" xfId="9737"/>
    <cellStyle name="출력 3 2 7 2" xfId="24963"/>
    <cellStyle name="출력 3 2 7 3" xfId="39984"/>
    <cellStyle name="출력 3 2 8" xfId="10091"/>
    <cellStyle name="출력 3 2 8 2" xfId="25317"/>
    <cellStyle name="출력 3 2 8 3" xfId="40338"/>
    <cellStyle name="출력 3 2 9" xfId="9084"/>
    <cellStyle name="출력 3 2 9 2" xfId="24310"/>
    <cellStyle name="출력 3 2 9 3" xfId="39332"/>
    <cellStyle name="출력 3 3" xfId="4422"/>
    <cellStyle name="출력 3 3 10" xfId="9274"/>
    <cellStyle name="출력 3 3 10 2" xfId="24500"/>
    <cellStyle name="출력 3 3 10 3" xfId="39522"/>
    <cellStyle name="출력 3 3 11" xfId="5999"/>
    <cellStyle name="출력 3 3 11 2" xfId="21357"/>
    <cellStyle name="출력 3 3 11 3" xfId="36401"/>
    <cellStyle name="출력 3 3 12" xfId="21151"/>
    <cellStyle name="출력 3 3 13" xfId="36206"/>
    <cellStyle name="출력 3 3 2" xfId="5547"/>
    <cellStyle name="출력 3 3 2 10" xfId="18444"/>
    <cellStyle name="출력 3 3 2 10 2" xfId="33514"/>
    <cellStyle name="출력 3 3 2 10 3" xfId="48526"/>
    <cellStyle name="출력 3 3 2 11" xfId="6320"/>
    <cellStyle name="출력 3 3 2 11 2" xfId="21674"/>
    <cellStyle name="출력 3 3 2 11 3" xfId="36722"/>
    <cellStyle name="출력 3 3 2 12" xfId="21207"/>
    <cellStyle name="출력 3 3 2 13" xfId="36254"/>
    <cellStyle name="출력 3 3 2 2" xfId="6561"/>
    <cellStyle name="출력 3 3 2 2 10" xfId="20167"/>
    <cellStyle name="출력 3 3 2 2 10 2" xfId="35237"/>
    <cellStyle name="출력 3 3 2 2 10 3" xfId="50249"/>
    <cellStyle name="출력 3 3 2 2 11" xfId="7439"/>
    <cellStyle name="출력 3 3 2 2 11 2" xfId="22792"/>
    <cellStyle name="출력 3 3 2 2 11 3" xfId="37840"/>
    <cellStyle name="출력 3 3 2 2 12" xfId="21915"/>
    <cellStyle name="출력 3 3 2 2 13" xfId="36963"/>
    <cellStyle name="출력 3 3 2 2 2" xfId="10359"/>
    <cellStyle name="출력 3 3 2 2 2 2" xfId="25556"/>
    <cellStyle name="출력 3 3 2 2 2 3" xfId="40577"/>
    <cellStyle name="출력 3 3 2 2 3" xfId="11591"/>
    <cellStyle name="출력 3 3 2 2 3 2" xfId="26661"/>
    <cellStyle name="출력 3 3 2 2 3 3" xfId="41682"/>
    <cellStyle name="출력 3 3 2 2 4" xfId="12892"/>
    <cellStyle name="출력 3 3 2 2 4 2" xfId="27962"/>
    <cellStyle name="출력 3 3 2 2 4 3" xfId="42983"/>
    <cellStyle name="출력 3 3 2 2 5" xfId="14199"/>
    <cellStyle name="출력 3 3 2 2 5 2" xfId="29269"/>
    <cellStyle name="출력 3 3 2 2 5 3" xfId="44290"/>
    <cellStyle name="출력 3 3 2 2 6" xfId="15463"/>
    <cellStyle name="출력 3 3 2 2 6 2" xfId="30533"/>
    <cellStyle name="출력 3 3 2 2 6 3" xfId="45554"/>
    <cellStyle name="출력 3 3 2 2 7" xfId="16610"/>
    <cellStyle name="출력 3 3 2 2 7 2" xfId="31680"/>
    <cellStyle name="출력 3 3 2 2 7 3" xfId="46701"/>
    <cellStyle name="출력 3 3 2 2 8" xfId="17897"/>
    <cellStyle name="출력 3 3 2 2 8 2" xfId="32967"/>
    <cellStyle name="출력 3 3 2 2 8 3" xfId="47979"/>
    <cellStyle name="출력 3 3 2 2 9" xfId="19072"/>
    <cellStyle name="출력 3 3 2 2 9 2" xfId="34142"/>
    <cellStyle name="출력 3 3 2 2 9 3" xfId="49154"/>
    <cellStyle name="출력 3 3 2 3" xfId="6997"/>
    <cellStyle name="출력 3 3 2 3 2" xfId="8742"/>
    <cellStyle name="출력 3 3 2 3 2 2" xfId="23968"/>
    <cellStyle name="출력 3 3 2 3 2 3" xfId="38990"/>
    <cellStyle name="출력 3 3 2 3 3" xfId="22351"/>
    <cellStyle name="출력 3 3 2 3 4" xfId="37399"/>
    <cellStyle name="출력 3 3 2 4" xfId="9236"/>
    <cellStyle name="출력 3 3 2 4 2" xfId="24462"/>
    <cellStyle name="출력 3 3 2 4 3" xfId="39484"/>
    <cellStyle name="출력 3 3 2 5" xfId="9679"/>
    <cellStyle name="출력 3 3 2 5 2" xfId="24905"/>
    <cellStyle name="출력 3 3 2 5 3" xfId="39926"/>
    <cellStyle name="출력 3 3 2 6" xfId="8985"/>
    <cellStyle name="출력 3 3 2 6 2" xfId="24211"/>
    <cellStyle name="출력 3 3 2 6 3" xfId="39233"/>
    <cellStyle name="출력 3 3 2 7" xfId="13917"/>
    <cellStyle name="출력 3 3 2 7 2" xfId="28987"/>
    <cellStyle name="출력 3 3 2 7 3" xfId="44008"/>
    <cellStyle name="출력 3 3 2 8" xfId="9164"/>
    <cellStyle name="출력 3 3 2 8 2" xfId="24390"/>
    <cellStyle name="출력 3 3 2 8 3" xfId="39412"/>
    <cellStyle name="출력 3 3 2 9" xfId="9273"/>
    <cellStyle name="출력 3 3 2 9 2" xfId="24499"/>
    <cellStyle name="출력 3 3 2 9 3" xfId="39521"/>
    <cellStyle name="출력 3 3 3" xfId="6384"/>
    <cellStyle name="출력 3 3 3 10" xfId="20083"/>
    <cellStyle name="출력 3 3 3 10 2" xfId="35153"/>
    <cellStyle name="출력 3 3 3 10 3" xfId="50165"/>
    <cellStyle name="출력 3 3 3 11" xfId="7355"/>
    <cellStyle name="출력 3 3 3 11 2" xfId="22708"/>
    <cellStyle name="출력 3 3 3 11 3" xfId="37756"/>
    <cellStyle name="출력 3 3 3 12" xfId="21738"/>
    <cellStyle name="출력 3 3 3 13" xfId="36786"/>
    <cellStyle name="출력 3 3 3 2" xfId="10275"/>
    <cellStyle name="출력 3 3 3 2 2" xfId="25472"/>
    <cellStyle name="출력 3 3 3 2 3" xfId="40493"/>
    <cellStyle name="출력 3 3 3 3" xfId="11507"/>
    <cellStyle name="출력 3 3 3 3 2" xfId="26577"/>
    <cellStyle name="출력 3 3 3 3 3" xfId="41598"/>
    <cellStyle name="출력 3 3 3 4" xfId="12808"/>
    <cellStyle name="출력 3 3 3 4 2" xfId="27878"/>
    <cellStyle name="출력 3 3 3 4 3" xfId="42899"/>
    <cellStyle name="출력 3 3 3 5" xfId="14115"/>
    <cellStyle name="출력 3 3 3 5 2" xfId="29185"/>
    <cellStyle name="출력 3 3 3 5 3" xfId="44206"/>
    <cellStyle name="출력 3 3 3 6" xfId="15379"/>
    <cellStyle name="출력 3 3 3 6 2" xfId="30449"/>
    <cellStyle name="출력 3 3 3 6 3" xfId="45470"/>
    <cellStyle name="출력 3 3 3 7" xfId="16526"/>
    <cellStyle name="출력 3 3 3 7 2" xfId="31596"/>
    <cellStyle name="출력 3 3 3 7 3" xfId="46617"/>
    <cellStyle name="출력 3 3 3 8" xfId="17813"/>
    <cellStyle name="출력 3 3 3 8 2" xfId="32883"/>
    <cellStyle name="출력 3 3 3 8 3" xfId="47895"/>
    <cellStyle name="출력 3 3 3 9" xfId="18988"/>
    <cellStyle name="출력 3 3 3 9 2" xfId="34058"/>
    <cellStyle name="출력 3 3 3 9 3" xfId="49070"/>
    <cellStyle name="출력 3 3 4" xfId="6178"/>
    <cellStyle name="출력 3 3 4 2" xfId="10043"/>
    <cellStyle name="출력 3 3 4 2 2" xfId="25269"/>
    <cellStyle name="출력 3 3 4 2 3" xfId="40290"/>
    <cellStyle name="출력 3 3 4 3" xfId="21532"/>
    <cellStyle name="출력 3 3 4 4" xfId="36580"/>
    <cellStyle name="출력 3 3 5" xfId="8993"/>
    <cellStyle name="출력 3 3 5 2" xfId="24219"/>
    <cellStyle name="출력 3 3 5 3" xfId="39241"/>
    <cellStyle name="출력 3 3 6" xfId="10149"/>
    <cellStyle name="출력 3 3 6 2" xfId="25373"/>
    <cellStyle name="출력 3 3 6 3" xfId="40394"/>
    <cellStyle name="출력 3 3 7" xfId="9805"/>
    <cellStyle name="출력 3 3 7 2" xfId="25031"/>
    <cellStyle name="출력 3 3 7 3" xfId="40052"/>
    <cellStyle name="출력 3 3 8" xfId="8963"/>
    <cellStyle name="출력 3 3 8 2" xfId="24189"/>
    <cellStyle name="출력 3 3 8 3" xfId="39211"/>
    <cellStyle name="출력 3 3 9" xfId="10059"/>
    <cellStyle name="출력 3 3 9 2" xfId="25285"/>
    <cellStyle name="출력 3 3 9 3" xfId="40306"/>
    <cellStyle name="출력 3 4" xfId="4371"/>
    <cellStyle name="출력 3 4 10" xfId="8675"/>
    <cellStyle name="출력 3 4 10 2" xfId="23901"/>
    <cellStyle name="출력 3 4 10 3" xfId="38923"/>
    <cellStyle name="출력 3 4 11" xfId="6429"/>
    <cellStyle name="출력 3 4 11 2" xfId="21783"/>
    <cellStyle name="출력 3 4 11 3" xfId="36831"/>
    <cellStyle name="출력 3 4 12" xfId="21144"/>
    <cellStyle name="출력 3 4 13" xfId="36201"/>
    <cellStyle name="출력 3 4 2" xfId="5541"/>
    <cellStyle name="출력 3 4 2 10" xfId="18308"/>
    <cellStyle name="출력 3 4 2 10 2" xfId="33378"/>
    <cellStyle name="출력 3 4 2 10 3" xfId="48390"/>
    <cellStyle name="출력 3 4 2 11" xfId="6107"/>
    <cellStyle name="출력 3 4 2 11 2" xfId="21462"/>
    <cellStyle name="출력 3 4 2 11 3" xfId="36509"/>
    <cellStyle name="출력 3 4 2 12" xfId="21202"/>
    <cellStyle name="출력 3 4 2 13" xfId="36249"/>
    <cellStyle name="출력 3 4 2 2" xfId="6555"/>
    <cellStyle name="출력 3 4 2 2 10" xfId="20161"/>
    <cellStyle name="출력 3 4 2 2 10 2" xfId="35231"/>
    <cellStyle name="출력 3 4 2 2 10 3" xfId="50243"/>
    <cellStyle name="출력 3 4 2 2 11" xfId="7433"/>
    <cellStyle name="출력 3 4 2 2 11 2" xfId="22786"/>
    <cellStyle name="출력 3 4 2 2 11 3" xfId="37834"/>
    <cellStyle name="출력 3 4 2 2 12" xfId="21909"/>
    <cellStyle name="출력 3 4 2 2 13" xfId="36957"/>
    <cellStyle name="출력 3 4 2 2 2" xfId="10353"/>
    <cellStyle name="출력 3 4 2 2 2 2" xfId="25550"/>
    <cellStyle name="출력 3 4 2 2 2 3" xfId="40571"/>
    <cellStyle name="출력 3 4 2 2 3" xfId="11585"/>
    <cellStyle name="출력 3 4 2 2 3 2" xfId="26655"/>
    <cellStyle name="출력 3 4 2 2 3 3" xfId="41676"/>
    <cellStyle name="출력 3 4 2 2 4" xfId="12886"/>
    <cellStyle name="출력 3 4 2 2 4 2" xfId="27956"/>
    <cellStyle name="출력 3 4 2 2 4 3" xfId="42977"/>
    <cellStyle name="출력 3 4 2 2 5" xfId="14193"/>
    <cellStyle name="출력 3 4 2 2 5 2" xfId="29263"/>
    <cellStyle name="출력 3 4 2 2 5 3" xfId="44284"/>
    <cellStyle name="출력 3 4 2 2 6" xfId="15457"/>
    <cellStyle name="출력 3 4 2 2 6 2" xfId="30527"/>
    <cellStyle name="출력 3 4 2 2 6 3" xfId="45548"/>
    <cellStyle name="출력 3 4 2 2 7" xfId="16604"/>
    <cellStyle name="출력 3 4 2 2 7 2" xfId="31674"/>
    <cellStyle name="출력 3 4 2 2 7 3" xfId="46695"/>
    <cellStyle name="출력 3 4 2 2 8" xfId="17891"/>
    <cellStyle name="출력 3 4 2 2 8 2" xfId="32961"/>
    <cellStyle name="출력 3 4 2 2 8 3" xfId="47973"/>
    <cellStyle name="출력 3 4 2 2 9" xfId="19066"/>
    <cellStyle name="출력 3 4 2 2 9 2" xfId="34136"/>
    <cellStyle name="출력 3 4 2 2 9 3" xfId="49148"/>
    <cellStyle name="출력 3 4 2 3" xfId="6993"/>
    <cellStyle name="출력 3 4 2 3 2" xfId="8748"/>
    <cellStyle name="출력 3 4 2 3 2 2" xfId="23974"/>
    <cellStyle name="출력 3 4 2 3 2 3" xfId="38996"/>
    <cellStyle name="출력 3 4 2 3 3" xfId="22347"/>
    <cellStyle name="출력 3 4 2 3 4" xfId="37395"/>
    <cellStyle name="출력 3 4 2 4" xfId="9218"/>
    <cellStyle name="출력 3 4 2 4 2" xfId="24444"/>
    <cellStyle name="출력 3 4 2 4 3" xfId="39466"/>
    <cellStyle name="출력 3 4 2 5" xfId="9345"/>
    <cellStyle name="출력 3 4 2 5 2" xfId="24571"/>
    <cellStyle name="출력 3 4 2 5 3" xfId="39593"/>
    <cellStyle name="출력 3 4 2 6" xfId="8964"/>
    <cellStyle name="출력 3 4 2 6 2" xfId="24190"/>
    <cellStyle name="출력 3 4 2 6 3" xfId="39212"/>
    <cellStyle name="출력 3 4 2 7" xfId="14645"/>
    <cellStyle name="출력 3 4 2 7 2" xfId="29715"/>
    <cellStyle name="출력 3 4 2 7 3" xfId="44736"/>
    <cellStyle name="출력 3 4 2 8" xfId="9600"/>
    <cellStyle name="출력 3 4 2 8 2" xfId="24826"/>
    <cellStyle name="출력 3 4 2 8 3" xfId="39847"/>
    <cellStyle name="출력 3 4 2 9" xfId="9090"/>
    <cellStyle name="출력 3 4 2 9 2" xfId="24316"/>
    <cellStyle name="출력 3 4 2 9 3" xfId="39338"/>
    <cellStyle name="출력 3 4 3" xfId="6368"/>
    <cellStyle name="출력 3 4 3 10" xfId="20084"/>
    <cellStyle name="출력 3 4 3 10 2" xfId="35154"/>
    <cellStyle name="출력 3 4 3 10 3" xfId="50166"/>
    <cellStyle name="출력 3 4 3 11" xfId="7356"/>
    <cellStyle name="출력 3 4 3 11 2" xfId="22709"/>
    <cellStyle name="출력 3 4 3 11 3" xfId="37757"/>
    <cellStyle name="출력 3 4 3 12" xfId="21722"/>
    <cellStyle name="출력 3 4 3 13" xfId="36770"/>
    <cellStyle name="출력 3 4 3 2" xfId="10276"/>
    <cellStyle name="출력 3 4 3 2 2" xfId="25473"/>
    <cellStyle name="출력 3 4 3 2 3" xfId="40494"/>
    <cellStyle name="출력 3 4 3 3" xfId="11508"/>
    <cellStyle name="출력 3 4 3 3 2" xfId="26578"/>
    <cellStyle name="출력 3 4 3 3 3" xfId="41599"/>
    <cellStyle name="출력 3 4 3 4" xfId="12809"/>
    <cellStyle name="출력 3 4 3 4 2" xfId="27879"/>
    <cellStyle name="출력 3 4 3 4 3" xfId="42900"/>
    <cellStyle name="출력 3 4 3 5" xfId="14116"/>
    <cellStyle name="출력 3 4 3 5 2" xfId="29186"/>
    <cellStyle name="출력 3 4 3 5 3" xfId="44207"/>
    <cellStyle name="출력 3 4 3 6" xfId="15380"/>
    <cellStyle name="출력 3 4 3 6 2" xfId="30450"/>
    <cellStyle name="출력 3 4 3 6 3" xfId="45471"/>
    <cellStyle name="출력 3 4 3 7" xfId="16527"/>
    <cellStyle name="출력 3 4 3 7 2" xfId="31597"/>
    <cellStyle name="출력 3 4 3 7 3" xfId="46618"/>
    <cellStyle name="출력 3 4 3 8" xfId="17814"/>
    <cellStyle name="출력 3 4 3 8 2" xfId="32884"/>
    <cellStyle name="출력 3 4 3 8 3" xfId="47896"/>
    <cellStyle name="출력 3 4 3 9" xfId="18989"/>
    <cellStyle name="출력 3 4 3 9 2" xfId="34059"/>
    <cellStyle name="출력 3 4 3 9 3" xfId="49071"/>
    <cellStyle name="출력 3 4 4" xfId="6250"/>
    <cellStyle name="출력 3 4 4 2" xfId="9372"/>
    <cellStyle name="출력 3 4 4 2 2" xfId="24598"/>
    <cellStyle name="출력 3 4 4 2 3" xfId="39619"/>
    <cellStyle name="출력 3 4 4 3" xfId="21604"/>
    <cellStyle name="출력 3 4 4 4" xfId="36652"/>
    <cellStyle name="출력 3 4 5" xfId="9511"/>
    <cellStyle name="출력 3 4 5 2" xfId="24737"/>
    <cellStyle name="출력 3 4 5 3" xfId="39758"/>
    <cellStyle name="출력 3 4 6" xfId="9650"/>
    <cellStyle name="출력 3 4 6 2" xfId="24876"/>
    <cellStyle name="출력 3 4 6 3" xfId="39897"/>
    <cellStyle name="출력 3 4 7" xfId="9069"/>
    <cellStyle name="출력 3 4 7 2" xfId="24295"/>
    <cellStyle name="출력 3 4 7 3" xfId="39317"/>
    <cellStyle name="출력 3 4 8" xfId="12155"/>
    <cellStyle name="출력 3 4 8 2" xfId="27225"/>
    <cellStyle name="출력 3 4 8 3" xfId="42246"/>
    <cellStyle name="출력 3 4 9" xfId="9030"/>
    <cellStyle name="출력 3 4 9 2" xfId="24256"/>
    <cellStyle name="출력 3 4 9 3" xfId="39278"/>
    <cellStyle name="출력 3 5" xfId="4465"/>
    <cellStyle name="출력 3 5 10" xfId="9038"/>
    <cellStyle name="출력 3 5 10 2" xfId="24264"/>
    <cellStyle name="출력 3 5 10 3" xfId="39286"/>
    <cellStyle name="출력 3 5 11" xfId="6248"/>
    <cellStyle name="출력 3 5 11 2" xfId="21602"/>
    <cellStyle name="출력 3 5 11 3" xfId="36650"/>
    <cellStyle name="출력 3 5 12" xfId="21155"/>
    <cellStyle name="출력 3 5 13" xfId="36209"/>
    <cellStyle name="출력 3 5 2" xfId="5553"/>
    <cellStyle name="출력 3 5 2 10" xfId="18463"/>
    <cellStyle name="출력 3 5 2 10 2" xfId="33533"/>
    <cellStyle name="출력 3 5 2 10 3" xfId="48545"/>
    <cellStyle name="출력 3 5 2 11" xfId="6467"/>
    <cellStyle name="출력 3 5 2 11 2" xfId="21821"/>
    <cellStyle name="출력 3 5 2 11 3" xfId="36869"/>
    <cellStyle name="출력 3 5 2 12" xfId="21210"/>
    <cellStyle name="출력 3 5 2 13" xfId="36257"/>
    <cellStyle name="출력 3 5 2 2" xfId="6567"/>
    <cellStyle name="출력 3 5 2 2 10" xfId="20173"/>
    <cellStyle name="출력 3 5 2 2 10 2" xfId="35243"/>
    <cellStyle name="출력 3 5 2 2 10 3" xfId="50255"/>
    <cellStyle name="출력 3 5 2 2 11" xfId="7445"/>
    <cellStyle name="출력 3 5 2 2 11 2" xfId="22798"/>
    <cellStyle name="출력 3 5 2 2 11 3" xfId="37846"/>
    <cellStyle name="출력 3 5 2 2 12" xfId="21921"/>
    <cellStyle name="출력 3 5 2 2 13" xfId="36969"/>
    <cellStyle name="출력 3 5 2 2 2" xfId="10365"/>
    <cellStyle name="출력 3 5 2 2 2 2" xfId="25562"/>
    <cellStyle name="출력 3 5 2 2 2 3" xfId="40583"/>
    <cellStyle name="출력 3 5 2 2 3" xfId="11597"/>
    <cellStyle name="출력 3 5 2 2 3 2" xfId="26667"/>
    <cellStyle name="출력 3 5 2 2 3 3" xfId="41688"/>
    <cellStyle name="출력 3 5 2 2 4" xfId="12898"/>
    <cellStyle name="출력 3 5 2 2 4 2" xfId="27968"/>
    <cellStyle name="출력 3 5 2 2 4 3" xfId="42989"/>
    <cellStyle name="출력 3 5 2 2 5" xfId="14205"/>
    <cellStyle name="출력 3 5 2 2 5 2" xfId="29275"/>
    <cellStyle name="출력 3 5 2 2 5 3" xfId="44296"/>
    <cellStyle name="출력 3 5 2 2 6" xfId="15469"/>
    <cellStyle name="출력 3 5 2 2 6 2" xfId="30539"/>
    <cellStyle name="출력 3 5 2 2 6 3" xfId="45560"/>
    <cellStyle name="출력 3 5 2 2 7" xfId="16616"/>
    <cellStyle name="출력 3 5 2 2 7 2" xfId="31686"/>
    <cellStyle name="출력 3 5 2 2 7 3" xfId="46707"/>
    <cellStyle name="출력 3 5 2 2 8" xfId="17903"/>
    <cellStyle name="출력 3 5 2 2 8 2" xfId="32973"/>
    <cellStyle name="출력 3 5 2 2 8 3" xfId="47985"/>
    <cellStyle name="출력 3 5 2 2 9" xfId="19078"/>
    <cellStyle name="출력 3 5 2 2 9 2" xfId="34148"/>
    <cellStyle name="출력 3 5 2 2 9 3" xfId="49160"/>
    <cellStyle name="출력 3 5 2 3" xfId="6999"/>
    <cellStyle name="출력 3 5 2 3 2" xfId="8736"/>
    <cellStyle name="출력 3 5 2 3 2 2" xfId="23962"/>
    <cellStyle name="출력 3 5 2 3 2 3" xfId="38984"/>
    <cellStyle name="출력 3 5 2 3 3" xfId="22353"/>
    <cellStyle name="출력 3 5 2 3 4" xfId="37401"/>
    <cellStyle name="출력 3 5 2 4" xfId="9263"/>
    <cellStyle name="출력 3 5 2 4 2" xfId="24489"/>
    <cellStyle name="출력 3 5 2 4 3" xfId="39511"/>
    <cellStyle name="출력 3 5 2 5" xfId="9413"/>
    <cellStyle name="출력 3 5 2 5 2" xfId="24639"/>
    <cellStyle name="출력 3 5 2 5 3" xfId="39660"/>
    <cellStyle name="출력 3 5 2 6" xfId="10071"/>
    <cellStyle name="출력 3 5 2 6 2" xfId="25297"/>
    <cellStyle name="출력 3 5 2 6 3" xfId="40318"/>
    <cellStyle name="출력 3 5 2 7" xfId="14774"/>
    <cellStyle name="출력 3 5 2 7 2" xfId="29844"/>
    <cellStyle name="출력 3 5 2 7 3" xfId="44865"/>
    <cellStyle name="출력 3 5 2 8" xfId="9684"/>
    <cellStyle name="출력 3 5 2 8 2" xfId="24910"/>
    <cellStyle name="출력 3 5 2 8 3" xfId="39931"/>
    <cellStyle name="출력 3 5 2 9" xfId="9793"/>
    <cellStyle name="출력 3 5 2 9 2" xfId="25019"/>
    <cellStyle name="출력 3 5 2 9 3" xfId="40040"/>
    <cellStyle name="출력 3 5 3" xfId="6398"/>
    <cellStyle name="출력 3 5 3 10" xfId="20085"/>
    <cellStyle name="출력 3 5 3 10 2" xfId="35155"/>
    <cellStyle name="출력 3 5 3 10 3" xfId="50167"/>
    <cellStyle name="출력 3 5 3 11" xfId="7357"/>
    <cellStyle name="출력 3 5 3 11 2" xfId="22710"/>
    <cellStyle name="출력 3 5 3 11 3" xfId="37758"/>
    <cellStyle name="출력 3 5 3 12" xfId="21752"/>
    <cellStyle name="출력 3 5 3 13" xfId="36800"/>
    <cellStyle name="출력 3 5 3 2" xfId="10277"/>
    <cellStyle name="출력 3 5 3 2 2" xfId="25474"/>
    <cellStyle name="출력 3 5 3 2 3" xfId="40495"/>
    <cellStyle name="출력 3 5 3 3" xfId="11509"/>
    <cellStyle name="출력 3 5 3 3 2" xfId="26579"/>
    <cellStyle name="출력 3 5 3 3 3" xfId="41600"/>
    <cellStyle name="출력 3 5 3 4" xfId="12810"/>
    <cellStyle name="출력 3 5 3 4 2" xfId="27880"/>
    <cellStyle name="출력 3 5 3 4 3" xfId="42901"/>
    <cellStyle name="출력 3 5 3 5" xfId="14117"/>
    <cellStyle name="출력 3 5 3 5 2" xfId="29187"/>
    <cellStyle name="출력 3 5 3 5 3" xfId="44208"/>
    <cellStyle name="출력 3 5 3 6" xfId="15381"/>
    <cellStyle name="출력 3 5 3 6 2" xfId="30451"/>
    <cellStyle name="출력 3 5 3 6 3" xfId="45472"/>
    <cellStyle name="출력 3 5 3 7" xfId="16528"/>
    <cellStyle name="출력 3 5 3 7 2" xfId="31598"/>
    <cellStyle name="출력 3 5 3 7 3" xfId="46619"/>
    <cellStyle name="출력 3 5 3 8" xfId="17815"/>
    <cellStyle name="출력 3 5 3 8 2" xfId="32885"/>
    <cellStyle name="출력 3 5 3 8 3" xfId="47897"/>
    <cellStyle name="출력 3 5 3 9" xfId="18990"/>
    <cellStyle name="출력 3 5 3 9 2" xfId="34060"/>
    <cellStyle name="출력 3 5 3 9 3" xfId="49072"/>
    <cellStyle name="출력 3 5 4" xfId="6488"/>
    <cellStyle name="출력 3 5 4 2" xfId="9937"/>
    <cellStyle name="출력 3 5 4 2 2" xfId="25163"/>
    <cellStyle name="출력 3 5 4 2 3" xfId="40184"/>
    <cellStyle name="출력 3 5 4 3" xfId="21842"/>
    <cellStyle name="출력 3 5 4 4" xfId="36890"/>
    <cellStyle name="출력 3 5 5" xfId="9123"/>
    <cellStyle name="출력 3 5 5 2" xfId="24349"/>
    <cellStyle name="출력 3 5 5 3" xfId="39371"/>
    <cellStyle name="출력 3 5 6" xfId="9915"/>
    <cellStyle name="출력 3 5 6 2" xfId="25141"/>
    <cellStyle name="출력 3 5 6 3" xfId="40162"/>
    <cellStyle name="출력 3 5 7" xfId="8910"/>
    <cellStyle name="출력 3 5 7 2" xfId="24136"/>
    <cellStyle name="출력 3 5 7 3" xfId="39158"/>
    <cellStyle name="출력 3 5 8" xfId="10171"/>
    <cellStyle name="출력 3 5 8 2" xfId="25388"/>
    <cellStyle name="출력 3 5 8 3" xfId="40409"/>
    <cellStyle name="출력 3 5 9" xfId="8971"/>
    <cellStyle name="출력 3 5 9 2" xfId="24197"/>
    <cellStyle name="출력 3 5 9 3" xfId="39219"/>
    <cellStyle name="출력 3 6" xfId="4552"/>
    <cellStyle name="출력 3 6 10" xfId="9285"/>
    <cellStyle name="출력 3 6 10 2" xfId="24511"/>
    <cellStyle name="출력 3 6 10 3" xfId="39533"/>
    <cellStyle name="출력 3 6 11" xfId="6070"/>
    <cellStyle name="출력 3 6 11 2" xfId="21426"/>
    <cellStyle name="출력 3 6 11 3" xfId="36472"/>
    <cellStyle name="출력 3 6 12" xfId="21166"/>
    <cellStyle name="출력 3 6 13" xfId="36217"/>
    <cellStyle name="출력 3 6 2" xfId="5567"/>
    <cellStyle name="출력 3 6 2 10" xfId="18440"/>
    <cellStyle name="출력 3 6 2 10 2" xfId="33510"/>
    <cellStyle name="출력 3 6 2 10 3" xfId="48522"/>
    <cellStyle name="출력 3 6 2 11" xfId="6472"/>
    <cellStyle name="출력 3 6 2 11 2" xfId="21826"/>
    <cellStyle name="출력 3 6 2 11 3" xfId="36874"/>
    <cellStyle name="출력 3 6 2 12" xfId="21218"/>
    <cellStyle name="출력 3 6 2 13" xfId="36265"/>
    <cellStyle name="출력 3 6 2 2" xfId="6581"/>
    <cellStyle name="출력 3 6 2 2 10" xfId="20187"/>
    <cellStyle name="출력 3 6 2 2 10 2" xfId="35257"/>
    <cellStyle name="출력 3 6 2 2 10 3" xfId="50269"/>
    <cellStyle name="출력 3 6 2 2 11" xfId="7459"/>
    <cellStyle name="출력 3 6 2 2 11 2" xfId="22812"/>
    <cellStyle name="출력 3 6 2 2 11 3" xfId="37860"/>
    <cellStyle name="출력 3 6 2 2 12" xfId="21935"/>
    <cellStyle name="출력 3 6 2 2 13" xfId="36983"/>
    <cellStyle name="출력 3 6 2 2 2" xfId="10379"/>
    <cellStyle name="출력 3 6 2 2 2 2" xfId="25576"/>
    <cellStyle name="출력 3 6 2 2 2 3" xfId="40597"/>
    <cellStyle name="출력 3 6 2 2 3" xfId="11611"/>
    <cellStyle name="출력 3 6 2 2 3 2" xfId="26681"/>
    <cellStyle name="출력 3 6 2 2 3 3" xfId="41702"/>
    <cellStyle name="출력 3 6 2 2 4" xfId="12912"/>
    <cellStyle name="출력 3 6 2 2 4 2" xfId="27982"/>
    <cellStyle name="출력 3 6 2 2 4 3" xfId="43003"/>
    <cellStyle name="출력 3 6 2 2 5" xfId="14219"/>
    <cellStyle name="출력 3 6 2 2 5 2" xfId="29289"/>
    <cellStyle name="출력 3 6 2 2 5 3" xfId="44310"/>
    <cellStyle name="출력 3 6 2 2 6" xfId="15483"/>
    <cellStyle name="출력 3 6 2 2 6 2" xfId="30553"/>
    <cellStyle name="출력 3 6 2 2 6 3" xfId="45574"/>
    <cellStyle name="출력 3 6 2 2 7" xfId="16630"/>
    <cellStyle name="출력 3 6 2 2 7 2" xfId="31700"/>
    <cellStyle name="출력 3 6 2 2 7 3" xfId="46721"/>
    <cellStyle name="출력 3 6 2 2 8" xfId="17917"/>
    <cellStyle name="출력 3 6 2 2 8 2" xfId="32987"/>
    <cellStyle name="출력 3 6 2 2 8 3" xfId="47999"/>
    <cellStyle name="출력 3 6 2 2 9" xfId="19092"/>
    <cellStyle name="출력 3 6 2 2 9 2" xfId="34162"/>
    <cellStyle name="출력 3 6 2 2 9 3" xfId="49174"/>
    <cellStyle name="출력 3 6 2 3" xfId="7003"/>
    <cellStyle name="출력 3 6 2 3 2" xfId="8722"/>
    <cellStyle name="출력 3 6 2 3 2 2" xfId="23948"/>
    <cellStyle name="출력 3 6 2 3 2 3" xfId="38970"/>
    <cellStyle name="출력 3 6 2 3 3" xfId="22357"/>
    <cellStyle name="출력 3 6 2 3 4" xfId="37405"/>
    <cellStyle name="출력 3 6 2 4" xfId="9309"/>
    <cellStyle name="출력 3 6 2 4 2" xfId="24535"/>
    <cellStyle name="출력 3 6 2 4 3" xfId="39557"/>
    <cellStyle name="출력 3 6 2 5" xfId="9671"/>
    <cellStyle name="출력 3 6 2 5 2" xfId="24897"/>
    <cellStyle name="출력 3 6 2 5 3" xfId="39918"/>
    <cellStyle name="출력 3 6 2 6" xfId="9638"/>
    <cellStyle name="출력 3 6 2 6 2" xfId="24864"/>
    <cellStyle name="출력 3 6 2 6 3" xfId="39885"/>
    <cellStyle name="출력 3 6 2 7" xfId="14812"/>
    <cellStyle name="출력 3 6 2 7 2" xfId="29882"/>
    <cellStyle name="출력 3 6 2 7 3" xfId="44903"/>
    <cellStyle name="출력 3 6 2 8" xfId="9048"/>
    <cellStyle name="출력 3 6 2 8 2" xfId="24274"/>
    <cellStyle name="출력 3 6 2 8 3" xfId="39296"/>
    <cellStyle name="출력 3 6 2 9" xfId="9773"/>
    <cellStyle name="출력 3 6 2 9 2" xfId="24999"/>
    <cellStyle name="출력 3 6 2 9 3" xfId="40020"/>
    <cellStyle name="출력 3 6 3" xfId="6433"/>
    <cellStyle name="출력 3 6 3 10" xfId="20086"/>
    <cellStyle name="출력 3 6 3 10 2" xfId="35156"/>
    <cellStyle name="출력 3 6 3 10 3" xfId="50168"/>
    <cellStyle name="출력 3 6 3 11" xfId="7358"/>
    <cellStyle name="출력 3 6 3 11 2" xfId="22711"/>
    <cellStyle name="출력 3 6 3 11 3" xfId="37759"/>
    <cellStyle name="출력 3 6 3 12" xfId="21787"/>
    <cellStyle name="출력 3 6 3 13" xfId="36835"/>
    <cellStyle name="출력 3 6 3 2" xfId="10278"/>
    <cellStyle name="출력 3 6 3 2 2" xfId="25475"/>
    <cellStyle name="출력 3 6 3 2 3" xfId="40496"/>
    <cellStyle name="출력 3 6 3 3" xfId="11510"/>
    <cellStyle name="출력 3 6 3 3 2" xfId="26580"/>
    <cellStyle name="출력 3 6 3 3 3" xfId="41601"/>
    <cellStyle name="출력 3 6 3 4" xfId="12811"/>
    <cellStyle name="출력 3 6 3 4 2" xfId="27881"/>
    <cellStyle name="출력 3 6 3 4 3" xfId="42902"/>
    <cellStyle name="출력 3 6 3 5" xfId="14118"/>
    <cellStyle name="출력 3 6 3 5 2" xfId="29188"/>
    <cellStyle name="출력 3 6 3 5 3" xfId="44209"/>
    <cellStyle name="출력 3 6 3 6" xfId="15382"/>
    <cellStyle name="출력 3 6 3 6 2" xfId="30452"/>
    <cellStyle name="출력 3 6 3 6 3" xfId="45473"/>
    <cellStyle name="출력 3 6 3 7" xfId="16529"/>
    <cellStyle name="출력 3 6 3 7 2" xfId="31599"/>
    <cellStyle name="출력 3 6 3 7 3" xfId="46620"/>
    <cellStyle name="출력 3 6 3 8" xfId="17816"/>
    <cellStyle name="출력 3 6 3 8 2" xfId="32886"/>
    <cellStyle name="출력 3 6 3 8 3" xfId="47898"/>
    <cellStyle name="출력 3 6 3 9" xfId="18991"/>
    <cellStyle name="출력 3 6 3 9 2" xfId="34061"/>
    <cellStyle name="출력 3 6 3 9 3" xfId="49073"/>
    <cellStyle name="출력 3 6 4" xfId="6266"/>
    <cellStyle name="출력 3 6 4 2" xfId="9434"/>
    <cellStyle name="출력 3 6 4 2 2" xfId="24660"/>
    <cellStyle name="출력 3 6 4 2 3" xfId="39681"/>
    <cellStyle name="출력 3 6 4 3" xfId="21620"/>
    <cellStyle name="출력 3 6 4 4" xfId="36668"/>
    <cellStyle name="출력 3 6 5" xfId="10054"/>
    <cellStyle name="출력 3 6 5 2" xfId="25280"/>
    <cellStyle name="출력 3 6 5 3" xfId="40301"/>
    <cellStyle name="출력 3 6 6" xfId="9032"/>
    <cellStyle name="출력 3 6 6 2" xfId="24258"/>
    <cellStyle name="출력 3 6 6 3" xfId="39280"/>
    <cellStyle name="출력 3 6 7" xfId="8956"/>
    <cellStyle name="출력 3 6 7 2" xfId="24182"/>
    <cellStyle name="출력 3 6 7 3" xfId="39204"/>
    <cellStyle name="출력 3 6 8" xfId="9302"/>
    <cellStyle name="출력 3 6 8 2" xfId="24528"/>
    <cellStyle name="출력 3 6 8 3" xfId="39550"/>
    <cellStyle name="출력 3 6 9" xfId="10035"/>
    <cellStyle name="출력 3 6 9 2" xfId="25261"/>
    <cellStyle name="출력 3 6 9 3" xfId="40282"/>
    <cellStyle name="출력 3 7" xfId="5513"/>
    <cellStyle name="출력 3 7 10" xfId="10140"/>
    <cellStyle name="출력 3 7 10 2" xfId="25365"/>
    <cellStyle name="출력 3 7 10 3" xfId="40386"/>
    <cellStyle name="출력 3 7 11" xfId="6191"/>
    <cellStyle name="출력 3 7 11 2" xfId="21545"/>
    <cellStyle name="출력 3 7 11 3" xfId="36593"/>
    <cellStyle name="출력 3 7 12" xfId="21186"/>
    <cellStyle name="출력 3 7 13" xfId="36233"/>
    <cellStyle name="출력 3 7 2" xfId="6527"/>
    <cellStyle name="출력 3 7 2 10" xfId="20133"/>
    <cellStyle name="출력 3 7 2 10 2" xfId="35203"/>
    <cellStyle name="출력 3 7 2 10 3" xfId="50215"/>
    <cellStyle name="출력 3 7 2 11" xfId="7405"/>
    <cellStyle name="출력 3 7 2 11 2" xfId="22758"/>
    <cellStyle name="출력 3 7 2 11 3" xfId="37806"/>
    <cellStyle name="출력 3 7 2 12" xfId="21881"/>
    <cellStyle name="출력 3 7 2 13" xfId="36929"/>
    <cellStyle name="출력 3 7 2 2" xfId="10325"/>
    <cellStyle name="출력 3 7 2 2 2" xfId="25522"/>
    <cellStyle name="출력 3 7 2 2 3" xfId="40543"/>
    <cellStyle name="출력 3 7 2 3" xfId="11557"/>
    <cellStyle name="출력 3 7 2 3 2" xfId="26627"/>
    <cellStyle name="출력 3 7 2 3 3" xfId="41648"/>
    <cellStyle name="출력 3 7 2 4" xfId="12858"/>
    <cellStyle name="출력 3 7 2 4 2" xfId="27928"/>
    <cellStyle name="출력 3 7 2 4 3" xfId="42949"/>
    <cellStyle name="출력 3 7 2 5" xfId="14165"/>
    <cellStyle name="출력 3 7 2 5 2" xfId="29235"/>
    <cellStyle name="출력 3 7 2 5 3" xfId="44256"/>
    <cellStyle name="출력 3 7 2 6" xfId="15429"/>
    <cellStyle name="출력 3 7 2 6 2" xfId="30499"/>
    <cellStyle name="출력 3 7 2 6 3" xfId="45520"/>
    <cellStyle name="출력 3 7 2 7" xfId="16576"/>
    <cellStyle name="출력 3 7 2 7 2" xfId="31646"/>
    <cellStyle name="출력 3 7 2 7 3" xfId="46667"/>
    <cellStyle name="출력 3 7 2 8" xfId="17863"/>
    <cellStyle name="출력 3 7 2 8 2" xfId="32933"/>
    <cellStyle name="출력 3 7 2 8 3" xfId="47945"/>
    <cellStyle name="출력 3 7 2 9" xfId="19038"/>
    <cellStyle name="출력 3 7 2 9 2" xfId="34108"/>
    <cellStyle name="출력 3 7 2 9 3" xfId="49120"/>
    <cellStyle name="출력 3 7 3" xfId="6982"/>
    <cellStyle name="출력 3 7 3 2" xfId="8776"/>
    <cellStyle name="출력 3 7 3 2 2" xfId="24002"/>
    <cellStyle name="출력 3 7 3 2 3" xfId="39024"/>
    <cellStyle name="출력 3 7 3 3" xfId="22336"/>
    <cellStyle name="출력 3 7 3 4" xfId="37384"/>
    <cellStyle name="출력 3 7 4" xfId="10018"/>
    <cellStyle name="출력 3 7 4 2" xfId="25244"/>
    <cellStyle name="출력 3 7 4 3" xfId="40265"/>
    <cellStyle name="출력 3 7 5" xfId="10060"/>
    <cellStyle name="출력 3 7 5 2" xfId="25286"/>
    <cellStyle name="출력 3 7 5 3" xfId="40307"/>
    <cellStyle name="출력 3 7 6" xfId="9595"/>
    <cellStyle name="출력 3 7 6 2" xfId="24821"/>
    <cellStyle name="출력 3 7 6 3" xfId="39842"/>
    <cellStyle name="출력 3 7 7" xfId="14631"/>
    <cellStyle name="출력 3 7 7 2" xfId="29701"/>
    <cellStyle name="출력 3 7 7 3" xfId="44722"/>
    <cellStyle name="출력 3 7 8" xfId="8992"/>
    <cellStyle name="출력 3 7 8 2" xfId="24218"/>
    <cellStyle name="출력 3 7 8 3" xfId="39240"/>
    <cellStyle name="출력 3 7 9" xfId="13426"/>
    <cellStyle name="출력 3 7 9 2" xfId="28496"/>
    <cellStyle name="출력 3 7 9 3" xfId="43517"/>
    <cellStyle name="출력 3 8" xfId="6110"/>
    <cellStyle name="출력 3 8 10" xfId="20080"/>
    <cellStyle name="출력 3 8 10 2" xfId="35150"/>
    <cellStyle name="출력 3 8 10 3" xfId="50162"/>
    <cellStyle name="출력 3 8 11" xfId="7352"/>
    <cellStyle name="출력 3 8 11 2" xfId="22705"/>
    <cellStyle name="출력 3 8 11 3" xfId="37753"/>
    <cellStyle name="출력 3 8 12" xfId="21465"/>
    <cellStyle name="출력 3 8 13" xfId="36512"/>
    <cellStyle name="출력 3 8 2" xfId="10272"/>
    <cellStyle name="출력 3 8 2 2" xfId="25469"/>
    <cellStyle name="출력 3 8 2 3" xfId="40490"/>
    <cellStyle name="출력 3 8 3" xfId="11504"/>
    <cellStyle name="출력 3 8 3 2" xfId="26574"/>
    <cellStyle name="출력 3 8 3 3" xfId="41595"/>
    <cellStyle name="출력 3 8 4" xfId="12805"/>
    <cellStyle name="출력 3 8 4 2" xfId="27875"/>
    <cellStyle name="출력 3 8 4 3" xfId="42896"/>
    <cellStyle name="출력 3 8 5" xfId="14112"/>
    <cellStyle name="출력 3 8 5 2" xfId="29182"/>
    <cellStyle name="출력 3 8 5 3" xfId="44203"/>
    <cellStyle name="출력 3 8 6" xfId="15376"/>
    <cellStyle name="출력 3 8 6 2" xfId="30446"/>
    <cellStyle name="출력 3 8 6 3" xfId="45467"/>
    <cellStyle name="출력 3 8 7" xfId="16523"/>
    <cellStyle name="출력 3 8 7 2" xfId="31593"/>
    <cellStyle name="출력 3 8 7 3" xfId="46614"/>
    <cellStyle name="출력 3 8 8" xfId="17810"/>
    <cellStyle name="출력 3 8 8 2" xfId="32880"/>
    <cellStyle name="출력 3 8 8 3" xfId="47892"/>
    <cellStyle name="출력 3 8 9" xfId="18985"/>
    <cellStyle name="출력 3 8 9 2" xfId="34055"/>
    <cellStyle name="출력 3 8 9 3" xfId="49067"/>
    <cellStyle name="출력 3 9" xfId="6231"/>
    <cellStyle name="출력 3 9 2" xfId="10022"/>
    <cellStyle name="출력 3 9 2 2" xfId="25248"/>
    <cellStyle name="출력 3 9 2 3" xfId="40269"/>
    <cellStyle name="출력 3 9 3" xfId="21585"/>
    <cellStyle name="출력 3 9 4" xfId="36633"/>
    <cellStyle name="출력 4" xfId="3959"/>
    <cellStyle name="출력 4 10" xfId="9808"/>
    <cellStyle name="출력 4 10 2" xfId="25034"/>
    <cellStyle name="출력 4 10 3" xfId="40055"/>
    <cellStyle name="출력 4 11" xfId="12596"/>
    <cellStyle name="출력 4 11 2" xfId="27666"/>
    <cellStyle name="출력 4 11 3" xfId="42687"/>
    <cellStyle name="출력 4 12" xfId="6074"/>
    <cellStyle name="출력 4 12 2" xfId="21430"/>
    <cellStyle name="출력 4 12 3" xfId="36476"/>
    <cellStyle name="출력 4 13" xfId="21126"/>
    <cellStyle name="출력 4 14" xfId="36188"/>
    <cellStyle name="출력 4 2" xfId="4217"/>
    <cellStyle name="출력 4 2 10" xfId="9499"/>
    <cellStyle name="출력 4 2 10 2" xfId="24725"/>
    <cellStyle name="출력 4 2 10 3" xfId="39746"/>
    <cellStyle name="출력 4 2 11" xfId="9291"/>
    <cellStyle name="출력 4 2 11 2" xfId="24517"/>
    <cellStyle name="출력 4 2 11 3" xfId="39539"/>
    <cellStyle name="출력 4 2 12" xfId="6133"/>
    <cellStyle name="출력 4 2 12 2" xfId="21487"/>
    <cellStyle name="출력 4 2 12 3" xfId="36535"/>
    <cellStyle name="출력 4 2 13" xfId="21130"/>
    <cellStyle name="출력 4 2 14" xfId="36191"/>
    <cellStyle name="출력 4 2 2" xfId="4572"/>
    <cellStyle name="출력 4 2 2 10" xfId="9029"/>
    <cellStyle name="출력 4 2 2 10 2" xfId="24255"/>
    <cellStyle name="출력 4 2 2 10 3" xfId="39277"/>
    <cellStyle name="출력 4 2 2 11" xfId="6120"/>
    <cellStyle name="출력 4 2 2 11 2" xfId="21475"/>
    <cellStyle name="출력 4 2 2 11 3" xfId="36522"/>
    <cellStyle name="출력 4 2 2 12" xfId="21170"/>
    <cellStyle name="출력 4 2 2 13" xfId="36221"/>
    <cellStyle name="출력 4 2 2 2" xfId="5573"/>
    <cellStyle name="출력 4 2 2 2 10" xfId="18319"/>
    <cellStyle name="출력 4 2 2 2 10 2" xfId="33389"/>
    <cellStyle name="출력 4 2 2 2 10 3" xfId="48401"/>
    <cellStyle name="출력 4 2 2 2 11" xfId="6473"/>
    <cellStyle name="출력 4 2 2 2 11 2" xfId="21827"/>
    <cellStyle name="출력 4 2 2 2 11 3" xfId="36875"/>
    <cellStyle name="출력 4 2 2 2 12" xfId="21222"/>
    <cellStyle name="출력 4 2 2 2 13" xfId="36269"/>
    <cellStyle name="출력 4 2 2 2 2" xfId="6587"/>
    <cellStyle name="출력 4 2 2 2 2 10" xfId="20193"/>
    <cellStyle name="출력 4 2 2 2 2 10 2" xfId="35263"/>
    <cellStyle name="출력 4 2 2 2 2 10 3" xfId="50275"/>
    <cellStyle name="출력 4 2 2 2 2 11" xfId="7465"/>
    <cellStyle name="출력 4 2 2 2 2 11 2" xfId="22818"/>
    <cellStyle name="출력 4 2 2 2 2 11 3" xfId="37866"/>
    <cellStyle name="출력 4 2 2 2 2 12" xfId="21941"/>
    <cellStyle name="출력 4 2 2 2 2 13" xfId="36989"/>
    <cellStyle name="출력 4 2 2 2 2 2" xfId="10385"/>
    <cellStyle name="출력 4 2 2 2 2 2 2" xfId="25582"/>
    <cellStyle name="출력 4 2 2 2 2 2 3" xfId="40603"/>
    <cellStyle name="출력 4 2 2 2 2 3" xfId="11617"/>
    <cellStyle name="출력 4 2 2 2 2 3 2" xfId="26687"/>
    <cellStyle name="출력 4 2 2 2 2 3 3" xfId="41708"/>
    <cellStyle name="출력 4 2 2 2 2 4" xfId="12918"/>
    <cellStyle name="출력 4 2 2 2 2 4 2" xfId="27988"/>
    <cellStyle name="출력 4 2 2 2 2 4 3" xfId="43009"/>
    <cellStyle name="출력 4 2 2 2 2 5" xfId="14225"/>
    <cellStyle name="출력 4 2 2 2 2 5 2" xfId="29295"/>
    <cellStyle name="출력 4 2 2 2 2 5 3" xfId="44316"/>
    <cellStyle name="출력 4 2 2 2 2 6" xfId="15489"/>
    <cellStyle name="출력 4 2 2 2 2 6 2" xfId="30559"/>
    <cellStyle name="출력 4 2 2 2 2 6 3" xfId="45580"/>
    <cellStyle name="출력 4 2 2 2 2 7" xfId="16636"/>
    <cellStyle name="출력 4 2 2 2 2 7 2" xfId="31706"/>
    <cellStyle name="출력 4 2 2 2 2 7 3" xfId="46727"/>
    <cellStyle name="출력 4 2 2 2 2 8" xfId="17923"/>
    <cellStyle name="출력 4 2 2 2 2 8 2" xfId="32993"/>
    <cellStyle name="출력 4 2 2 2 2 8 3" xfId="48005"/>
    <cellStyle name="출력 4 2 2 2 2 9" xfId="19098"/>
    <cellStyle name="출력 4 2 2 2 2 9 2" xfId="34168"/>
    <cellStyle name="출력 4 2 2 2 2 9 3" xfId="49180"/>
    <cellStyle name="출력 4 2 2 2 3" xfId="7006"/>
    <cellStyle name="출력 4 2 2 2 3 2" xfId="8716"/>
    <cellStyle name="출력 4 2 2 2 3 2 2" xfId="23942"/>
    <cellStyle name="출력 4 2 2 2 3 2 3" xfId="38964"/>
    <cellStyle name="출력 4 2 2 2 3 3" xfId="22360"/>
    <cellStyle name="출력 4 2 2 2 3 4" xfId="37408"/>
    <cellStyle name="출력 4 2 2 2 4" xfId="9324"/>
    <cellStyle name="출력 4 2 2 2 4 2" xfId="24550"/>
    <cellStyle name="출력 4 2 2 2 4 3" xfId="39572"/>
    <cellStyle name="출력 4 2 2 2 5" xfId="10148"/>
    <cellStyle name="출력 4 2 2 2 5 2" xfId="25372"/>
    <cellStyle name="출력 4 2 2 2 5 3" xfId="40393"/>
    <cellStyle name="출력 4 2 2 2 6" xfId="8974"/>
    <cellStyle name="출력 4 2 2 2 6 2" xfId="24200"/>
    <cellStyle name="출력 4 2 2 2 6 3" xfId="39222"/>
    <cellStyle name="출력 4 2 2 2 7" xfId="14027"/>
    <cellStyle name="출력 4 2 2 2 7 2" xfId="29097"/>
    <cellStyle name="출력 4 2 2 2 7 3" xfId="44118"/>
    <cellStyle name="출력 4 2 2 2 8" xfId="10077"/>
    <cellStyle name="출력 4 2 2 2 8 2" xfId="25303"/>
    <cellStyle name="출력 4 2 2 2 8 3" xfId="40324"/>
    <cellStyle name="출력 4 2 2 2 9" xfId="9742"/>
    <cellStyle name="출력 4 2 2 2 9 2" xfId="24968"/>
    <cellStyle name="출력 4 2 2 2 9 3" xfId="39989"/>
    <cellStyle name="출력 4 2 2 3" xfId="6440"/>
    <cellStyle name="출력 4 2 2 3 10" xfId="20089"/>
    <cellStyle name="출력 4 2 2 3 10 2" xfId="35159"/>
    <cellStyle name="출력 4 2 2 3 10 3" xfId="50171"/>
    <cellStyle name="출력 4 2 2 3 11" xfId="7361"/>
    <cellStyle name="출력 4 2 2 3 11 2" xfId="22714"/>
    <cellStyle name="출력 4 2 2 3 11 3" xfId="37762"/>
    <cellStyle name="출력 4 2 2 3 12" xfId="21794"/>
    <cellStyle name="출력 4 2 2 3 13" xfId="36842"/>
    <cellStyle name="출력 4 2 2 3 2" xfId="10281"/>
    <cellStyle name="출력 4 2 2 3 2 2" xfId="25478"/>
    <cellStyle name="출력 4 2 2 3 2 3" xfId="40499"/>
    <cellStyle name="출력 4 2 2 3 3" xfId="11513"/>
    <cellStyle name="출력 4 2 2 3 3 2" xfId="26583"/>
    <cellStyle name="출력 4 2 2 3 3 3" xfId="41604"/>
    <cellStyle name="출력 4 2 2 3 4" xfId="12814"/>
    <cellStyle name="출력 4 2 2 3 4 2" xfId="27884"/>
    <cellStyle name="출력 4 2 2 3 4 3" xfId="42905"/>
    <cellStyle name="출력 4 2 2 3 5" xfId="14121"/>
    <cellStyle name="출력 4 2 2 3 5 2" xfId="29191"/>
    <cellStyle name="출력 4 2 2 3 5 3" xfId="44212"/>
    <cellStyle name="출력 4 2 2 3 6" xfId="15385"/>
    <cellStyle name="출력 4 2 2 3 6 2" xfId="30455"/>
    <cellStyle name="출력 4 2 2 3 6 3" xfId="45476"/>
    <cellStyle name="출력 4 2 2 3 7" xfId="16532"/>
    <cellStyle name="출력 4 2 2 3 7 2" xfId="31602"/>
    <cellStyle name="출력 4 2 2 3 7 3" xfId="46623"/>
    <cellStyle name="출력 4 2 2 3 8" xfId="17819"/>
    <cellStyle name="출력 4 2 2 3 8 2" xfId="32889"/>
    <cellStyle name="출력 4 2 2 3 8 3" xfId="47901"/>
    <cellStyle name="출력 4 2 2 3 9" xfId="18994"/>
    <cellStyle name="출력 4 2 2 3 9 2" xfId="34064"/>
    <cellStyle name="출력 4 2 2 3 9 3" xfId="49076"/>
    <cellStyle name="출력 4 2 2 4" xfId="6228"/>
    <cellStyle name="출력 4 2 2 4 2" xfId="9356"/>
    <cellStyle name="출력 4 2 2 4 2 2" xfId="24582"/>
    <cellStyle name="출력 4 2 2 4 2 3" xfId="39603"/>
    <cellStyle name="출력 4 2 2 4 3" xfId="21582"/>
    <cellStyle name="출력 4 2 2 4 4" xfId="36630"/>
    <cellStyle name="출력 4 2 2 5" xfId="9685"/>
    <cellStyle name="출력 4 2 2 5 2" xfId="24911"/>
    <cellStyle name="출력 4 2 2 5 3" xfId="39932"/>
    <cellStyle name="출력 4 2 2 6" xfId="9950"/>
    <cellStyle name="출력 4 2 2 6 2" xfId="25176"/>
    <cellStyle name="출력 4 2 2 6 3" xfId="40197"/>
    <cellStyle name="출력 4 2 2 7" xfId="12128"/>
    <cellStyle name="출력 4 2 2 7 2" xfId="27198"/>
    <cellStyle name="출력 4 2 2 7 3" xfId="42219"/>
    <cellStyle name="출력 4 2 2 8" xfId="9153"/>
    <cellStyle name="출력 4 2 2 8 2" xfId="24379"/>
    <cellStyle name="출력 4 2 2 8 3" xfId="39401"/>
    <cellStyle name="출력 4 2 2 9" xfId="9477"/>
    <cellStyle name="출력 4 2 2 9 2" xfId="24703"/>
    <cellStyle name="출력 4 2 2 9 3" xfId="39724"/>
    <cellStyle name="출력 4 2 3" xfId="5524"/>
    <cellStyle name="출력 4 2 3 10" xfId="18316"/>
    <cellStyle name="출력 4 2 3 10 2" xfId="33386"/>
    <cellStyle name="출력 4 2 3 10 3" xfId="48398"/>
    <cellStyle name="출력 4 2 3 11" xfId="6207"/>
    <cellStyle name="출력 4 2 3 11 2" xfId="21561"/>
    <cellStyle name="출력 4 2 3 11 3" xfId="36609"/>
    <cellStyle name="출력 4 2 3 12" xfId="21192"/>
    <cellStyle name="출력 4 2 3 13" xfId="36239"/>
    <cellStyle name="출력 4 2 3 2" xfId="6538"/>
    <cellStyle name="출력 4 2 3 2 10" xfId="20144"/>
    <cellStyle name="출력 4 2 3 2 10 2" xfId="35214"/>
    <cellStyle name="출력 4 2 3 2 10 3" xfId="50226"/>
    <cellStyle name="출력 4 2 3 2 11" xfId="7416"/>
    <cellStyle name="출력 4 2 3 2 11 2" xfId="22769"/>
    <cellStyle name="출력 4 2 3 2 11 3" xfId="37817"/>
    <cellStyle name="출력 4 2 3 2 12" xfId="21892"/>
    <cellStyle name="출력 4 2 3 2 13" xfId="36940"/>
    <cellStyle name="출력 4 2 3 2 2" xfId="10336"/>
    <cellStyle name="출력 4 2 3 2 2 2" xfId="25533"/>
    <cellStyle name="출력 4 2 3 2 2 3" xfId="40554"/>
    <cellStyle name="출력 4 2 3 2 3" xfId="11568"/>
    <cellStyle name="출력 4 2 3 2 3 2" xfId="26638"/>
    <cellStyle name="출력 4 2 3 2 3 3" xfId="41659"/>
    <cellStyle name="출력 4 2 3 2 4" xfId="12869"/>
    <cellStyle name="출력 4 2 3 2 4 2" xfId="27939"/>
    <cellStyle name="출력 4 2 3 2 4 3" xfId="42960"/>
    <cellStyle name="출력 4 2 3 2 5" xfId="14176"/>
    <cellStyle name="출력 4 2 3 2 5 2" xfId="29246"/>
    <cellStyle name="출력 4 2 3 2 5 3" xfId="44267"/>
    <cellStyle name="출력 4 2 3 2 6" xfId="15440"/>
    <cellStyle name="출력 4 2 3 2 6 2" xfId="30510"/>
    <cellStyle name="출력 4 2 3 2 6 3" xfId="45531"/>
    <cellStyle name="출력 4 2 3 2 7" xfId="16587"/>
    <cellStyle name="출력 4 2 3 2 7 2" xfId="31657"/>
    <cellStyle name="출력 4 2 3 2 7 3" xfId="46678"/>
    <cellStyle name="출력 4 2 3 2 8" xfId="17874"/>
    <cellStyle name="출력 4 2 3 2 8 2" xfId="32944"/>
    <cellStyle name="출력 4 2 3 2 8 3" xfId="47956"/>
    <cellStyle name="출력 4 2 3 2 9" xfId="19049"/>
    <cellStyle name="출력 4 2 3 2 9 2" xfId="34119"/>
    <cellStyle name="출력 4 2 3 2 9 3" xfId="49131"/>
    <cellStyle name="출력 4 2 3 3" xfId="6985"/>
    <cellStyle name="출력 4 2 3 3 2" xfId="8765"/>
    <cellStyle name="출력 4 2 3 3 2 2" xfId="23991"/>
    <cellStyle name="출력 4 2 3 3 2 3" xfId="39013"/>
    <cellStyle name="출력 4 2 3 3 3" xfId="22339"/>
    <cellStyle name="출력 4 2 3 3 4" xfId="37387"/>
    <cellStyle name="출력 4 2 3 4" xfId="9982"/>
    <cellStyle name="출력 4 2 3 4 2" xfId="25208"/>
    <cellStyle name="출력 4 2 3 4 3" xfId="40229"/>
    <cellStyle name="출력 4 2 3 5" xfId="9432"/>
    <cellStyle name="출력 4 2 3 5 2" xfId="24658"/>
    <cellStyle name="출력 4 2 3 5 3" xfId="39679"/>
    <cellStyle name="출력 4 2 3 6" xfId="9437"/>
    <cellStyle name="출력 4 2 3 6 2" xfId="24663"/>
    <cellStyle name="출력 4 2 3 6 3" xfId="39684"/>
    <cellStyle name="출력 4 2 3 7" xfId="14503"/>
    <cellStyle name="출력 4 2 3 7 2" xfId="29573"/>
    <cellStyle name="출력 4 2 3 7 3" xfId="44594"/>
    <cellStyle name="출력 4 2 3 8" xfId="9660"/>
    <cellStyle name="출력 4 2 3 8 2" xfId="24886"/>
    <cellStyle name="출력 4 2 3 8 3" xfId="39907"/>
    <cellStyle name="출력 4 2 3 9" xfId="9527"/>
    <cellStyle name="출력 4 2 3 9 2" xfId="24753"/>
    <cellStyle name="출력 4 2 3 9 3" xfId="39774"/>
    <cellStyle name="출력 4 2 4" xfId="6330"/>
    <cellStyle name="출력 4 2 4 10" xfId="20088"/>
    <cellStyle name="출력 4 2 4 10 2" xfId="35158"/>
    <cellStyle name="출력 4 2 4 10 3" xfId="50170"/>
    <cellStyle name="출력 4 2 4 11" xfId="7360"/>
    <cellStyle name="출력 4 2 4 11 2" xfId="22713"/>
    <cellStyle name="출력 4 2 4 11 3" xfId="37761"/>
    <cellStyle name="출력 4 2 4 12" xfId="21684"/>
    <cellStyle name="출력 4 2 4 13" xfId="36732"/>
    <cellStyle name="출력 4 2 4 2" xfId="10280"/>
    <cellStyle name="출력 4 2 4 2 2" xfId="25477"/>
    <cellStyle name="출력 4 2 4 2 3" xfId="40498"/>
    <cellStyle name="출력 4 2 4 3" xfId="11512"/>
    <cellStyle name="출력 4 2 4 3 2" xfId="26582"/>
    <cellStyle name="출력 4 2 4 3 3" xfId="41603"/>
    <cellStyle name="출력 4 2 4 4" xfId="12813"/>
    <cellStyle name="출력 4 2 4 4 2" xfId="27883"/>
    <cellStyle name="출력 4 2 4 4 3" xfId="42904"/>
    <cellStyle name="출력 4 2 4 5" xfId="14120"/>
    <cellStyle name="출력 4 2 4 5 2" xfId="29190"/>
    <cellStyle name="출력 4 2 4 5 3" xfId="44211"/>
    <cellStyle name="출력 4 2 4 6" xfId="15384"/>
    <cellStyle name="출력 4 2 4 6 2" xfId="30454"/>
    <cellStyle name="출력 4 2 4 6 3" xfId="45475"/>
    <cellStyle name="출력 4 2 4 7" xfId="16531"/>
    <cellStyle name="출력 4 2 4 7 2" xfId="31601"/>
    <cellStyle name="출력 4 2 4 7 3" xfId="46622"/>
    <cellStyle name="출력 4 2 4 8" xfId="17818"/>
    <cellStyle name="출력 4 2 4 8 2" xfId="32888"/>
    <cellStyle name="출력 4 2 4 8 3" xfId="47900"/>
    <cellStyle name="출력 4 2 4 9" xfId="18993"/>
    <cellStyle name="출력 4 2 4 9 2" xfId="34063"/>
    <cellStyle name="출력 4 2 4 9 3" xfId="49075"/>
    <cellStyle name="출력 4 2 5" xfId="6082"/>
    <cellStyle name="출력 4 2 5 2" xfId="9992"/>
    <cellStyle name="출력 4 2 5 2 2" xfId="25218"/>
    <cellStyle name="출력 4 2 5 2 3" xfId="40239"/>
    <cellStyle name="출력 4 2 5 3" xfId="21438"/>
    <cellStyle name="출력 4 2 5 4" xfId="36484"/>
    <cellStyle name="출력 4 2 6" xfId="9751"/>
    <cellStyle name="출력 4 2 6 2" xfId="24977"/>
    <cellStyle name="출력 4 2 6 3" xfId="39998"/>
    <cellStyle name="출력 4 2 7" xfId="10128"/>
    <cellStyle name="출력 4 2 7 2" xfId="25353"/>
    <cellStyle name="출력 4 2 7 3" xfId="40374"/>
    <cellStyle name="출력 4 2 8" xfId="9376"/>
    <cellStyle name="출력 4 2 8 2" xfId="24602"/>
    <cellStyle name="출력 4 2 8 3" xfId="39623"/>
    <cellStyle name="출력 4 2 9" xfId="10100"/>
    <cellStyle name="출력 4 2 9 2" xfId="25326"/>
    <cellStyle name="출력 4 2 9 3" xfId="40347"/>
    <cellStyle name="출력 4 3" xfId="5518"/>
    <cellStyle name="출력 4 3 10" xfId="8929"/>
    <cellStyle name="출력 4 3 10 2" xfId="24155"/>
    <cellStyle name="출력 4 3 10 3" xfId="39177"/>
    <cellStyle name="출력 4 3 11" xfId="6216"/>
    <cellStyle name="출력 4 3 11 2" xfId="21570"/>
    <cellStyle name="출력 4 3 11 3" xfId="36618"/>
    <cellStyle name="출력 4 3 12" xfId="21189"/>
    <cellStyle name="출력 4 3 13" xfId="36236"/>
    <cellStyle name="출력 4 3 2" xfId="6532"/>
    <cellStyle name="출력 4 3 2 10" xfId="20138"/>
    <cellStyle name="출력 4 3 2 10 2" xfId="35208"/>
    <cellStyle name="출력 4 3 2 10 3" xfId="50220"/>
    <cellStyle name="출력 4 3 2 11" xfId="7410"/>
    <cellStyle name="출력 4 3 2 11 2" xfId="22763"/>
    <cellStyle name="출력 4 3 2 11 3" xfId="37811"/>
    <cellStyle name="출력 4 3 2 12" xfId="21886"/>
    <cellStyle name="출력 4 3 2 13" xfId="36934"/>
    <cellStyle name="출력 4 3 2 2" xfId="10330"/>
    <cellStyle name="출력 4 3 2 2 2" xfId="25527"/>
    <cellStyle name="출력 4 3 2 2 3" xfId="40548"/>
    <cellStyle name="출력 4 3 2 3" xfId="11562"/>
    <cellStyle name="출력 4 3 2 3 2" xfId="26632"/>
    <cellStyle name="출력 4 3 2 3 3" xfId="41653"/>
    <cellStyle name="출력 4 3 2 4" xfId="12863"/>
    <cellStyle name="출력 4 3 2 4 2" xfId="27933"/>
    <cellStyle name="출력 4 3 2 4 3" xfId="42954"/>
    <cellStyle name="출력 4 3 2 5" xfId="14170"/>
    <cellStyle name="출력 4 3 2 5 2" xfId="29240"/>
    <cellStyle name="출력 4 3 2 5 3" xfId="44261"/>
    <cellStyle name="출력 4 3 2 6" xfId="15434"/>
    <cellStyle name="출력 4 3 2 6 2" xfId="30504"/>
    <cellStyle name="출력 4 3 2 6 3" xfId="45525"/>
    <cellStyle name="출력 4 3 2 7" xfId="16581"/>
    <cellStyle name="출력 4 3 2 7 2" xfId="31651"/>
    <cellStyle name="출력 4 3 2 7 3" xfId="46672"/>
    <cellStyle name="출력 4 3 2 8" xfId="17868"/>
    <cellStyle name="출력 4 3 2 8 2" xfId="32938"/>
    <cellStyle name="출력 4 3 2 8 3" xfId="47950"/>
    <cellStyle name="출력 4 3 2 9" xfId="19043"/>
    <cellStyle name="출력 4 3 2 9 2" xfId="34113"/>
    <cellStyle name="출력 4 3 2 9 3" xfId="49125"/>
    <cellStyle name="출력 4 3 3" xfId="6984"/>
    <cellStyle name="출력 4 3 3 2" xfId="8771"/>
    <cellStyle name="출력 4 3 3 2 2" xfId="23997"/>
    <cellStyle name="출력 4 3 3 2 3" xfId="39019"/>
    <cellStyle name="출력 4 3 3 3" xfId="22338"/>
    <cellStyle name="출력 4 3 3 4" xfId="37386"/>
    <cellStyle name="출력 4 3 4" xfId="9993"/>
    <cellStyle name="출력 4 3 4 2" xfId="25219"/>
    <cellStyle name="출력 4 3 4 3" xfId="40240"/>
    <cellStyle name="출력 4 3 5" xfId="9072"/>
    <cellStyle name="출력 4 3 5 2" xfId="24298"/>
    <cellStyle name="출력 4 3 5 3" xfId="39320"/>
    <cellStyle name="출력 4 3 6" xfId="9936"/>
    <cellStyle name="출력 4 3 6 2" xfId="25162"/>
    <cellStyle name="출력 4 3 6 3" xfId="40183"/>
    <cellStyle name="출력 4 3 7" xfId="14788"/>
    <cellStyle name="출력 4 3 7 2" xfId="29858"/>
    <cellStyle name="출력 4 3 7 3" xfId="44879"/>
    <cellStyle name="출력 4 3 8" xfId="9225"/>
    <cellStyle name="출력 4 3 8 2" xfId="24451"/>
    <cellStyle name="출력 4 3 8 3" xfId="39473"/>
    <cellStyle name="출력 4 3 9" xfId="9819"/>
    <cellStyle name="출력 4 3 9 2" xfId="25045"/>
    <cellStyle name="출력 4 3 9 3" xfId="40066"/>
    <cellStyle name="출력 4 4" xfId="6301"/>
    <cellStyle name="출력 4 4 10" xfId="20087"/>
    <cellStyle name="출력 4 4 10 2" xfId="35157"/>
    <cellStyle name="출력 4 4 10 3" xfId="50169"/>
    <cellStyle name="출력 4 4 11" xfId="7359"/>
    <cellStyle name="출력 4 4 11 2" xfId="22712"/>
    <cellStyle name="출력 4 4 11 3" xfId="37760"/>
    <cellStyle name="출력 4 4 12" xfId="21655"/>
    <cellStyle name="출력 4 4 13" xfId="36703"/>
    <cellStyle name="출력 4 4 2" xfId="10279"/>
    <cellStyle name="출력 4 4 2 2" xfId="25476"/>
    <cellStyle name="출력 4 4 2 3" xfId="40497"/>
    <cellStyle name="출력 4 4 3" xfId="11511"/>
    <cellStyle name="출력 4 4 3 2" xfId="26581"/>
    <cellStyle name="출력 4 4 3 3" xfId="41602"/>
    <cellStyle name="출력 4 4 4" xfId="12812"/>
    <cellStyle name="출력 4 4 4 2" xfId="27882"/>
    <cellStyle name="출력 4 4 4 3" xfId="42903"/>
    <cellStyle name="출력 4 4 5" xfId="14119"/>
    <cellStyle name="출력 4 4 5 2" xfId="29189"/>
    <cellStyle name="출력 4 4 5 3" xfId="44210"/>
    <cellStyle name="출력 4 4 6" xfId="15383"/>
    <cellStyle name="출력 4 4 6 2" xfId="30453"/>
    <cellStyle name="출력 4 4 6 3" xfId="45474"/>
    <cellStyle name="출력 4 4 7" xfId="16530"/>
    <cellStyle name="출력 4 4 7 2" xfId="31600"/>
    <cellStyle name="출력 4 4 7 3" xfId="46621"/>
    <cellStyle name="출력 4 4 8" xfId="17817"/>
    <cellStyle name="출력 4 4 8 2" xfId="32887"/>
    <cellStyle name="출력 4 4 8 3" xfId="47899"/>
    <cellStyle name="출력 4 4 9" xfId="18992"/>
    <cellStyle name="출력 4 4 9 2" xfId="34062"/>
    <cellStyle name="출력 4 4 9 3" xfId="49074"/>
    <cellStyle name="출력 4 5" xfId="6270"/>
    <cellStyle name="출력 4 5 2" xfId="9712"/>
    <cellStyle name="출력 4 5 2 2" xfId="24938"/>
    <cellStyle name="출력 4 5 2 3" xfId="39959"/>
    <cellStyle name="출력 4 5 3" xfId="21624"/>
    <cellStyle name="출력 4 5 4" xfId="36672"/>
    <cellStyle name="출력 4 6" xfId="9244"/>
    <cellStyle name="출력 4 6 2" xfId="24470"/>
    <cellStyle name="출력 4 6 3" xfId="39492"/>
    <cellStyle name="출력 4 7" xfId="9962"/>
    <cellStyle name="출력 4 7 2" xfId="25188"/>
    <cellStyle name="출력 4 7 3" xfId="40209"/>
    <cellStyle name="출력 4 8" xfId="8975"/>
    <cellStyle name="출력 4 8 2" xfId="24201"/>
    <cellStyle name="출력 4 8 3" xfId="39223"/>
    <cellStyle name="출력 4 9" xfId="9008"/>
    <cellStyle name="출력 4 9 2" xfId="24234"/>
    <cellStyle name="출력 4 9 3" xfId="39256"/>
    <cellStyle name="출력 5" xfId="4387"/>
    <cellStyle name="출력 5 10" xfId="9615"/>
    <cellStyle name="출력 5 10 2" xfId="24841"/>
    <cellStyle name="출력 5 10 3" xfId="39862"/>
    <cellStyle name="출력 5 11" xfId="6119"/>
    <cellStyle name="출력 5 11 2" xfId="21474"/>
    <cellStyle name="출력 5 11 3" xfId="36521"/>
    <cellStyle name="출력 5 12" xfId="21146"/>
    <cellStyle name="출력 5 13" xfId="36202"/>
    <cellStyle name="출력 5 2" xfId="5542"/>
    <cellStyle name="출력 5 2 10" xfId="17735"/>
    <cellStyle name="출력 5 2 10 2" xfId="32805"/>
    <cellStyle name="출력 5 2 10 3" xfId="47817"/>
    <cellStyle name="출력 5 2 11" xfId="6294"/>
    <cellStyle name="출력 5 2 11 2" xfId="21648"/>
    <cellStyle name="출력 5 2 11 3" xfId="36696"/>
    <cellStyle name="출력 5 2 12" xfId="21203"/>
    <cellStyle name="출력 5 2 13" xfId="36250"/>
    <cellStyle name="출력 5 2 2" xfId="6556"/>
    <cellStyle name="출력 5 2 2 10" xfId="20162"/>
    <cellStyle name="출력 5 2 2 10 2" xfId="35232"/>
    <cellStyle name="출력 5 2 2 10 3" xfId="50244"/>
    <cellStyle name="출력 5 2 2 11" xfId="7434"/>
    <cellStyle name="출력 5 2 2 11 2" xfId="22787"/>
    <cellStyle name="출력 5 2 2 11 3" xfId="37835"/>
    <cellStyle name="출력 5 2 2 12" xfId="21910"/>
    <cellStyle name="출력 5 2 2 13" xfId="36958"/>
    <cellStyle name="출력 5 2 2 2" xfId="10354"/>
    <cellStyle name="출력 5 2 2 2 2" xfId="25551"/>
    <cellStyle name="출력 5 2 2 2 3" xfId="40572"/>
    <cellStyle name="출력 5 2 2 3" xfId="11586"/>
    <cellStyle name="출력 5 2 2 3 2" xfId="26656"/>
    <cellStyle name="출력 5 2 2 3 3" xfId="41677"/>
    <cellStyle name="출력 5 2 2 4" xfId="12887"/>
    <cellStyle name="출력 5 2 2 4 2" xfId="27957"/>
    <cellStyle name="출력 5 2 2 4 3" xfId="42978"/>
    <cellStyle name="출력 5 2 2 5" xfId="14194"/>
    <cellStyle name="출력 5 2 2 5 2" xfId="29264"/>
    <cellStyle name="출력 5 2 2 5 3" xfId="44285"/>
    <cellStyle name="출력 5 2 2 6" xfId="15458"/>
    <cellStyle name="출력 5 2 2 6 2" xfId="30528"/>
    <cellStyle name="출력 5 2 2 6 3" xfId="45549"/>
    <cellStyle name="출력 5 2 2 7" xfId="16605"/>
    <cellStyle name="출력 5 2 2 7 2" xfId="31675"/>
    <cellStyle name="출력 5 2 2 7 3" xfId="46696"/>
    <cellStyle name="출력 5 2 2 8" xfId="17892"/>
    <cellStyle name="출력 5 2 2 8 2" xfId="32962"/>
    <cellStyle name="출력 5 2 2 8 3" xfId="47974"/>
    <cellStyle name="출력 5 2 2 9" xfId="19067"/>
    <cellStyle name="출력 5 2 2 9 2" xfId="34137"/>
    <cellStyle name="출력 5 2 2 9 3" xfId="49149"/>
    <cellStyle name="출력 5 2 3" xfId="6994"/>
    <cellStyle name="출력 5 2 3 2" xfId="8747"/>
    <cellStyle name="출력 5 2 3 2 2" xfId="23973"/>
    <cellStyle name="출력 5 2 3 2 3" xfId="38995"/>
    <cellStyle name="출력 5 2 3 3" xfId="22348"/>
    <cellStyle name="출력 5 2 3 4" xfId="37396"/>
    <cellStyle name="출력 5 2 4" xfId="9223"/>
    <cellStyle name="출력 5 2 4 2" xfId="24449"/>
    <cellStyle name="출력 5 2 4 3" xfId="39471"/>
    <cellStyle name="출력 5 2 5" xfId="9454"/>
    <cellStyle name="출력 5 2 5 2" xfId="24680"/>
    <cellStyle name="출력 5 2 5 3" xfId="39701"/>
    <cellStyle name="출력 5 2 6" xfId="9734"/>
    <cellStyle name="출력 5 2 6 2" xfId="24960"/>
    <cellStyle name="출력 5 2 6 3" xfId="39981"/>
    <cellStyle name="출력 5 2 7" xfId="14790"/>
    <cellStyle name="출력 5 2 7 2" xfId="29860"/>
    <cellStyle name="출력 5 2 7 3" xfId="44881"/>
    <cellStyle name="출력 5 2 8" xfId="9984"/>
    <cellStyle name="출력 5 2 8 2" xfId="25210"/>
    <cellStyle name="출력 5 2 8 3" xfId="40231"/>
    <cellStyle name="출력 5 2 9" xfId="9973"/>
    <cellStyle name="출력 5 2 9 2" xfId="25199"/>
    <cellStyle name="출력 5 2 9 3" xfId="40220"/>
    <cellStyle name="출력 5 3" xfId="6372"/>
    <cellStyle name="출력 5 3 10" xfId="20090"/>
    <cellStyle name="출력 5 3 10 2" xfId="35160"/>
    <cellStyle name="출력 5 3 10 3" xfId="50172"/>
    <cellStyle name="출력 5 3 11" xfId="7362"/>
    <cellStyle name="출력 5 3 11 2" xfId="22715"/>
    <cellStyle name="출력 5 3 11 3" xfId="37763"/>
    <cellStyle name="출력 5 3 12" xfId="21726"/>
    <cellStyle name="출력 5 3 13" xfId="36774"/>
    <cellStyle name="출력 5 3 2" xfId="10282"/>
    <cellStyle name="출력 5 3 2 2" xfId="25479"/>
    <cellStyle name="출력 5 3 2 3" xfId="40500"/>
    <cellStyle name="출력 5 3 3" xfId="11514"/>
    <cellStyle name="출력 5 3 3 2" xfId="26584"/>
    <cellStyle name="출력 5 3 3 3" xfId="41605"/>
    <cellStyle name="출력 5 3 4" xfId="12815"/>
    <cellStyle name="출력 5 3 4 2" xfId="27885"/>
    <cellStyle name="출력 5 3 4 3" xfId="42906"/>
    <cellStyle name="출력 5 3 5" xfId="14122"/>
    <cellStyle name="출력 5 3 5 2" xfId="29192"/>
    <cellStyle name="출력 5 3 5 3" xfId="44213"/>
    <cellStyle name="출력 5 3 6" xfId="15386"/>
    <cellStyle name="출력 5 3 6 2" xfId="30456"/>
    <cellStyle name="출력 5 3 6 3" xfId="45477"/>
    <cellStyle name="출력 5 3 7" xfId="16533"/>
    <cellStyle name="출력 5 3 7 2" xfId="31603"/>
    <cellStyle name="출력 5 3 7 3" xfId="46624"/>
    <cellStyle name="출력 5 3 8" xfId="17820"/>
    <cellStyle name="출력 5 3 8 2" xfId="32890"/>
    <cellStyle name="출력 5 3 8 3" xfId="47902"/>
    <cellStyle name="출력 5 3 9" xfId="18995"/>
    <cellStyle name="출력 5 3 9 2" xfId="34065"/>
    <cellStyle name="출력 5 3 9 3" xfId="49077"/>
    <cellStyle name="출력 5 4" xfId="6235"/>
    <cellStyle name="출력 5 4 2" xfId="9259"/>
    <cellStyle name="출력 5 4 2 2" xfId="24485"/>
    <cellStyle name="출력 5 4 2 3" xfId="39507"/>
    <cellStyle name="출력 5 4 3" xfId="21589"/>
    <cellStyle name="출력 5 4 4" xfId="36637"/>
    <cellStyle name="출력 5 5" xfId="9746"/>
    <cellStyle name="출력 5 5 2" xfId="24972"/>
    <cellStyle name="출력 5 5 3" xfId="39993"/>
    <cellStyle name="출력 5 6" xfId="9067"/>
    <cellStyle name="출력 5 6 2" xfId="24293"/>
    <cellStyle name="출력 5 6 3" xfId="39315"/>
    <cellStyle name="출력 5 7" xfId="9676"/>
    <cellStyle name="출력 5 7 2" xfId="24902"/>
    <cellStyle name="출력 5 7 3" xfId="39923"/>
    <cellStyle name="출력 5 8" xfId="12121"/>
    <cellStyle name="출력 5 8 2" xfId="27191"/>
    <cellStyle name="출력 5 8 3" xfId="42212"/>
    <cellStyle name="출력 5 9" xfId="10163"/>
    <cellStyle name="출력 5 9 2" xfId="25381"/>
    <cellStyle name="출력 5 9 3" xfId="40402"/>
    <cellStyle name="출력 6" xfId="4526"/>
    <cellStyle name="출력 6 10" xfId="9490"/>
    <cellStyle name="출력 6 10 2" xfId="24716"/>
    <cellStyle name="출력 6 10 3" xfId="39737"/>
    <cellStyle name="출력 6 11" xfId="6284"/>
    <cellStyle name="출력 6 11 2" xfId="21638"/>
    <cellStyle name="출력 6 11 3" xfId="36686"/>
    <cellStyle name="출력 6 12" xfId="21163"/>
    <cellStyle name="출력 6 13" xfId="36215"/>
    <cellStyle name="출력 6 2" xfId="5563"/>
    <cellStyle name="출력 6 2 10" xfId="18433"/>
    <cellStyle name="출력 6 2 10 2" xfId="33503"/>
    <cellStyle name="출력 6 2 10 3" xfId="48515"/>
    <cellStyle name="출력 6 2 11" xfId="6103"/>
    <cellStyle name="출력 6 2 11 2" xfId="21458"/>
    <cellStyle name="출력 6 2 11 3" xfId="36505"/>
    <cellStyle name="출력 6 2 12" xfId="21216"/>
    <cellStyle name="출력 6 2 13" xfId="36263"/>
    <cellStyle name="출력 6 2 2" xfId="6577"/>
    <cellStyle name="출력 6 2 2 10" xfId="20183"/>
    <cellStyle name="출력 6 2 2 10 2" xfId="35253"/>
    <cellStyle name="출력 6 2 2 10 3" xfId="50265"/>
    <cellStyle name="출력 6 2 2 11" xfId="7455"/>
    <cellStyle name="출력 6 2 2 11 2" xfId="22808"/>
    <cellStyle name="출력 6 2 2 11 3" xfId="37856"/>
    <cellStyle name="출력 6 2 2 12" xfId="21931"/>
    <cellStyle name="출력 6 2 2 13" xfId="36979"/>
    <cellStyle name="출력 6 2 2 2" xfId="10375"/>
    <cellStyle name="출력 6 2 2 2 2" xfId="25572"/>
    <cellStyle name="출력 6 2 2 2 3" xfId="40593"/>
    <cellStyle name="출력 6 2 2 3" xfId="11607"/>
    <cellStyle name="출력 6 2 2 3 2" xfId="26677"/>
    <cellStyle name="출력 6 2 2 3 3" xfId="41698"/>
    <cellStyle name="출력 6 2 2 4" xfId="12908"/>
    <cellStyle name="출력 6 2 2 4 2" xfId="27978"/>
    <cellStyle name="출력 6 2 2 4 3" xfId="42999"/>
    <cellStyle name="출력 6 2 2 5" xfId="14215"/>
    <cellStyle name="출력 6 2 2 5 2" xfId="29285"/>
    <cellStyle name="출력 6 2 2 5 3" xfId="44306"/>
    <cellStyle name="출력 6 2 2 6" xfId="15479"/>
    <cellStyle name="출력 6 2 2 6 2" xfId="30549"/>
    <cellStyle name="출력 6 2 2 6 3" xfId="45570"/>
    <cellStyle name="출력 6 2 2 7" xfId="16626"/>
    <cellStyle name="출력 6 2 2 7 2" xfId="31696"/>
    <cellStyle name="출력 6 2 2 7 3" xfId="46717"/>
    <cellStyle name="출력 6 2 2 8" xfId="17913"/>
    <cellStyle name="출력 6 2 2 8 2" xfId="32983"/>
    <cellStyle name="출력 6 2 2 8 3" xfId="47995"/>
    <cellStyle name="출력 6 2 2 9" xfId="19088"/>
    <cellStyle name="출력 6 2 2 9 2" xfId="34158"/>
    <cellStyle name="출력 6 2 2 9 3" xfId="49170"/>
    <cellStyle name="출력 6 2 3" xfId="7002"/>
    <cellStyle name="출력 6 2 3 2" xfId="8726"/>
    <cellStyle name="출력 6 2 3 2 2" xfId="23952"/>
    <cellStyle name="출력 6 2 3 2 3" xfId="38974"/>
    <cellStyle name="출력 6 2 3 3" xfId="22356"/>
    <cellStyle name="출력 6 2 3 4" xfId="37404"/>
    <cellStyle name="출력 6 2 4" xfId="9307"/>
    <cellStyle name="출력 6 2 4 2" xfId="24533"/>
    <cellStyle name="출력 6 2 4 3" xfId="39555"/>
    <cellStyle name="출력 6 2 5" xfId="9189"/>
    <cellStyle name="출력 6 2 5 2" xfId="24415"/>
    <cellStyle name="출력 6 2 5 3" xfId="39437"/>
    <cellStyle name="출력 6 2 6" xfId="9409"/>
    <cellStyle name="출력 6 2 6 2" xfId="24635"/>
    <cellStyle name="출력 6 2 6 3" xfId="39656"/>
    <cellStyle name="출력 6 2 7" xfId="14646"/>
    <cellStyle name="출력 6 2 7 2" xfId="29716"/>
    <cellStyle name="출력 6 2 7 3" xfId="44737"/>
    <cellStyle name="출력 6 2 8" xfId="9270"/>
    <cellStyle name="출력 6 2 8 2" xfId="24496"/>
    <cellStyle name="출력 6 2 8 3" xfId="39518"/>
    <cellStyle name="출력 6 2 9" xfId="9364"/>
    <cellStyle name="출력 6 2 9 2" xfId="24590"/>
    <cellStyle name="출력 6 2 9 3" xfId="39611"/>
    <cellStyle name="출력 6 3" xfId="6423"/>
    <cellStyle name="출력 6 3 10" xfId="20091"/>
    <cellStyle name="출력 6 3 10 2" xfId="35161"/>
    <cellStyle name="출력 6 3 10 3" xfId="50173"/>
    <cellStyle name="출력 6 3 11" xfId="7363"/>
    <cellStyle name="출력 6 3 11 2" xfId="22716"/>
    <cellStyle name="출력 6 3 11 3" xfId="37764"/>
    <cellStyle name="출력 6 3 12" xfId="21777"/>
    <cellStyle name="출력 6 3 13" xfId="36825"/>
    <cellStyle name="출력 6 3 2" xfId="10283"/>
    <cellStyle name="출력 6 3 2 2" xfId="25480"/>
    <cellStyle name="출력 6 3 2 3" xfId="40501"/>
    <cellStyle name="출력 6 3 3" xfId="11515"/>
    <cellStyle name="출력 6 3 3 2" xfId="26585"/>
    <cellStyle name="출력 6 3 3 3" xfId="41606"/>
    <cellStyle name="출력 6 3 4" xfId="12816"/>
    <cellStyle name="출력 6 3 4 2" xfId="27886"/>
    <cellStyle name="출력 6 3 4 3" xfId="42907"/>
    <cellStyle name="출력 6 3 5" xfId="14123"/>
    <cellStyle name="출력 6 3 5 2" xfId="29193"/>
    <cellStyle name="출력 6 3 5 3" xfId="44214"/>
    <cellStyle name="출력 6 3 6" xfId="15387"/>
    <cellStyle name="출력 6 3 6 2" xfId="30457"/>
    <cellStyle name="출력 6 3 6 3" xfId="45478"/>
    <cellStyle name="출력 6 3 7" xfId="16534"/>
    <cellStyle name="출력 6 3 7 2" xfId="31604"/>
    <cellStyle name="출력 6 3 7 3" xfId="46625"/>
    <cellStyle name="출력 6 3 8" xfId="17821"/>
    <cellStyle name="출력 6 3 8 2" xfId="32891"/>
    <cellStyle name="출력 6 3 8 3" xfId="47903"/>
    <cellStyle name="출력 6 3 9" xfId="18996"/>
    <cellStyle name="출력 6 3 9 2" xfId="34066"/>
    <cellStyle name="출력 6 3 9 3" xfId="49078"/>
    <cellStyle name="출력 6 4" xfId="6278"/>
    <cellStyle name="출력 6 4 2" xfId="9512"/>
    <cellStyle name="출력 6 4 2 2" xfId="24738"/>
    <cellStyle name="출력 6 4 2 3" xfId="39759"/>
    <cellStyle name="출력 6 4 3" xfId="21632"/>
    <cellStyle name="출력 6 4 4" xfId="36680"/>
    <cellStyle name="출력 6 5" xfId="10130"/>
    <cellStyle name="출력 6 5 2" xfId="25355"/>
    <cellStyle name="출력 6 5 3" xfId="40376"/>
    <cellStyle name="출력 6 6" xfId="9476"/>
    <cellStyle name="출력 6 6 2" xfId="24702"/>
    <cellStyle name="출력 6 6 3" xfId="39723"/>
    <cellStyle name="출력 6 7" xfId="10174"/>
    <cellStyle name="출력 6 7 2" xfId="25391"/>
    <cellStyle name="출력 6 7 3" xfId="40412"/>
    <cellStyle name="출력 6 8" xfId="9906"/>
    <cellStyle name="출력 6 8 2" xfId="25132"/>
    <cellStyle name="출력 6 8 3" xfId="40153"/>
    <cellStyle name="출력 6 9" xfId="9668"/>
    <cellStyle name="출력 6 9 2" xfId="24894"/>
    <cellStyle name="출력 6 9 3" xfId="39915"/>
    <cellStyle name="출력 7" xfId="4311"/>
    <cellStyle name="출력 7 10" xfId="12132"/>
    <cellStyle name="출력 7 10 2" xfId="27202"/>
    <cellStyle name="출력 7 10 3" xfId="42223"/>
    <cellStyle name="출력 7 11" xfId="6203"/>
    <cellStyle name="출력 7 11 2" xfId="21557"/>
    <cellStyle name="출력 7 11 3" xfId="36605"/>
    <cellStyle name="출력 7 12" xfId="21139"/>
    <cellStyle name="출력 7 13" xfId="36197"/>
    <cellStyle name="출력 7 2" xfId="5534"/>
    <cellStyle name="출력 7 2 10" xfId="17703"/>
    <cellStyle name="출력 7 2 10 2" xfId="32773"/>
    <cellStyle name="출력 7 2 10 3" xfId="47785"/>
    <cellStyle name="출력 7 2 11" xfId="6289"/>
    <cellStyle name="출력 7 2 11 2" xfId="21643"/>
    <cellStyle name="출력 7 2 11 3" xfId="36691"/>
    <cellStyle name="출력 7 2 12" xfId="21198"/>
    <cellStyle name="출력 7 2 13" xfId="36245"/>
    <cellStyle name="출력 7 2 2" xfId="6548"/>
    <cellStyle name="출력 7 2 2 10" xfId="20154"/>
    <cellStyle name="출력 7 2 2 10 2" xfId="35224"/>
    <cellStyle name="출력 7 2 2 10 3" xfId="50236"/>
    <cellStyle name="출력 7 2 2 11" xfId="7426"/>
    <cellStyle name="출력 7 2 2 11 2" xfId="22779"/>
    <cellStyle name="출력 7 2 2 11 3" xfId="37827"/>
    <cellStyle name="출력 7 2 2 12" xfId="21902"/>
    <cellStyle name="출력 7 2 2 13" xfId="36950"/>
    <cellStyle name="출력 7 2 2 2" xfId="10346"/>
    <cellStyle name="출력 7 2 2 2 2" xfId="25543"/>
    <cellStyle name="출력 7 2 2 2 3" xfId="40564"/>
    <cellStyle name="출력 7 2 2 3" xfId="11578"/>
    <cellStyle name="출력 7 2 2 3 2" xfId="26648"/>
    <cellStyle name="출력 7 2 2 3 3" xfId="41669"/>
    <cellStyle name="출력 7 2 2 4" xfId="12879"/>
    <cellStyle name="출력 7 2 2 4 2" xfId="27949"/>
    <cellStyle name="출력 7 2 2 4 3" xfId="42970"/>
    <cellStyle name="출력 7 2 2 5" xfId="14186"/>
    <cellStyle name="출력 7 2 2 5 2" xfId="29256"/>
    <cellStyle name="출력 7 2 2 5 3" xfId="44277"/>
    <cellStyle name="출력 7 2 2 6" xfId="15450"/>
    <cellStyle name="출력 7 2 2 6 2" xfId="30520"/>
    <cellStyle name="출력 7 2 2 6 3" xfId="45541"/>
    <cellStyle name="출력 7 2 2 7" xfId="16597"/>
    <cellStyle name="출력 7 2 2 7 2" xfId="31667"/>
    <cellStyle name="출력 7 2 2 7 3" xfId="46688"/>
    <cellStyle name="출력 7 2 2 8" xfId="17884"/>
    <cellStyle name="출력 7 2 2 8 2" xfId="32954"/>
    <cellStyle name="출력 7 2 2 8 3" xfId="47966"/>
    <cellStyle name="출력 7 2 2 9" xfId="19059"/>
    <cellStyle name="출력 7 2 2 9 2" xfId="34129"/>
    <cellStyle name="출력 7 2 2 9 3" xfId="49141"/>
    <cellStyle name="출력 7 2 3" xfId="6990"/>
    <cellStyle name="출력 7 2 3 2" xfId="8755"/>
    <cellStyle name="출력 7 2 3 2 2" xfId="23981"/>
    <cellStyle name="출력 7 2 3 2 3" xfId="39003"/>
    <cellStyle name="출력 7 2 3 3" xfId="22344"/>
    <cellStyle name="출력 7 2 3 4" xfId="37392"/>
    <cellStyle name="출력 7 2 4" xfId="9179"/>
    <cellStyle name="출력 7 2 4 2" xfId="24405"/>
    <cellStyle name="출력 7 2 4 3" xfId="39427"/>
    <cellStyle name="출력 7 2 5" xfId="9492"/>
    <cellStyle name="출력 7 2 5 2" xfId="24718"/>
    <cellStyle name="출력 7 2 5 3" xfId="39739"/>
    <cellStyle name="출력 7 2 6" xfId="9898"/>
    <cellStyle name="출력 7 2 6 2" xfId="25124"/>
    <cellStyle name="출력 7 2 6 3" xfId="40145"/>
    <cellStyle name="출력 7 2 7" xfId="14036"/>
    <cellStyle name="출력 7 2 7 2" xfId="29106"/>
    <cellStyle name="출력 7 2 7 3" xfId="44127"/>
    <cellStyle name="출력 7 2 8" xfId="9943"/>
    <cellStyle name="출력 7 2 8 2" xfId="25169"/>
    <cellStyle name="출력 7 2 8 3" xfId="40190"/>
    <cellStyle name="출력 7 2 9" xfId="9233"/>
    <cellStyle name="출력 7 2 9 2" xfId="24459"/>
    <cellStyle name="출력 7 2 9 3" xfId="39481"/>
    <cellStyle name="출력 7 3" xfId="6352"/>
    <cellStyle name="출력 7 3 10" xfId="20092"/>
    <cellStyle name="출력 7 3 10 2" xfId="35162"/>
    <cellStyle name="출력 7 3 10 3" xfId="50174"/>
    <cellStyle name="출력 7 3 11" xfId="7364"/>
    <cellStyle name="출력 7 3 11 2" xfId="22717"/>
    <cellStyle name="출력 7 3 11 3" xfId="37765"/>
    <cellStyle name="출력 7 3 12" xfId="21706"/>
    <cellStyle name="출력 7 3 13" xfId="36754"/>
    <cellStyle name="출력 7 3 2" xfId="10284"/>
    <cellStyle name="출력 7 3 2 2" xfId="25481"/>
    <cellStyle name="출력 7 3 2 3" xfId="40502"/>
    <cellStyle name="출력 7 3 3" xfId="11516"/>
    <cellStyle name="출력 7 3 3 2" xfId="26586"/>
    <cellStyle name="출력 7 3 3 3" xfId="41607"/>
    <cellStyle name="출력 7 3 4" xfId="12817"/>
    <cellStyle name="출력 7 3 4 2" xfId="27887"/>
    <cellStyle name="출력 7 3 4 3" xfId="42908"/>
    <cellStyle name="출력 7 3 5" xfId="14124"/>
    <cellStyle name="출력 7 3 5 2" xfId="29194"/>
    <cellStyle name="출력 7 3 5 3" xfId="44215"/>
    <cellStyle name="출력 7 3 6" xfId="15388"/>
    <cellStyle name="출력 7 3 6 2" xfId="30458"/>
    <cellStyle name="출력 7 3 6 3" xfId="45479"/>
    <cellStyle name="출력 7 3 7" xfId="16535"/>
    <cellStyle name="출력 7 3 7 2" xfId="31605"/>
    <cellStyle name="출력 7 3 7 3" xfId="46626"/>
    <cellStyle name="출력 7 3 8" xfId="17822"/>
    <cellStyle name="출력 7 3 8 2" xfId="32892"/>
    <cellStyle name="출력 7 3 8 3" xfId="47904"/>
    <cellStyle name="출력 7 3 9" xfId="18997"/>
    <cellStyle name="출력 7 3 9 2" xfId="34067"/>
    <cellStyle name="출력 7 3 9 3" xfId="49079"/>
    <cellStyle name="출력 7 4" xfId="6464"/>
    <cellStyle name="출력 7 4 2" xfId="9091"/>
    <cellStyle name="출력 7 4 2 2" xfId="24317"/>
    <cellStyle name="출력 7 4 2 3" xfId="39339"/>
    <cellStyle name="출력 7 4 3" xfId="21818"/>
    <cellStyle name="출력 7 4 4" xfId="36866"/>
    <cellStyle name="출력 7 5" xfId="10001"/>
    <cellStyle name="출력 7 5 2" xfId="25227"/>
    <cellStyle name="출력 7 5 3" xfId="40248"/>
    <cellStyle name="출력 7 6" xfId="9682"/>
    <cellStyle name="출력 7 6 2" xfId="24908"/>
    <cellStyle name="출력 7 6 3" xfId="39929"/>
    <cellStyle name="출력 7 7" xfId="9199"/>
    <cellStyle name="출력 7 7 2" xfId="24425"/>
    <cellStyle name="출력 7 7 3" xfId="39447"/>
    <cellStyle name="출력 7 8" xfId="9459"/>
    <cellStyle name="출력 7 8 2" xfId="24685"/>
    <cellStyle name="출력 7 8 3" xfId="39706"/>
    <cellStyle name="출력 7 9" xfId="8953"/>
    <cellStyle name="출력 7 9 2" xfId="24179"/>
    <cellStyle name="출력 7 9 3" xfId="39201"/>
    <cellStyle name="출력 8" xfId="5505"/>
    <cellStyle name="출력 8 10" xfId="9063"/>
    <cellStyle name="출력 8 10 2" xfId="24289"/>
    <cellStyle name="출력 8 10 3" xfId="39311"/>
    <cellStyle name="출력 8 11" xfId="6197"/>
    <cellStyle name="출력 8 11 2" xfId="21551"/>
    <cellStyle name="출력 8 11 3" xfId="36599"/>
    <cellStyle name="출력 8 12" xfId="21180"/>
    <cellStyle name="출력 8 13" xfId="36227"/>
    <cellStyle name="출력 8 2" xfId="6519"/>
    <cellStyle name="출력 8 2 10" xfId="20125"/>
    <cellStyle name="출력 8 2 10 2" xfId="35195"/>
    <cellStyle name="출력 8 2 10 3" xfId="50207"/>
    <cellStyle name="출력 8 2 11" xfId="7397"/>
    <cellStyle name="출력 8 2 11 2" xfId="22750"/>
    <cellStyle name="출력 8 2 11 3" xfId="37798"/>
    <cellStyle name="출력 8 2 12" xfId="21873"/>
    <cellStyle name="출력 8 2 13" xfId="36921"/>
    <cellStyle name="출력 8 2 2" xfId="10317"/>
    <cellStyle name="출력 8 2 2 2" xfId="25514"/>
    <cellStyle name="출력 8 2 2 3" xfId="40535"/>
    <cellStyle name="출력 8 2 3" xfId="11549"/>
    <cellStyle name="출력 8 2 3 2" xfId="26619"/>
    <cellStyle name="출력 8 2 3 3" xfId="41640"/>
    <cellStyle name="출력 8 2 4" xfId="12850"/>
    <cellStyle name="출력 8 2 4 2" xfId="27920"/>
    <cellStyle name="출력 8 2 4 3" xfId="42941"/>
    <cellStyle name="출력 8 2 5" xfId="14157"/>
    <cellStyle name="출력 8 2 5 2" xfId="29227"/>
    <cellStyle name="출력 8 2 5 3" xfId="44248"/>
    <cellStyle name="출력 8 2 6" xfId="15421"/>
    <cellStyle name="출력 8 2 6 2" xfId="30491"/>
    <cellStyle name="출력 8 2 6 3" xfId="45512"/>
    <cellStyle name="출력 8 2 7" xfId="16568"/>
    <cellStyle name="출력 8 2 7 2" xfId="31638"/>
    <cellStyle name="출력 8 2 7 3" xfId="46659"/>
    <cellStyle name="출력 8 2 8" xfId="17855"/>
    <cellStyle name="출력 8 2 8 2" xfId="32925"/>
    <cellStyle name="출력 8 2 8 3" xfId="47937"/>
    <cellStyle name="출력 8 2 9" xfId="19030"/>
    <cellStyle name="출력 8 2 9 2" xfId="34100"/>
    <cellStyle name="출력 8 2 9 3" xfId="49112"/>
    <cellStyle name="출력 8 3" xfId="6977"/>
    <cellStyle name="출력 8 3 2" xfId="8905"/>
    <cellStyle name="출력 8 3 2 2" xfId="24131"/>
    <cellStyle name="출력 8 3 2 3" xfId="39153"/>
    <cellStyle name="출력 8 3 3" xfId="22331"/>
    <cellStyle name="출력 8 3 4" xfId="37379"/>
    <cellStyle name="출력 8 4" xfId="10010"/>
    <cellStyle name="출력 8 4 2" xfId="25236"/>
    <cellStyle name="출력 8 4 3" xfId="40257"/>
    <cellStyle name="출력 8 5" xfId="9969"/>
    <cellStyle name="출력 8 5 2" xfId="25195"/>
    <cellStyle name="출력 8 5 3" xfId="40216"/>
    <cellStyle name="출력 8 6" xfId="8991"/>
    <cellStyle name="출력 8 6 2" xfId="24217"/>
    <cellStyle name="출력 8 6 3" xfId="39239"/>
    <cellStyle name="출력 8 7" xfId="14613"/>
    <cellStyle name="출력 8 7 2" xfId="29683"/>
    <cellStyle name="출력 8 7 3" xfId="44704"/>
    <cellStyle name="출력 8 8" xfId="9753"/>
    <cellStyle name="출력 8 8 2" xfId="24979"/>
    <cellStyle name="출력 8 8 3" xfId="40000"/>
    <cellStyle name="출력 8 9" xfId="9701"/>
    <cellStyle name="출력 8 9 2" xfId="24927"/>
    <cellStyle name="출력 8 9 3" xfId="39948"/>
    <cellStyle name="출력 9" xfId="681"/>
    <cellStyle name="출력 9 2" xfId="9391"/>
    <cellStyle name="출력 9 2 2" xfId="24617"/>
    <cellStyle name="출력 9 2 3" xfId="39638"/>
    <cellStyle name="출력 9 3" xfId="21110"/>
    <cellStyle name="출력 9 4" xfId="36177"/>
    <cellStyle name="콤마 [0]" xfId="683"/>
    <cellStyle name="콤마 [0] 2" xfId="684"/>
    <cellStyle name="콤마 [0]_  RANGE " xfId="51447"/>
    <cellStyle name="콤마_  RANGE " xfId="51448"/>
    <cellStyle name="通貨 [0.00]_MDL TWO Erisa loan 2000" xfId="685"/>
    <cellStyle name="通貨_02BP用" xfId="686"/>
    <cellStyle name="퍼센트" xfId="687"/>
    <cellStyle name="表示済みのハイパーリンク_~8004112" xfId="688"/>
    <cellStyle name="표준" xfId="0" builtinId="0"/>
    <cellStyle name="표준 10" xfId="51449"/>
    <cellStyle name="표준 11" xfId="51450"/>
    <cellStyle name="표준 110" xfId="51451"/>
    <cellStyle name="표준 110 2" xfId="51452"/>
    <cellStyle name="표준 12" xfId="51453"/>
    <cellStyle name="표준 12 2 4" xfId="51454"/>
    <cellStyle name="표준 13" xfId="51455"/>
    <cellStyle name="표준 14" xfId="51456"/>
    <cellStyle name="표준 15" xfId="51457"/>
    <cellStyle name="표준 16" xfId="51458"/>
    <cellStyle name="표준 17" xfId="51185"/>
    <cellStyle name="표준 2" xfId="689"/>
    <cellStyle name="표준 2 10" xfId="1493"/>
    <cellStyle name="표준 2 10 2" xfId="51460"/>
    <cellStyle name="표준 2 100" xfId="3333"/>
    <cellStyle name="표준 2 101" xfId="3288"/>
    <cellStyle name="표준 2 102" xfId="3156"/>
    <cellStyle name="표준 2 103" xfId="3197"/>
    <cellStyle name="표준 2 104" xfId="3306"/>
    <cellStyle name="표준 2 105" xfId="3304"/>
    <cellStyle name="표준 2 106" xfId="3350"/>
    <cellStyle name="표준 2 107" xfId="3369"/>
    <cellStyle name="표준 2 108" xfId="3459"/>
    <cellStyle name="표준 2 109" xfId="3540"/>
    <cellStyle name="표준 2 11" xfId="1475"/>
    <cellStyle name="표준 2 110" xfId="3604"/>
    <cellStyle name="표준 2 111" xfId="3649"/>
    <cellStyle name="표준 2 112" xfId="3589"/>
    <cellStyle name="표준 2 113" xfId="3437"/>
    <cellStyle name="표준 2 114" xfId="3475"/>
    <cellStyle name="표준 2 115" xfId="3709"/>
    <cellStyle name="표준 2 116" xfId="3710"/>
    <cellStyle name="표준 2 117" xfId="3711"/>
    <cellStyle name="표준 2 118" xfId="3712"/>
    <cellStyle name="표준 2 119" xfId="3713"/>
    <cellStyle name="표준 2 12" xfId="1494"/>
    <cellStyle name="표준 2 120" xfId="3714"/>
    <cellStyle name="표준 2 121" xfId="3715"/>
    <cellStyle name="표준 2 122" xfId="3716"/>
    <cellStyle name="표준 2 123" xfId="3717"/>
    <cellStyle name="표준 2 124" xfId="3718"/>
    <cellStyle name="표준 2 125" xfId="3719"/>
    <cellStyle name="표준 2 126" xfId="3745"/>
    <cellStyle name="표준 2 127" xfId="3784"/>
    <cellStyle name="표준 2 128" xfId="3780"/>
    <cellStyle name="표준 2 129" xfId="3821"/>
    <cellStyle name="표준 2 13" xfId="1474"/>
    <cellStyle name="표준 2 130" xfId="3807"/>
    <cellStyle name="표준 2 131" xfId="3729"/>
    <cellStyle name="표준 2 132" xfId="3824"/>
    <cellStyle name="표준 2 133" xfId="3868"/>
    <cellStyle name="표준 2 134" xfId="3891"/>
    <cellStyle name="표준 2 135" xfId="3887"/>
    <cellStyle name="표준 2 136" xfId="3946"/>
    <cellStyle name="표준 2 137" xfId="3988"/>
    <cellStyle name="표준 2 138" xfId="3983"/>
    <cellStyle name="표준 2 139" xfId="3942"/>
    <cellStyle name="표준 2 14" xfId="1672"/>
    <cellStyle name="표준 2 140" xfId="3945"/>
    <cellStyle name="표준 2 141" xfId="4044"/>
    <cellStyle name="표준 2 142" xfId="4071"/>
    <cellStyle name="표준 2 143" xfId="4125"/>
    <cellStyle name="표준 2 144" xfId="4072"/>
    <cellStyle name="표준 2 145" xfId="4112"/>
    <cellStyle name="표준 2 146" xfId="4141"/>
    <cellStyle name="표준 2 147" xfId="4647"/>
    <cellStyle name="표준 2 148" xfId="4712"/>
    <cellStyle name="표준 2 149" xfId="4853"/>
    <cellStyle name="표준 2 15" xfId="1667"/>
    <cellStyle name="표준 2 150" xfId="4759"/>
    <cellStyle name="표준 2 151" xfId="4852"/>
    <cellStyle name="표준 2 152" xfId="4698"/>
    <cellStyle name="표준 2 153" xfId="4673"/>
    <cellStyle name="표준 2 154" xfId="4717"/>
    <cellStyle name="표준 2 155" xfId="4747"/>
    <cellStyle name="표준 2 156" xfId="4679"/>
    <cellStyle name="표준 2 157" xfId="4634"/>
    <cellStyle name="표준 2 158" xfId="4748"/>
    <cellStyle name="표준 2 159" xfId="4870"/>
    <cellStyle name="표준 2 16" xfId="1645"/>
    <cellStyle name="표준 2 160" xfId="4690"/>
    <cellStyle name="표준 2 161" xfId="4892"/>
    <cellStyle name="표준 2 162" xfId="4752"/>
    <cellStyle name="표준 2 163" xfId="4930"/>
    <cellStyle name="표준 2 164" xfId="4972"/>
    <cellStyle name="표준 2 165" xfId="5053"/>
    <cellStyle name="표준 2 166" xfId="4954"/>
    <cellStyle name="표준 2 167" xfId="5069"/>
    <cellStyle name="표준 2 168" xfId="5023"/>
    <cellStyle name="표준 2 169" xfId="5010"/>
    <cellStyle name="표준 2 17" xfId="1614"/>
    <cellStyle name="표준 2 170" xfId="4958"/>
    <cellStyle name="표준 2 171" xfId="4935"/>
    <cellStyle name="표준 2 172" xfId="5135"/>
    <cellStyle name="표준 2 173" xfId="5214"/>
    <cellStyle name="표준 2 174" xfId="5355"/>
    <cellStyle name="표준 2 175" xfId="5291"/>
    <cellStyle name="표준 2 176" xfId="5211"/>
    <cellStyle name="표준 2 177" xfId="5444"/>
    <cellStyle name="표준 2 178" xfId="5346"/>
    <cellStyle name="표준 2 179" xfId="5120"/>
    <cellStyle name="표준 2 18" xfId="1625"/>
    <cellStyle name="표준 2 180" xfId="5153"/>
    <cellStyle name="표준 2 181" xfId="5204"/>
    <cellStyle name="표준 2 182" xfId="5255"/>
    <cellStyle name="표준 2 183" xfId="5261"/>
    <cellStyle name="표준 2 184" xfId="5381"/>
    <cellStyle name="표준 2 185" xfId="5281"/>
    <cellStyle name="표준 2 186" xfId="5319"/>
    <cellStyle name="표준 2 187" xfId="5416"/>
    <cellStyle name="표준 2 188" xfId="5200"/>
    <cellStyle name="표준 2 189" xfId="5206"/>
    <cellStyle name="표준 2 19" xfId="1613"/>
    <cellStyle name="표준 2 190" xfId="5249"/>
    <cellStyle name="표준 2 191" xfId="5333"/>
    <cellStyle name="표준 2 192" xfId="5123"/>
    <cellStyle name="표준 2 193" xfId="5150"/>
    <cellStyle name="표준 2 194" xfId="5728"/>
    <cellStyle name="표준 2 195" xfId="51459"/>
    <cellStyle name="표준 2 2" xfId="1377"/>
    <cellStyle name="표준 2 2 2" xfId="51462"/>
    <cellStyle name="표준 2 2 2 2" xfId="51463"/>
    <cellStyle name="표준 2 2 3" xfId="51461"/>
    <cellStyle name="표준 2 20" xfId="1626"/>
    <cellStyle name="표준 2 21" xfId="1612"/>
    <cellStyle name="표준 2 22" xfId="1845"/>
    <cellStyle name="표준 2 23" xfId="1831"/>
    <cellStyle name="표준 2 24" xfId="1847"/>
    <cellStyle name="표준 2 25" xfId="1829"/>
    <cellStyle name="표준 2 26" xfId="1849"/>
    <cellStyle name="표준 2 27" xfId="1828"/>
    <cellStyle name="표준 2 28" xfId="1850"/>
    <cellStyle name="표준 2 29" xfId="1827"/>
    <cellStyle name="표준 2 3" xfId="1368"/>
    <cellStyle name="표준 2 3 2" xfId="51465"/>
    <cellStyle name="표준 2 3 2 2" xfId="51466"/>
    <cellStyle name="표준 2 3 3" xfId="51464"/>
    <cellStyle name="표준 2 30" xfId="1883"/>
    <cellStyle name="표준 2 31" xfId="1898"/>
    <cellStyle name="표준 2 32" xfId="1989"/>
    <cellStyle name="표준 2 33" xfId="1978"/>
    <cellStyle name="표준 2 34" xfId="1990"/>
    <cellStyle name="표준 2 35" xfId="1977"/>
    <cellStyle name="표준 2 36" xfId="1991"/>
    <cellStyle name="표준 2 37" xfId="2066"/>
    <cellStyle name="표준 2 38" xfId="2116"/>
    <cellStyle name="표준 2 39" xfId="2109"/>
    <cellStyle name="표준 2 4" xfId="1378"/>
    <cellStyle name="표준 2 4 2" xfId="51468"/>
    <cellStyle name="표준 2 4 3" xfId="51467"/>
    <cellStyle name="표준 2 40" xfId="2092"/>
    <cellStyle name="표준 2 41" xfId="2112"/>
    <cellStyle name="표준 2 42" xfId="2184"/>
    <cellStyle name="표준 2 43" xfId="2251"/>
    <cellStyle name="표준 2 44" xfId="2142"/>
    <cellStyle name="표준 2 45" xfId="2229"/>
    <cellStyle name="표준 2 46" xfId="2171"/>
    <cellStyle name="표준 2 47" xfId="2197"/>
    <cellStyle name="표준 2 48" xfId="2254"/>
    <cellStyle name="표준 2 49" xfId="2137"/>
    <cellStyle name="표준 2 5" xfId="1367"/>
    <cellStyle name="표준 2 50" xfId="2318"/>
    <cellStyle name="표준 2 51" xfId="2330"/>
    <cellStyle name="표준 2 52" xfId="2364"/>
    <cellStyle name="표준 2 53" xfId="2351"/>
    <cellStyle name="표준 2 54" xfId="2621"/>
    <cellStyle name="표준 2 55" xfId="2477"/>
    <cellStyle name="표준 2 56" xfId="2506"/>
    <cellStyle name="표준 2 57" xfId="2393"/>
    <cellStyle name="표준 2 58" xfId="2448"/>
    <cellStyle name="표준 2 59" xfId="2545"/>
    <cellStyle name="표준 2 6" xfId="1489"/>
    <cellStyle name="표준 2 60" xfId="2606"/>
    <cellStyle name="표준 2 61" xfId="2507"/>
    <cellStyle name="표준 2 62" xfId="2380"/>
    <cellStyle name="표준 2 63" xfId="2578"/>
    <cellStyle name="표준 2 64" xfId="2630"/>
    <cellStyle name="표준 2 65" xfId="2491"/>
    <cellStyle name="표준 2 66" xfId="2387"/>
    <cellStyle name="표준 2 67" xfId="2493"/>
    <cellStyle name="표준 2 68" xfId="2546"/>
    <cellStyle name="표준 2 69" xfId="2439"/>
    <cellStyle name="표준 2 7" xfId="1478"/>
    <cellStyle name="표준 2 70" xfId="2718"/>
    <cellStyle name="표준 2 71" xfId="2861"/>
    <cellStyle name="표준 2 72" xfId="2787"/>
    <cellStyle name="표준 2 73" xfId="2786"/>
    <cellStyle name="표준 2 74" xfId="2799"/>
    <cellStyle name="표준 2 75" xfId="2828"/>
    <cellStyle name="표준 2 76" xfId="2756"/>
    <cellStyle name="표준 2 77" xfId="2899"/>
    <cellStyle name="표준 2 78" xfId="2686"/>
    <cellStyle name="표준 2 79" xfId="2849"/>
    <cellStyle name="표준 2 8" xfId="1491"/>
    <cellStyle name="표준 2 80" xfId="2727"/>
    <cellStyle name="표준 2 81" xfId="2837"/>
    <cellStyle name="표준 2 82" xfId="2842"/>
    <cellStyle name="표준 2 83" xfId="2957"/>
    <cellStyle name="표준 2 84" xfId="3118"/>
    <cellStyle name="표준 2 85" xfId="3038"/>
    <cellStyle name="표준 2 86" xfId="3037"/>
    <cellStyle name="표준 2 87" xfId="3056"/>
    <cellStyle name="표준 2 88" xfId="3120"/>
    <cellStyle name="표준 2 89" xfId="3111"/>
    <cellStyle name="표준 2 9" xfId="1476"/>
    <cellStyle name="표준 2 90" xfId="2921"/>
    <cellStyle name="표준 2 91" xfId="3005"/>
    <cellStyle name="표준 2 92" xfId="2951"/>
    <cellStyle name="표준 2 93" xfId="3001"/>
    <cellStyle name="표준 2 94" xfId="3023"/>
    <cellStyle name="표준 2 95" xfId="2942"/>
    <cellStyle name="표준 2 96" xfId="3186"/>
    <cellStyle name="표준 2 97" xfId="3233"/>
    <cellStyle name="표준 2 98" xfId="3298"/>
    <cellStyle name="표준 2 99" xfId="3175"/>
    <cellStyle name="표준 2_델리아띠" xfId="51469"/>
    <cellStyle name="표준 3" xfId="690"/>
    <cellStyle name="표준 3 2" xfId="51471"/>
    <cellStyle name="표준 3 3" xfId="51472"/>
    <cellStyle name="표준 3 4" xfId="51470"/>
    <cellStyle name="표준 4" xfId="691"/>
    <cellStyle name="표준 4 2" xfId="5699"/>
    <cellStyle name="표준 4 2 2" xfId="51475"/>
    <cellStyle name="표준 4 2 3" xfId="51474"/>
    <cellStyle name="표준 4 3" xfId="5863"/>
    <cellStyle name="표준 4 3 2" xfId="51476"/>
    <cellStyle name="표준 4 4" xfId="51473"/>
    <cellStyle name="표준 5" xfId="692"/>
    <cellStyle name="표준 5 2" xfId="693"/>
    <cellStyle name="표준 5 2 2" xfId="51478"/>
    <cellStyle name="표준 5 3" xfId="51477"/>
    <cellStyle name="표준 6" xfId="5700"/>
    <cellStyle name="표준 6 2" xfId="51479"/>
    <cellStyle name="표준 7" xfId="5727"/>
    <cellStyle name="표준 7 10" xfId="5990"/>
    <cellStyle name="표준 7 10 2" xfId="8055"/>
    <cellStyle name="표준 7 10 2 2" xfId="10960"/>
    <cellStyle name="표준 7 10 3" xfId="8115"/>
    <cellStyle name="표준 7 10 3 2" xfId="11020"/>
    <cellStyle name="표준 7 10 4" xfId="7895"/>
    <cellStyle name="표준 7 10 4 2" xfId="10803"/>
    <cellStyle name="표준 7 10 5" xfId="10190"/>
    <cellStyle name="표준 7 11" xfId="7903"/>
    <cellStyle name="표준 7 11 2" xfId="8063"/>
    <cellStyle name="표준 7 11 2 2" xfId="10968"/>
    <cellStyle name="표준 7 11 3" xfId="8122"/>
    <cellStyle name="표준 7 11 3 2" xfId="11027"/>
    <cellStyle name="표준 7 11 4" xfId="10811"/>
    <cellStyle name="표준 7 12" xfId="7911"/>
    <cellStyle name="표준 7 12 2" xfId="8071"/>
    <cellStyle name="표준 7 12 2 2" xfId="10976"/>
    <cellStyle name="표준 7 12 3" xfId="8129"/>
    <cellStyle name="표준 7 12 3 2" xfId="11034"/>
    <cellStyle name="표준 7 12 4" xfId="10819"/>
    <cellStyle name="표준 7 13" xfId="7922"/>
    <cellStyle name="표준 7 13 2" xfId="10827"/>
    <cellStyle name="표준 7 14" xfId="8094"/>
    <cellStyle name="표준 7 14 2" xfId="10999"/>
    <cellStyle name="표준 7 15" xfId="7638"/>
    <cellStyle name="표준 7 15 2" xfId="10546"/>
    <cellStyle name="표준 7 16" xfId="10126"/>
    <cellStyle name="표준 7 17" xfId="51480"/>
    <cellStyle name="표준 7 2" xfId="5825"/>
    <cellStyle name="표준 7 2 10" xfId="10144"/>
    <cellStyle name="표준 7 2 2" xfId="5942"/>
    <cellStyle name="표준 7 2 2 2" xfId="8007"/>
    <cellStyle name="표준 7 2 2 2 2" xfId="10912"/>
    <cellStyle name="표준 7 2 2 3" xfId="8102"/>
    <cellStyle name="표준 7 2 2 3 2" xfId="11007"/>
    <cellStyle name="표준 7 2 2 4" xfId="7847"/>
    <cellStyle name="표준 7 2 2 4 2" xfId="10755"/>
    <cellStyle name="표준 7 2 2 5" xfId="10169"/>
    <cellStyle name="표준 7 2 3" xfId="5978"/>
    <cellStyle name="표준 7 2 3 2" xfId="8043"/>
    <cellStyle name="표준 7 2 3 2 2" xfId="10948"/>
    <cellStyle name="표준 7 2 3 3" xfId="8109"/>
    <cellStyle name="표준 7 2 3 3 2" xfId="11014"/>
    <cellStyle name="표준 7 2 3 4" xfId="7883"/>
    <cellStyle name="표준 7 2 3 4 2" xfId="10791"/>
    <cellStyle name="표준 7 2 3 5" xfId="10182"/>
    <cellStyle name="표준 7 2 4" xfId="5991"/>
    <cellStyle name="표준 7 2 4 2" xfId="8056"/>
    <cellStyle name="표준 7 2 4 2 2" xfId="10961"/>
    <cellStyle name="표준 7 2 4 3" xfId="8116"/>
    <cellStyle name="표준 7 2 4 3 2" xfId="11021"/>
    <cellStyle name="표준 7 2 4 4" xfId="7896"/>
    <cellStyle name="표준 7 2 4 4 2" xfId="10804"/>
    <cellStyle name="표준 7 2 4 5" xfId="10191"/>
    <cellStyle name="표준 7 2 5" xfId="7904"/>
    <cellStyle name="표준 7 2 5 2" xfId="8064"/>
    <cellStyle name="표준 7 2 5 2 2" xfId="10969"/>
    <cellStyle name="표준 7 2 5 3" xfId="8123"/>
    <cellStyle name="표준 7 2 5 3 2" xfId="11028"/>
    <cellStyle name="표준 7 2 5 4" xfId="10812"/>
    <cellStyle name="표준 7 2 6" xfId="7912"/>
    <cellStyle name="표준 7 2 6 2" xfId="8072"/>
    <cellStyle name="표준 7 2 6 2 2" xfId="10977"/>
    <cellStyle name="표준 7 2 6 3" xfId="8130"/>
    <cellStyle name="표준 7 2 6 3 2" xfId="11035"/>
    <cellStyle name="표준 7 2 6 4" xfId="10820"/>
    <cellStyle name="표준 7 2 7" xfId="7923"/>
    <cellStyle name="표준 7 2 7 2" xfId="10828"/>
    <cellStyle name="표준 7 2 8" xfId="8095"/>
    <cellStyle name="표준 7 2 8 2" xfId="11000"/>
    <cellStyle name="표준 7 2 9" xfId="7731"/>
    <cellStyle name="표준 7 2 9 2" xfId="10639"/>
    <cellStyle name="표준 7 3" xfId="5854"/>
    <cellStyle name="표준 7 3 10" xfId="10152"/>
    <cellStyle name="표준 7 3 2" xfId="5970"/>
    <cellStyle name="표준 7 3 2 2" xfId="8035"/>
    <cellStyle name="표준 7 3 2 2 2" xfId="10940"/>
    <cellStyle name="표준 7 3 2 3" xfId="8103"/>
    <cellStyle name="표준 7 3 2 3 2" xfId="11008"/>
    <cellStyle name="표준 7 3 2 4" xfId="7875"/>
    <cellStyle name="표준 7 3 2 4 2" xfId="10783"/>
    <cellStyle name="표준 7 3 2 5" xfId="10176"/>
    <cellStyle name="표준 7 3 3" xfId="5980"/>
    <cellStyle name="표준 7 3 3 2" xfId="8045"/>
    <cellStyle name="표준 7 3 3 2 2" xfId="10950"/>
    <cellStyle name="표준 7 3 3 3" xfId="8110"/>
    <cellStyle name="표준 7 3 3 3 2" xfId="11015"/>
    <cellStyle name="표준 7 3 3 4" xfId="7885"/>
    <cellStyle name="표준 7 3 3 4 2" xfId="10793"/>
    <cellStyle name="표준 7 3 3 5" xfId="10183"/>
    <cellStyle name="표준 7 3 4" xfId="5992"/>
    <cellStyle name="표준 7 3 4 2" xfId="8057"/>
    <cellStyle name="표준 7 3 4 2 2" xfId="10962"/>
    <cellStyle name="표준 7 3 4 3" xfId="8117"/>
    <cellStyle name="표준 7 3 4 3 2" xfId="11022"/>
    <cellStyle name="표준 7 3 4 4" xfId="7897"/>
    <cellStyle name="표준 7 3 4 4 2" xfId="10805"/>
    <cellStyle name="표준 7 3 4 5" xfId="10192"/>
    <cellStyle name="표준 7 3 5" xfId="7905"/>
    <cellStyle name="표준 7 3 5 2" xfId="8065"/>
    <cellStyle name="표준 7 3 5 2 2" xfId="10970"/>
    <cellStyle name="표준 7 3 5 3" xfId="8124"/>
    <cellStyle name="표준 7 3 5 3 2" xfId="11029"/>
    <cellStyle name="표준 7 3 5 4" xfId="10813"/>
    <cellStyle name="표준 7 3 6" xfId="7913"/>
    <cellStyle name="표준 7 3 6 2" xfId="8073"/>
    <cellStyle name="표준 7 3 6 2 2" xfId="10978"/>
    <cellStyle name="표준 7 3 6 3" xfId="8131"/>
    <cellStyle name="표준 7 3 6 3 2" xfId="11036"/>
    <cellStyle name="표준 7 3 6 4" xfId="10821"/>
    <cellStyle name="표준 7 3 7" xfId="7924"/>
    <cellStyle name="표준 7 3 7 2" xfId="10829"/>
    <cellStyle name="표준 7 3 8" xfId="8096"/>
    <cellStyle name="표준 7 3 8 2" xfId="11001"/>
    <cellStyle name="표준 7 3 9" xfId="7760"/>
    <cellStyle name="표준 7 3 9 2" xfId="10668"/>
    <cellStyle name="표준 7 4" xfId="5856"/>
    <cellStyle name="표준 7 4 10" xfId="10153"/>
    <cellStyle name="표준 7 4 2" xfId="5971"/>
    <cellStyle name="표준 7 4 2 2" xfId="8036"/>
    <cellStyle name="표준 7 4 2 2 2" xfId="10941"/>
    <cellStyle name="표준 7 4 2 3" xfId="8104"/>
    <cellStyle name="표준 7 4 2 3 2" xfId="11009"/>
    <cellStyle name="표준 7 4 2 4" xfId="7876"/>
    <cellStyle name="표준 7 4 2 4 2" xfId="10784"/>
    <cellStyle name="표준 7 4 2 5" xfId="10177"/>
    <cellStyle name="표준 7 4 3" xfId="5982"/>
    <cellStyle name="표준 7 4 3 2" xfId="8047"/>
    <cellStyle name="표준 7 4 3 2 2" xfId="10952"/>
    <cellStyle name="표준 7 4 3 3" xfId="8111"/>
    <cellStyle name="표준 7 4 3 3 2" xfId="11016"/>
    <cellStyle name="표준 7 4 3 4" xfId="7887"/>
    <cellStyle name="표준 7 4 3 4 2" xfId="10795"/>
    <cellStyle name="표준 7 4 3 5" xfId="10185"/>
    <cellStyle name="표준 7 4 4" xfId="5993"/>
    <cellStyle name="표준 7 4 4 2" xfId="8058"/>
    <cellStyle name="표준 7 4 4 2 2" xfId="10963"/>
    <cellStyle name="표준 7 4 4 3" xfId="8118"/>
    <cellStyle name="표준 7 4 4 3 2" xfId="11023"/>
    <cellStyle name="표준 7 4 4 4" xfId="7898"/>
    <cellStyle name="표준 7 4 4 4 2" xfId="10806"/>
    <cellStyle name="표준 7 4 4 5" xfId="10193"/>
    <cellStyle name="표준 7 4 5" xfId="7906"/>
    <cellStyle name="표준 7 4 5 2" xfId="8066"/>
    <cellStyle name="표준 7 4 5 2 2" xfId="10971"/>
    <cellStyle name="표준 7 4 5 3" xfId="8125"/>
    <cellStyle name="표준 7 4 5 3 2" xfId="11030"/>
    <cellStyle name="표준 7 4 5 4" xfId="10814"/>
    <cellStyle name="표준 7 4 6" xfId="7914"/>
    <cellStyle name="표준 7 4 6 2" xfId="8074"/>
    <cellStyle name="표준 7 4 6 2 2" xfId="10979"/>
    <cellStyle name="표준 7 4 6 3" xfId="8132"/>
    <cellStyle name="표준 7 4 6 3 2" xfId="11037"/>
    <cellStyle name="표준 7 4 6 4" xfId="10822"/>
    <cellStyle name="표준 7 4 7" xfId="7925"/>
    <cellStyle name="표준 7 4 7 2" xfId="10830"/>
    <cellStyle name="표준 7 4 8" xfId="8097"/>
    <cellStyle name="표준 7 4 8 2" xfId="11002"/>
    <cellStyle name="표준 7 4 9" xfId="7762"/>
    <cellStyle name="표준 7 4 9 2" xfId="10670"/>
    <cellStyle name="표준 7 5" xfId="5858"/>
    <cellStyle name="표준 7 5 10" xfId="10155"/>
    <cellStyle name="표준 7 5 2" xfId="5972"/>
    <cellStyle name="표준 7 5 2 2" xfId="8037"/>
    <cellStyle name="표준 7 5 2 2 2" xfId="10942"/>
    <cellStyle name="표준 7 5 2 3" xfId="8105"/>
    <cellStyle name="표준 7 5 2 3 2" xfId="11010"/>
    <cellStyle name="표준 7 5 2 4" xfId="7877"/>
    <cellStyle name="표준 7 5 2 4 2" xfId="10785"/>
    <cellStyle name="표준 7 5 2 5" xfId="10178"/>
    <cellStyle name="표준 7 5 3" xfId="5984"/>
    <cellStyle name="표준 7 5 3 2" xfId="8049"/>
    <cellStyle name="표준 7 5 3 2 2" xfId="10954"/>
    <cellStyle name="표준 7 5 3 3" xfId="8112"/>
    <cellStyle name="표준 7 5 3 3 2" xfId="11017"/>
    <cellStyle name="표준 7 5 3 4" xfId="7889"/>
    <cellStyle name="표준 7 5 3 4 2" xfId="10797"/>
    <cellStyle name="표준 7 5 3 5" xfId="10186"/>
    <cellStyle name="표준 7 5 4" xfId="5994"/>
    <cellStyle name="표준 7 5 4 2" xfId="8059"/>
    <cellStyle name="표준 7 5 4 2 2" xfId="10964"/>
    <cellStyle name="표준 7 5 4 3" xfId="8119"/>
    <cellStyle name="표준 7 5 4 3 2" xfId="11024"/>
    <cellStyle name="표준 7 5 4 4" xfId="7899"/>
    <cellStyle name="표준 7 5 4 4 2" xfId="10807"/>
    <cellStyle name="표준 7 5 4 5" xfId="10194"/>
    <cellStyle name="표준 7 5 5" xfId="7907"/>
    <cellStyle name="표준 7 5 5 2" xfId="8067"/>
    <cellStyle name="표준 7 5 5 2 2" xfId="10972"/>
    <cellStyle name="표준 7 5 5 3" xfId="8126"/>
    <cellStyle name="표준 7 5 5 3 2" xfId="11031"/>
    <cellStyle name="표준 7 5 5 4" xfId="10815"/>
    <cellStyle name="표준 7 5 6" xfId="7915"/>
    <cellStyle name="표준 7 5 6 2" xfId="8075"/>
    <cellStyle name="표준 7 5 6 2 2" xfId="10980"/>
    <cellStyle name="표준 7 5 6 3" xfId="8133"/>
    <cellStyle name="표준 7 5 6 3 2" xfId="11038"/>
    <cellStyle name="표준 7 5 6 4" xfId="10823"/>
    <cellStyle name="표준 7 5 7" xfId="7926"/>
    <cellStyle name="표준 7 5 7 2" xfId="10831"/>
    <cellStyle name="표준 7 5 8" xfId="8098"/>
    <cellStyle name="표준 7 5 8 2" xfId="11003"/>
    <cellStyle name="표준 7 5 9" xfId="7764"/>
    <cellStyle name="표준 7 5 9 2" xfId="10672"/>
    <cellStyle name="표준 7 6" xfId="5860"/>
    <cellStyle name="표준 7 6 10" xfId="10156"/>
    <cellStyle name="표준 7 6 2" xfId="5973"/>
    <cellStyle name="표준 7 6 2 2" xfId="8038"/>
    <cellStyle name="표준 7 6 2 2 2" xfId="10943"/>
    <cellStyle name="표준 7 6 2 3" xfId="8106"/>
    <cellStyle name="표준 7 6 2 3 2" xfId="11011"/>
    <cellStyle name="표준 7 6 2 4" xfId="7878"/>
    <cellStyle name="표준 7 6 2 4 2" xfId="10786"/>
    <cellStyle name="표준 7 6 2 5" xfId="10179"/>
    <cellStyle name="표준 7 6 3" xfId="5986"/>
    <cellStyle name="표준 7 6 3 2" xfId="8051"/>
    <cellStyle name="표준 7 6 3 2 2" xfId="10956"/>
    <cellStyle name="표준 7 6 3 3" xfId="8113"/>
    <cellStyle name="표준 7 6 3 3 2" xfId="11018"/>
    <cellStyle name="표준 7 6 3 4" xfId="7891"/>
    <cellStyle name="표준 7 6 3 4 2" xfId="10799"/>
    <cellStyle name="표준 7 6 3 5" xfId="10188"/>
    <cellStyle name="표준 7 6 4" xfId="5995"/>
    <cellStyle name="표준 7 6 4 2" xfId="8060"/>
    <cellStyle name="표준 7 6 4 2 2" xfId="10965"/>
    <cellStyle name="표준 7 6 4 3" xfId="8120"/>
    <cellStyle name="표준 7 6 4 3 2" xfId="11025"/>
    <cellStyle name="표준 7 6 4 4" xfId="7900"/>
    <cellStyle name="표준 7 6 4 4 2" xfId="10808"/>
    <cellStyle name="표준 7 6 4 5" xfId="10195"/>
    <cellStyle name="표준 7 6 5" xfId="7908"/>
    <cellStyle name="표준 7 6 5 2" xfId="8068"/>
    <cellStyle name="표준 7 6 5 2 2" xfId="10973"/>
    <cellStyle name="표준 7 6 5 3" xfId="8127"/>
    <cellStyle name="표준 7 6 5 3 2" xfId="11032"/>
    <cellStyle name="표준 7 6 5 4" xfId="10816"/>
    <cellStyle name="표준 7 6 6" xfId="7916"/>
    <cellStyle name="표준 7 6 6 2" xfId="8076"/>
    <cellStyle name="표준 7 6 6 2 2" xfId="10981"/>
    <cellStyle name="표준 7 6 6 3" xfId="8134"/>
    <cellStyle name="표준 7 6 6 3 2" xfId="11039"/>
    <cellStyle name="표준 7 6 6 4" xfId="10824"/>
    <cellStyle name="표준 7 6 7" xfId="7927"/>
    <cellStyle name="표준 7 6 7 2" xfId="10832"/>
    <cellStyle name="표준 7 6 8" xfId="8099"/>
    <cellStyle name="표준 7 6 8 2" xfId="11004"/>
    <cellStyle name="표준 7 6 9" xfId="7766"/>
    <cellStyle name="표준 7 6 9 2" xfId="10674"/>
    <cellStyle name="표준 7 7" xfId="5862"/>
    <cellStyle name="표준 7 7 10" xfId="10157"/>
    <cellStyle name="표준 7 7 2" xfId="5974"/>
    <cellStyle name="표준 7 7 2 2" xfId="8039"/>
    <cellStyle name="표준 7 7 2 2 2" xfId="10944"/>
    <cellStyle name="표준 7 7 2 3" xfId="8107"/>
    <cellStyle name="표준 7 7 2 3 2" xfId="11012"/>
    <cellStyle name="표준 7 7 2 4" xfId="7879"/>
    <cellStyle name="표준 7 7 2 4 2" xfId="10787"/>
    <cellStyle name="표준 7 7 2 5" xfId="10180"/>
    <cellStyle name="표준 7 7 3" xfId="5988"/>
    <cellStyle name="표준 7 7 3 2" xfId="8053"/>
    <cellStyle name="표준 7 7 3 2 2" xfId="10958"/>
    <cellStyle name="표준 7 7 3 3" xfId="8114"/>
    <cellStyle name="표준 7 7 3 3 2" xfId="11019"/>
    <cellStyle name="표준 7 7 3 4" xfId="7893"/>
    <cellStyle name="표준 7 7 3 4 2" xfId="10801"/>
    <cellStyle name="표준 7 7 3 5" xfId="10189"/>
    <cellStyle name="표준 7 7 4" xfId="5996"/>
    <cellStyle name="표준 7 7 4 2" xfId="8061"/>
    <cellStyle name="표준 7 7 4 2 2" xfId="10966"/>
    <cellStyle name="표준 7 7 4 3" xfId="8121"/>
    <cellStyle name="표준 7 7 4 3 2" xfId="11026"/>
    <cellStyle name="표준 7 7 4 4" xfId="7901"/>
    <cellStyle name="표준 7 7 4 4 2" xfId="10809"/>
    <cellStyle name="표준 7 7 4 5" xfId="10196"/>
    <cellStyle name="표준 7 7 5" xfId="7909"/>
    <cellStyle name="표준 7 7 5 2" xfId="8069"/>
    <cellStyle name="표준 7 7 5 2 2" xfId="10974"/>
    <cellStyle name="표준 7 7 5 3" xfId="8128"/>
    <cellStyle name="표준 7 7 5 3 2" xfId="11033"/>
    <cellStyle name="표준 7 7 5 4" xfId="10817"/>
    <cellStyle name="표준 7 7 6" xfId="7917"/>
    <cellStyle name="표준 7 7 6 2" xfId="8077"/>
    <cellStyle name="표준 7 7 6 2 2" xfId="10982"/>
    <cellStyle name="표준 7 7 6 3" xfId="8135"/>
    <cellStyle name="표준 7 7 6 3 2" xfId="11040"/>
    <cellStyle name="표준 7 7 6 4" xfId="10825"/>
    <cellStyle name="표준 7 7 7" xfId="7928"/>
    <cellStyle name="표준 7 7 7 2" xfId="10833"/>
    <cellStyle name="표준 7 7 8" xfId="8100"/>
    <cellStyle name="표준 7 7 8 2" xfId="11005"/>
    <cellStyle name="표준 7 7 9" xfId="7768"/>
    <cellStyle name="표준 7 7 9 2" xfId="10676"/>
    <cellStyle name="표준 7 8" xfId="5877"/>
    <cellStyle name="표준 7 8 2" xfId="7942"/>
    <cellStyle name="표준 7 8 2 2" xfId="10847"/>
    <cellStyle name="표준 7 8 3" xfId="8101"/>
    <cellStyle name="표준 7 8 3 2" xfId="11006"/>
    <cellStyle name="표준 7 8 4" xfId="7782"/>
    <cellStyle name="표준 7 8 4 2" xfId="10690"/>
    <cellStyle name="표준 7 8 5" xfId="10162"/>
    <cellStyle name="표준 7 9" xfId="5976"/>
    <cellStyle name="표준 7 9 2" xfId="8041"/>
    <cellStyle name="표준 7 9 2 2" xfId="10946"/>
    <cellStyle name="표준 7 9 3" xfId="8108"/>
    <cellStyle name="표준 7 9 3 2" xfId="11013"/>
    <cellStyle name="표준 7 9 4" xfId="7881"/>
    <cellStyle name="표준 7 9 4 2" xfId="10789"/>
    <cellStyle name="표준 7 9 5" xfId="10181"/>
    <cellStyle name="표준 8" xfId="1"/>
    <cellStyle name="표준 8 2" xfId="10983"/>
    <cellStyle name="표준 8 3" xfId="8078"/>
    <cellStyle name="표준 8 4" xfId="51481"/>
    <cellStyle name="표준 9" xfId="7277"/>
    <cellStyle name="표준 9 2" xfId="10197"/>
    <cellStyle name="표준 9 3" xfId="51482"/>
    <cellStyle name="標準_~6253976" xfId="694"/>
    <cellStyle name="표준_명지Bldg_2월_InvoiceReport_070228" xfId="51184"/>
    <cellStyle name="標徨嬀　⸀　　" xfId="695"/>
    <cellStyle name="標徨嬀　⸀　　 10" xfId="1499"/>
    <cellStyle name="標徨嬀　⸀　　 100" xfId="3335"/>
    <cellStyle name="標徨嬀　⸀　　 101" xfId="3161"/>
    <cellStyle name="標徨嬀　⸀　　 102" xfId="3217"/>
    <cellStyle name="標徨嬀　⸀　　 103" xfId="3169"/>
    <cellStyle name="標徨嬀　⸀　　 104" xfId="3151"/>
    <cellStyle name="標徨嬀　⸀　　 105" xfId="3278"/>
    <cellStyle name="標徨嬀　⸀　　 106" xfId="3351"/>
    <cellStyle name="標徨嬀　⸀　　 107" xfId="3370"/>
    <cellStyle name="標徨嬀　⸀　　 108" xfId="3460"/>
    <cellStyle name="標徨嬀　⸀　　 109" xfId="3691"/>
    <cellStyle name="標徨嬀　⸀　　 11" xfId="1468"/>
    <cellStyle name="標徨嬀　⸀　　 110" xfId="3392"/>
    <cellStyle name="標徨嬀　⸀　　 111" xfId="3519"/>
    <cellStyle name="標徨嬀　⸀　　 112" xfId="3656"/>
    <cellStyle name="標徨嬀　⸀　　 113" xfId="3416"/>
    <cellStyle name="標徨嬀　⸀　　 114" xfId="3495"/>
    <cellStyle name="標徨嬀　⸀　　 115" xfId="3702"/>
    <cellStyle name="標徨嬀　⸀　　 116" xfId="3381"/>
    <cellStyle name="標徨嬀　⸀　　 117" xfId="3530"/>
    <cellStyle name="標徨嬀　⸀　　 118" xfId="3683"/>
    <cellStyle name="標徨嬀　⸀　　 119" xfId="3670"/>
    <cellStyle name="標徨嬀　⸀　　 12" xfId="1502"/>
    <cellStyle name="標徨嬀　⸀　　 120" xfId="3402"/>
    <cellStyle name="標徨嬀　⸀　　 121" xfId="3509"/>
    <cellStyle name="標徨嬀　⸀　　 122" xfId="3645"/>
    <cellStyle name="標徨嬀　⸀　　 123" xfId="3643"/>
    <cellStyle name="標徨嬀　⸀　　 124" xfId="3636"/>
    <cellStyle name="標徨嬀　⸀　　 125" xfId="3641"/>
    <cellStyle name="標徨嬀　⸀　　 126" xfId="3746"/>
    <cellStyle name="標徨嬀　⸀　　 127" xfId="3843"/>
    <cellStyle name="標徨嬀　⸀　　 128" xfId="3723"/>
    <cellStyle name="標徨嬀　⸀　　 129" xfId="3769"/>
    <cellStyle name="標徨嬀　⸀　　 13" xfId="1465"/>
    <cellStyle name="標徨嬀　⸀　　 130" xfId="3839"/>
    <cellStyle name="標徨嬀　⸀　　 131" xfId="3757"/>
    <cellStyle name="標徨嬀　⸀　　 132" xfId="3773"/>
    <cellStyle name="標徨嬀　⸀　　 133" xfId="3869"/>
    <cellStyle name="標徨嬀　⸀　　 134" xfId="3906"/>
    <cellStyle name="標徨嬀　⸀　　 135" xfId="3855"/>
    <cellStyle name="標徨嬀　⸀　　 136" xfId="3947"/>
    <cellStyle name="標徨嬀　⸀　　 137" xfId="4033"/>
    <cellStyle name="標徨嬀　⸀　　 138" xfId="3916"/>
    <cellStyle name="標徨嬀　⸀　　 139" xfId="4038"/>
    <cellStyle name="標徨嬀　⸀　　 14" xfId="1674"/>
    <cellStyle name="標徨嬀　⸀　　 140" xfId="3918"/>
    <cellStyle name="標徨嬀　⸀　　 141" xfId="4052"/>
    <cellStyle name="標徨嬀　⸀　　 142" xfId="4074"/>
    <cellStyle name="標徨嬀　⸀　　 143" xfId="4081"/>
    <cellStyle name="標徨嬀　⸀　　 144" xfId="4057"/>
    <cellStyle name="標徨嬀　⸀　　 145" xfId="4092"/>
    <cellStyle name="標徨嬀　⸀　　 146" xfId="4142"/>
    <cellStyle name="標徨嬀　⸀　　 147" xfId="4648"/>
    <cellStyle name="標徨嬀　⸀　　 148" xfId="4718"/>
    <cellStyle name="標徨嬀　⸀　　 149" xfId="4768"/>
    <cellStyle name="標徨嬀　⸀　　 15" xfId="1665"/>
    <cellStyle name="標徨嬀　⸀　　 150" xfId="4794"/>
    <cellStyle name="標徨嬀　⸀　　 151" xfId="4639"/>
    <cellStyle name="標徨嬀　⸀　　 152" xfId="4659"/>
    <cellStyle name="標徨嬀　⸀　　 153" xfId="4604"/>
    <cellStyle name="標徨嬀　⸀　　 154" xfId="4671"/>
    <cellStyle name="標徨嬀　⸀　　 155" xfId="4721"/>
    <cellStyle name="標徨嬀　⸀　　 156" xfId="4678"/>
    <cellStyle name="標徨嬀　⸀　　 157" xfId="4638"/>
    <cellStyle name="標徨嬀　⸀　　 158" xfId="4700"/>
    <cellStyle name="標徨嬀　⸀　　 159" xfId="4888"/>
    <cellStyle name="標徨嬀　⸀　　 16" xfId="1648"/>
    <cellStyle name="標徨嬀　⸀　　 160" xfId="4817"/>
    <cellStyle name="標徨嬀　⸀　　 161" xfId="4677"/>
    <cellStyle name="標徨嬀　⸀　　 162" xfId="4620"/>
    <cellStyle name="標徨嬀　⸀　　 163" xfId="4931"/>
    <cellStyle name="標徨嬀　⸀　　 164" xfId="4976"/>
    <cellStyle name="標徨嬀　⸀　　 165" xfId="4999"/>
    <cellStyle name="標徨嬀　⸀　　 166" xfId="4981"/>
    <cellStyle name="標徨嬀　⸀　　 167" xfId="4974"/>
    <cellStyle name="標徨嬀　⸀　　 168" xfId="5014"/>
    <cellStyle name="標徨嬀　⸀　　 169" xfId="5030"/>
    <cellStyle name="標徨嬀　⸀　　 17" xfId="1611"/>
    <cellStyle name="標徨嬀　⸀　　 170" xfId="4943"/>
    <cellStyle name="標徨嬀　⸀　　 171" xfId="4975"/>
    <cellStyle name="標徨嬀　⸀　　 172" xfId="5137"/>
    <cellStyle name="標徨嬀　⸀　　 173" xfId="5471"/>
    <cellStyle name="標徨嬀　⸀　　 174" xfId="5077"/>
    <cellStyle name="標徨嬀　⸀　　 175" xfId="5194"/>
    <cellStyle name="標徨嬀　⸀　　 176" xfId="5293"/>
    <cellStyle name="標徨嬀　⸀　　 177" xfId="5461"/>
    <cellStyle name="標徨嬀　⸀　　 178" xfId="5294"/>
    <cellStyle name="標徨嬀　⸀　　 179" xfId="5439"/>
    <cellStyle name="標徨嬀　⸀　　 18" xfId="1628"/>
    <cellStyle name="標徨嬀　⸀　　 180" xfId="5378"/>
    <cellStyle name="標徨嬀　⸀　　 181" xfId="5359"/>
    <cellStyle name="標徨嬀　⸀　　 182" xfId="5233"/>
    <cellStyle name="標徨嬀　⸀　　 183" xfId="5357"/>
    <cellStyle name="標徨嬀　⸀　　 184" xfId="5282"/>
    <cellStyle name="標徨嬀　⸀　　 185" xfId="5292"/>
    <cellStyle name="標徨嬀　⸀　　 186" xfId="5340"/>
    <cellStyle name="標徨嬀　⸀　　 187" xfId="5122"/>
    <cellStyle name="標徨嬀　⸀　　 188" xfId="5151"/>
    <cellStyle name="標徨嬀　⸀　　 189" xfId="5321"/>
    <cellStyle name="標徨嬀　⸀　　 19" xfId="1610"/>
    <cellStyle name="標徨嬀　⸀　　 190" xfId="5228"/>
    <cellStyle name="標徨嬀　⸀　　 191" xfId="5456"/>
    <cellStyle name="標徨嬀　⸀　　 192" xfId="5079"/>
    <cellStyle name="標徨嬀　⸀　　 193" xfId="5192"/>
    <cellStyle name="標徨嬀　⸀　　 2" xfId="1379"/>
    <cellStyle name="標徨嬀　⸀　　 20" xfId="1630"/>
    <cellStyle name="標徨嬀　⸀　　 21" xfId="1607"/>
    <cellStyle name="標徨嬀　⸀　　 22" xfId="1851"/>
    <cellStyle name="標徨嬀　⸀　　 23" xfId="1826"/>
    <cellStyle name="標徨嬀　⸀　　 24" xfId="1852"/>
    <cellStyle name="標徨嬀　⸀　　 25" xfId="1824"/>
    <cellStyle name="標徨嬀　⸀　　 26" xfId="1855"/>
    <cellStyle name="標徨嬀　⸀　　 27" xfId="1821"/>
    <cellStyle name="標徨嬀　⸀　　 28" xfId="1858"/>
    <cellStyle name="標徨嬀　⸀　　 29" xfId="1818"/>
    <cellStyle name="標徨嬀　⸀　　 3" xfId="1366"/>
    <cellStyle name="標徨嬀　⸀　　 30" xfId="1886"/>
    <cellStyle name="標徨嬀　⸀　　 31" xfId="1897"/>
    <cellStyle name="標徨嬀　⸀　　 32" xfId="1992"/>
    <cellStyle name="標徨嬀　⸀　　 33" xfId="1976"/>
    <cellStyle name="標徨嬀　⸀　　 34" xfId="1993"/>
    <cellStyle name="標徨嬀　⸀　　 35" xfId="1974"/>
    <cellStyle name="標徨嬀　⸀　　 36" xfId="1996"/>
    <cellStyle name="標徨嬀　⸀　　 37" xfId="2067"/>
    <cellStyle name="標徨嬀　⸀　　 38" xfId="2101"/>
    <cellStyle name="標徨嬀　⸀　　 39" xfId="2047"/>
    <cellStyle name="標徨嬀　⸀　　 4" xfId="1380"/>
    <cellStyle name="標徨嬀　⸀　　 40" xfId="2083"/>
    <cellStyle name="標徨嬀　⸀　　 41" xfId="2064"/>
    <cellStyle name="標徨嬀　⸀　　 42" xfId="2186"/>
    <cellStyle name="標徨嬀　⸀　　 43" xfId="2248"/>
    <cellStyle name="標徨嬀　⸀　　 44" xfId="2157"/>
    <cellStyle name="標徨嬀　⸀　　 45" xfId="2208"/>
    <cellStyle name="標徨嬀　⸀　　 46" xfId="2262"/>
    <cellStyle name="標徨嬀　⸀　　 47" xfId="2194"/>
    <cellStyle name="標徨嬀　⸀　　 48" xfId="2163"/>
    <cellStyle name="標徨嬀　⸀　　 49" xfId="2215"/>
    <cellStyle name="標徨嬀　⸀　　 5" xfId="1364"/>
    <cellStyle name="標徨嬀　⸀　　 50" xfId="2319"/>
    <cellStyle name="標徨嬀　⸀　　 51" xfId="2459"/>
    <cellStyle name="標徨嬀　⸀　　 52" xfId="2365"/>
    <cellStyle name="標徨嬀　⸀　　 53" xfId="2349"/>
    <cellStyle name="標徨嬀　⸀　　 54" xfId="2571"/>
    <cellStyle name="標徨嬀　⸀　　 55" xfId="2428"/>
    <cellStyle name="標徨嬀　⸀　　 56" xfId="2632"/>
    <cellStyle name="標徨嬀　⸀　　 57" xfId="2357"/>
    <cellStyle name="標徨嬀　⸀　　 58" xfId="2337"/>
    <cellStyle name="標徨嬀　⸀　　 59" xfId="2494"/>
    <cellStyle name="標徨嬀　⸀　　 6" xfId="1495"/>
    <cellStyle name="標徨嬀　⸀　　 60" xfId="2425"/>
    <cellStyle name="標徨嬀　⸀　　 61" xfId="2584"/>
    <cellStyle name="標徨嬀　⸀　　 62" xfId="2411"/>
    <cellStyle name="標徨嬀　⸀　　 63" xfId="2516"/>
    <cellStyle name="標徨嬀　⸀　　 64" xfId="2579"/>
    <cellStyle name="標徨嬀　⸀　　 65" xfId="2634"/>
    <cellStyle name="標徨嬀　⸀　　 66" xfId="2488"/>
    <cellStyle name="標徨嬀　⸀　　 67" xfId="2396"/>
    <cellStyle name="標徨嬀　⸀　　 68" xfId="2501"/>
    <cellStyle name="標徨嬀　⸀　　 69" xfId="2346"/>
    <cellStyle name="標徨嬀　⸀　　 7" xfId="1473"/>
    <cellStyle name="標徨嬀　⸀　　 70" xfId="2721"/>
    <cellStyle name="標徨嬀　⸀　　 71" xfId="2850"/>
    <cellStyle name="標徨嬀　⸀　　 72" xfId="2681"/>
    <cellStyle name="標徨嬀　⸀　　 73" xfId="2753"/>
    <cellStyle name="標徨嬀　⸀　　 74" xfId="2782"/>
    <cellStyle name="標徨嬀　⸀　　 75" xfId="2871"/>
    <cellStyle name="標徨嬀　⸀　　 76" xfId="2879"/>
    <cellStyle name="標徨嬀　⸀　　 77" xfId="2862"/>
    <cellStyle name="標徨嬀　⸀　　 78" xfId="2801"/>
    <cellStyle name="標徨嬀　⸀　　 79" xfId="2660"/>
    <cellStyle name="標徨嬀　⸀　　 8" xfId="1496"/>
    <cellStyle name="標徨嬀　⸀　　 80" xfId="2898"/>
    <cellStyle name="標徨嬀　⸀　　 81" xfId="2768"/>
    <cellStyle name="標徨嬀　⸀　　 82" xfId="2669"/>
    <cellStyle name="標徨嬀　⸀　　 83" xfId="2959"/>
    <cellStyle name="標徨嬀　⸀　　 84" xfId="3099"/>
    <cellStyle name="標徨嬀　⸀　　 85" xfId="2929"/>
    <cellStyle name="標徨嬀　⸀　　 86" xfId="2994"/>
    <cellStyle name="標徨嬀　⸀　　 87" xfId="3034"/>
    <cellStyle name="標徨嬀　⸀　　 88" xfId="3097"/>
    <cellStyle name="標徨嬀　⸀　　 89" xfId="2931"/>
    <cellStyle name="標徨嬀　⸀　　 9" xfId="1471"/>
    <cellStyle name="標徨嬀　⸀　　 90" xfId="2991"/>
    <cellStyle name="標徨嬀　⸀　　 91" xfId="3110"/>
    <cellStyle name="標徨嬀　⸀　　 92" xfId="3051"/>
    <cellStyle name="標徨嬀　⸀　　 93" xfId="3100"/>
    <cellStyle name="標徨嬀　⸀　　 94" xfId="3135"/>
    <cellStyle name="標徨嬀　⸀　　 95" xfId="2995"/>
    <cellStyle name="標徨嬀　⸀　　 96" xfId="3187"/>
    <cellStyle name="標徨嬀　⸀　　 97" xfId="3328"/>
    <cellStyle name="標徨嬀　⸀　　 98" xfId="3240"/>
    <cellStyle name="標徨嬀　⸀　　 99" xfId="3221"/>
    <cellStyle name="합산" xfId="696"/>
    <cellStyle name="桁区切り [0.00]_MDL TWO Erisa loan 2000" xfId="697"/>
    <cellStyle name="桁区切り_★Office Deferred Maintenance Sheet - Final" xfId="698"/>
    <cellStyle name="화폐기호" xfId="699"/>
    <cellStyle name="화폐기호0" xfId="700"/>
  </cellStyles>
  <dxfs count="0"/>
  <tableStyles count="0" defaultTableStyle="TableStyleMedium2" defaultPivotStyle="PivotStyleLight16"/>
  <colors>
    <mruColors>
      <color rgb="FFFFFFCC"/>
      <color rgb="FF0000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M76"/>
  <sheetViews>
    <sheetView topLeftCell="A34" zoomScale="85" zoomScaleNormal="85" zoomScaleSheetLayoutView="80" workbookViewId="0">
      <selection activeCell="H46" sqref="H46"/>
    </sheetView>
  </sheetViews>
  <sheetFormatPr defaultRowHeight="16.5"/>
  <cols>
    <col min="1" max="1" width="3.5" customWidth="1"/>
    <col min="2" max="2" width="4" style="3" customWidth="1"/>
    <col min="3" max="3" width="29.25" style="3" customWidth="1"/>
    <col min="4" max="4" width="34.125" style="214" customWidth="1"/>
    <col min="5" max="5" width="34.125" customWidth="1"/>
    <col min="6" max="25" width="34.125" style="194" customWidth="1"/>
    <col min="26" max="27" width="34.125" customWidth="1"/>
    <col min="28" max="28" width="19" style="143" bestFit="1" customWidth="1"/>
    <col min="29" max="31" width="19" style="143" customWidth="1"/>
    <col min="32" max="32" width="16.375" style="161" bestFit="1" customWidth="1"/>
    <col min="33" max="37" width="16.5" bestFit="1" customWidth="1"/>
    <col min="38" max="39" width="34.125" customWidth="1"/>
  </cols>
  <sheetData>
    <row r="1" spans="2:39" ht="12" customHeight="1"/>
    <row r="2" spans="2:39" ht="15.95" customHeight="1">
      <c r="B2" s="401" t="s">
        <v>38</v>
      </c>
      <c r="C2" s="401"/>
      <c r="D2" s="401"/>
      <c r="E2" s="401"/>
      <c r="F2" s="195"/>
      <c r="G2" s="195"/>
      <c r="H2" s="195"/>
      <c r="I2" s="195"/>
      <c r="J2" s="195"/>
      <c r="K2" s="195"/>
      <c r="L2" s="195"/>
      <c r="M2" s="195"/>
      <c r="N2" s="195"/>
      <c r="O2" s="195"/>
      <c r="P2" s="195"/>
      <c r="Q2" s="195"/>
      <c r="R2" s="195"/>
      <c r="S2" s="195"/>
      <c r="T2" s="195"/>
      <c r="U2" s="195"/>
      <c r="V2" s="195"/>
      <c r="W2" s="195"/>
      <c r="X2" s="195"/>
      <c r="Y2" s="195"/>
      <c r="Z2" s="179"/>
      <c r="AA2" s="182"/>
    </row>
    <row r="3" spans="2:39" ht="15.95" customHeight="1">
      <c r="B3" s="402" t="s">
        <v>950</v>
      </c>
      <c r="C3" s="402"/>
      <c r="D3" s="402"/>
      <c r="E3" s="402"/>
      <c r="F3" s="196"/>
      <c r="G3" s="196"/>
      <c r="H3" s="196"/>
      <c r="I3" s="196"/>
      <c r="J3" s="196"/>
      <c r="K3" s="196"/>
      <c r="L3" s="196"/>
      <c r="M3" s="196"/>
      <c r="N3" s="196"/>
      <c r="O3" s="196"/>
      <c r="P3" s="196"/>
      <c r="Q3" s="196"/>
      <c r="R3" s="196"/>
      <c r="S3" s="196"/>
      <c r="T3" s="196"/>
      <c r="U3" s="196"/>
      <c r="V3" s="196"/>
      <c r="W3" s="196"/>
      <c r="X3" s="196"/>
      <c r="Y3" s="196"/>
      <c r="Z3" s="180"/>
      <c r="AA3" s="183"/>
    </row>
    <row r="4" spans="2:39" ht="15.95" customHeight="1">
      <c r="B4" s="402" t="s">
        <v>445</v>
      </c>
      <c r="C4" s="402"/>
      <c r="D4" s="402"/>
      <c r="E4" s="402"/>
      <c r="F4" s="196"/>
      <c r="G4" s="196"/>
      <c r="H4" s="196"/>
      <c r="I4" s="196"/>
      <c r="J4" s="196"/>
      <c r="K4" s="196"/>
      <c r="L4" s="196"/>
      <c r="M4" s="196"/>
      <c r="N4" s="196"/>
      <c r="O4" s="196"/>
      <c r="P4" s="196"/>
      <c r="Q4" s="196"/>
      <c r="R4" s="196"/>
      <c r="S4" s="196"/>
      <c r="T4" s="196"/>
      <c r="U4" s="196"/>
      <c r="V4" s="196"/>
      <c r="W4" s="196"/>
      <c r="X4" s="196"/>
      <c r="Y4" s="196"/>
      <c r="Z4" s="180"/>
      <c r="AA4" s="183"/>
    </row>
    <row r="5" spans="2:39" ht="15.95" customHeight="1">
      <c r="B5" s="3" t="s">
        <v>1241</v>
      </c>
    </row>
    <row r="6" spans="2:39" ht="15.95" customHeight="1">
      <c r="B6" s="43"/>
      <c r="C6" s="67" t="s">
        <v>231</v>
      </c>
      <c r="D6" s="215" t="s">
        <v>45</v>
      </c>
      <c r="E6" s="45" t="s">
        <v>455</v>
      </c>
      <c r="F6" s="197"/>
      <c r="G6" s="197"/>
      <c r="H6" s="197"/>
      <c r="I6" s="45" t="s">
        <v>354</v>
      </c>
      <c r="J6" s="45" t="s">
        <v>354</v>
      </c>
      <c r="K6" s="45" t="s">
        <v>354</v>
      </c>
      <c r="L6" s="45" t="s">
        <v>354</v>
      </c>
      <c r="M6" s="45" t="s">
        <v>354</v>
      </c>
      <c r="N6" s="45" t="s">
        <v>354</v>
      </c>
      <c r="O6" s="45" t="s">
        <v>354</v>
      </c>
      <c r="P6" s="45" t="s">
        <v>354</v>
      </c>
      <c r="Q6" s="45" t="s">
        <v>354</v>
      </c>
      <c r="R6" s="45" t="s">
        <v>354</v>
      </c>
      <c r="S6" s="45" t="s">
        <v>354</v>
      </c>
      <c r="T6" s="45" t="s">
        <v>354</v>
      </c>
      <c r="U6" s="45" t="s">
        <v>354</v>
      </c>
      <c r="V6" s="45" t="s">
        <v>354</v>
      </c>
      <c r="W6" s="45" t="s">
        <v>354</v>
      </c>
      <c r="X6" s="45" t="s">
        <v>354</v>
      </c>
      <c r="Y6" s="45" t="s">
        <v>354</v>
      </c>
      <c r="Z6" s="45" t="s">
        <v>354</v>
      </c>
      <c r="AA6" s="45" t="s">
        <v>354</v>
      </c>
      <c r="AB6" s="45" t="s">
        <v>354</v>
      </c>
      <c r="AC6" s="45" t="s">
        <v>354</v>
      </c>
      <c r="AD6" s="45" t="s">
        <v>354</v>
      </c>
      <c r="AE6" s="45" t="s">
        <v>354</v>
      </c>
      <c r="AF6" s="45" t="s">
        <v>354</v>
      </c>
      <c r="AG6" s="45" t="s">
        <v>354</v>
      </c>
      <c r="AH6" s="45" t="s">
        <v>354</v>
      </c>
      <c r="AI6" s="45"/>
      <c r="AJ6" s="45"/>
      <c r="AK6" s="45"/>
      <c r="AL6" s="45"/>
      <c r="AM6" s="45"/>
    </row>
    <row r="7" spans="2:39" ht="15.95" customHeight="1">
      <c r="B7" s="43"/>
      <c r="C7" s="44"/>
      <c r="D7" s="45">
        <v>44469</v>
      </c>
      <c r="E7" s="45">
        <v>44286</v>
      </c>
      <c r="F7" s="197"/>
      <c r="G7" s="197"/>
      <c r="H7" s="197"/>
      <c r="I7" s="45">
        <v>44439</v>
      </c>
      <c r="J7" s="45">
        <v>44408</v>
      </c>
      <c r="K7" s="45">
        <v>44377</v>
      </c>
      <c r="L7" s="45">
        <v>44347</v>
      </c>
      <c r="M7" s="45">
        <v>44316</v>
      </c>
      <c r="N7" s="45">
        <v>44286</v>
      </c>
      <c r="O7" s="45">
        <v>44255</v>
      </c>
      <c r="P7" s="45">
        <v>44227</v>
      </c>
      <c r="Q7" s="45">
        <v>44196</v>
      </c>
      <c r="R7" s="45">
        <v>44165</v>
      </c>
      <c r="S7" s="45">
        <v>44135</v>
      </c>
      <c r="T7" s="45">
        <v>44104</v>
      </c>
      <c r="U7" s="45">
        <v>44074</v>
      </c>
      <c r="V7" s="45">
        <v>44043</v>
      </c>
      <c r="W7" s="45">
        <v>44012</v>
      </c>
      <c r="X7" s="45">
        <v>43982</v>
      </c>
      <c r="Y7" s="45">
        <v>43951</v>
      </c>
      <c r="Z7" s="45">
        <v>43921</v>
      </c>
      <c r="AA7" s="45">
        <v>43890</v>
      </c>
      <c r="AB7" s="45">
        <v>43861</v>
      </c>
      <c r="AC7" s="45">
        <v>43830</v>
      </c>
      <c r="AD7" s="45">
        <v>43799</v>
      </c>
      <c r="AE7" s="45">
        <v>43769</v>
      </c>
      <c r="AF7" s="45">
        <v>43738</v>
      </c>
      <c r="AG7" s="45">
        <v>43708</v>
      </c>
      <c r="AH7" s="45">
        <v>43677</v>
      </c>
      <c r="AI7" s="45">
        <v>43646</v>
      </c>
      <c r="AJ7" s="45">
        <v>43616</v>
      </c>
      <c r="AK7" s="45">
        <v>43585</v>
      </c>
      <c r="AL7" s="45">
        <v>43555</v>
      </c>
      <c r="AM7" s="45">
        <v>43373</v>
      </c>
    </row>
    <row r="8" spans="2:39" ht="15.95" customHeight="1">
      <c r="B8" s="395" t="s">
        <v>50</v>
      </c>
      <c r="C8" s="396"/>
      <c r="D8" s="216"/>
      <c r="E8" s="54"/>
      <c r="F8" s="198"/>
      <c r="G8" s="198"/>
      <c r="H8" s="198"/>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row>
    <row r="9" spans="2:39" ht="15.95" customHeight="1">
      <c r="B9" s="397" t="s">
        <v>51</v>
      </c>
      <c r="C9" s="398"/>
      <c r="D9" s="217">
        <f>SUM(D10)</f>
        <v>16854717439</v>
      </c>
      <c r="E9" s="18">
        <v>19881321203</v>
      </c>
      <c r="F9" s="198"/>
      <c r="G9" s="198"/>
      <c r="H9" s="198"/>
      <c r="I9" s="18">
        <v>18035970913</v>
      </c>
      <c r="J9" s="18">
        <v>18599105860</v>
      </c>
      <c r="K9" s="18">
        <v>17517833866</v>
      </c>
      <c r="L9" s="18">
        <v>20449419707</v>
      </c>
      <c r="M9" s="18">
        <v>20998153517</v>
      </c>
      <c r="N9" s="18">
        <v>19881321203</v>
      </c>
      <c r="O9" s="18">
        <v>18506891810.516129</v>
      </c>
      <c r="P9" s="18">
        <v>18984252876.516129</v>
      </c>
      <c r="Q9" s="18">
        <v>16800379428</v>
      </c>
      <c r="R9" s="18">
        <v>18406132947</v>
      </c>
      <c r="S9" s="18">
        <v>18592380809</v>
      </c>
      <c r="T9" s="18">
        <v>18066781758</v>
      </c>
      <c r="U9" s="18">
        <v>16994369216</v>
      </c>
      <c r="V9" s="18">
        <v>17410319391</v>
      </c>
      <c r="W9" s="18">
        <v>16530742224.666668</v>
      </c>
      <c r="X9" s="18">
        <v>19174855917</v>
      </c>
      <c r="Y9" s="18">
        <v>19612569966</v>
      </c>
      <c r="Z9" s="18">
        <v>18828514374</v>
      </c>
      <c r="AA9" s="18">
        <v>17271609055</v>
      </c>
      <c r="AB9" s="18">
        <v>17537432731</v>
      </c>
      <c r="AC9" s="18">
        <v>16721437808</v>
      </c>
      <c r="AD9" s="18">
        <v>18899934011</v>
      </c>
      <c r="AE9" s="18">
        <v>19573995367</v>
      </c>
      <c r="AF9" s="18">
        <v>18867440950.333332</v>
      </c>
      <c r="AG9" s="18">
        <v>17386832570.333332</v>
      </c>
      <c r="AH9" s="18">
        <v>17364046662.333332</v>
      </c>
      <c r="AI9" s="18">
        <v>16242413675.333332</v>
      </c>
      <c r="AJ9" s="18">
        <v>17110990529.333332</v>
      </c>
      <c r="AK9" s="18">
        <v>17588293668</v>
      </c>
      <c r="AL9" s="18">
        <v>16888979110</v>
      </c>
      <c r="AM9" s="18">
        <v>16908462231</v>
      </c>
    </row>
    <row r="10" spans="2:39" ht="15.95" customHeight="1">
      <c r="B10" s="399" t="s">
        <v>191</v>
      </c>
      <c r="C10" s="400"/>
      <c r="D10" s="218">
        <f>SUM(D11:D19)</f>
        <v>16854717439</v>
      </c>
      <c r="E10" s="46">
        <v>19881321203</v>
      </c>
      <c r="F10" s="199"/>
      <c r="G10" s="199"/>
      <c r="H10" s="199"/>
      <c r="I10" s="46">
        <v>18035970913</v>
      </c>
      <c r="J10" s="46">
        <v>18599105860</v>
      </c>
      <c r="K10" s="46">
        <v>17517833866</v>
      </c>
      <c r="L10" s="46">
        <v>20449419707</v>
      </c>
      <c r="M10" s="46">
        <v>20998153517</v>
      </c>
      <c r="N10" s="46">
        <v>19881321203</v>
      </c>
      <c r="O10" s="46">
        <v>18506891810.516129</v>
      </c>
      <c r="P10" s="46">
        <v>18984252876.516129</v>
      </c>
      <c r="Q10" s="46">
        <v>16800379428</v>
      </c>
      <c r="R10" s="46">
        <v>18406132947</v>
      </c>
      <c r="S10" s="46">
        <v>18592380809</v>
      </c>
      <c r="T10" s="46">
        <v>18066781758</v>
      </c>
      <c r="U10" s="46">
        <v>16994369216</v>
      </c>
      <c r="V10" s="46">
        <v>17410319391</v>
      </c>
      <c r="W10" s="46">
        <v>16530742224.666668</v>
      </c>
      <c r="X10" s="46">
        <v>19174855917</v>
      </c>
      <c r="Y10" s="46">
        <v>19612569966</v>
      </c>
      <c r="Z10" s="46">
        <v>18828514374</v>
      </c>
      <c r="AA10" s="46">
        <v>17271609055</v>
      </c>
      <c r="AB10" s="46">
        <v>17537432731</v>
      </c>
      <c r="AC10" s="46">
        <v>16721437808</v>
      </c>
      <c r="AD10" s="46">
        <v>18899934011</v>
      </c>
      <c r="AE10" s="46">
        <v>19573995367</v>
      </c>
      <c r="AF10" s="46">
        <v>18867440950.333332</v>
      </c>
      <c r="AG10" s="46">
        <v>17386832570.333332</v>
      </c>
      <c r="AH10" s="46">
        <v>17364046662.333332</v>
      </c>
      <c r="AI10" s="46">
        <v>16242413675.333332</v>
      </c>
      <c r="AJ10" s="46">
        <v>17110990529.333332</v>
      </c>
      <c r="AK10" s="46">
        <v>17588293668</v>
      </c>
      <c r="AL10" s="46">
        <v>16888979110</v>
      </c>
      <c r="AM10" s="46">
        <v>16908462231</v>
      </c>
    </row>
    <row r="11" spans="2:39" ht="15.95" customHeight="1">
      <c r="B11" s="51" t="s">
        <v>207</v>
      </c>
      <c r="C11" s="16" t="s">
        <v>168</v>
      </c>
      <c r="D11" s="218">
        <f>VLOOKUP(C11,잔액시산표!A:D,4,FALSE)</f>
        <v>2854415260</v>
      </c>
      <c r="E11" s="46">
        <v>5618303006</v>
      </c>
      <c r="F11" s="199"/>
      <c r="G11" s="199"/>
      <c r="H11" s="199"/>
      <c r="I11" s="46">
        <v>3368991934</v>
      </c>
      <c r="J11" s="46">
        <v>4195898108</v>
      </c>
      <c r="K11" s="46">
        <v>3142167737</v>
      </c>
      <c r="L11" s="46">
        <v>5996812892</v>
      </c>
      <c r="M11" s="46">
        <v>6357316888</v>
      </c>
      <c r="N11" s="46">
        <v>5618303006</v>
      </c>
      <c r="O11" s="46">
        <v>4177154020</v>
      </c>
      <c r="P11" s="46">
        <v>4641937620</v>
      </c>
      <c r="Q11" s="46">
        <v>3491691590</v>
      </c>
      <c r="R11" s="46">
        <v>4970130932</v>
      </c>
      <c r="S11" s="46">
        <v>5325649262</v>
      </c>
      <c r="T11" s="46">
        <v>4729988820</v>
      </c>
      <c r="U11" s="46">
        <v>3171810726</v>
      </c>
      <c r="V11" s="46">
        <v>3604981209</v>
      </c>
      <c r="W11" s="46">
        <v>3171322445</v>
      </c>
      <c r="X11" s="46">
        <v>5674669958</v>
      </c>
      <c r="Y11" s="46">
        <v>6028160139</v>
      </c>
      <c r="Z11" s="46">
        <v>5283285853</v>
      </c>
      <c r="AA11" s="46">
        <v>3647401604</v>
      </c>
      <c r="AB11" s="46">
        <v>3987047245</v>
      </c>
      <c r="AC11" s="46">
        <v>3096110529</v>
      </c>
      <c r="AD11" s="46">
        <v>5311765398</v>
      </c>
      <c r="AE11" s="46">
        <v>6031548805</v>
      </c>
      <c r="AF11" s="46">
        <v>5336580742</v>
      </c>
      <c r="AG11" s="46">
        <v>3800816878</v>
      </c>
      <c r="AH11" s="46">
        <v>4072802703</v>
      </c>
      <c r="AI11" s="46">
        <v>3117090432</v>
      </c>
      <c r="AJ11" s="46">
        <v>4374117736</v>
      </c>
      <c r="AK11" s="46">
        <v>4758119136</v>
      </c>
      <c r="AL11" s="46">
        <v>4102910222</v>
      </c>
      <c r="AM11" s="46">
        <v>4832813848</v>
      </c>
    </row>
    <row r="12" spans="2:39" ht="15.95" customHeight="1">
      <c r="B12" s="51" t="s">
        <v>208</v>
      </c>
      <c r="C12" s="16" t="s">
        <v>58</v>
      </c>
      <c r="D12" s="218">
        <f>VLOOKUP(C12,잔액시산표!A:D,4,FALSE)</f>
        <v>13257353520</v>
      </c>
      <c r="E12" s="46">
        <v>13995361520</v>
      </c>
      <c r="F12" s="199"/>
      <c r="G12" s="199"/>
      <c r="H12" s="199"/>
      <c r="I12" s="46">
        <v>14257353520</v>
      </c>
      <c r="J12" s="46">
        <v>14145962020</v>
      </c>
      <c r="K12" s="46">
        <v>14164679120</v>
      </c>
      <c r="L12" s="46">
        <v>14164679120</v>
      </c>
      <c r="M12" s="46">
        <v>14316063120</v>
      </c>
      <c r="N12" s="46">
        <v>13995361520</v>
      </c>
      <c r="O12" s="46">
        <v>13995361520</v>
      </c>
      <c r="P12" s="46">
        <v>14043658220</v>
      </c>
      <c r="Q12" s="46">
        <v>13043658220</v>
      </c>
      <c r="R12" s="46">
        <v>13043658220</v>
      </c>
      <c r="S12" s="46">
        <v>12910783720</v>
      </c>
      <c r="T12" s="46">
        <v>12977293620</v>
      </c>
      <c r="U12" s="46">
        <v>13383972420</v>
      </c>
      <c r="V12" s="46">
        <v>13383972420</v>
      </c>
      <c r="W12" s="46">
        <v>13166161720</v>
      </c>
      <c r="X12" s="46">
        <v>13166161720</v>
      </c>
      <c r="Y12" s="46">
        <v>13166161720</v>
      </c>
      <c r="Z12" s="46">
        <v>13165361720</v>
      </c>
      <c r="AA12" s="46">
        <v>13165361720</v>
      </c>
      <c r="AB12" s="46">
        <v>13165361720</v>
      </c>
      <c r="AC12" s="46">
        <v>13165361720</v>
      </c>
      <c r="AD12" s="46">
        <v>13165361720</v>
      </c>
      <c r="AE12" s="46">
        <v>13165361720</v>
      </c>
      <c r="AF12" s="46">
        <v>13165361720</v>
      </c>
      <c r="AG12" s="46">
        <v>13165361720</v>
      </c>
      <c r="AH12" s="46">
        <v>12936649720</v>
      </c>
      <c r="AI12" s="46">
        <v>12936649720</v>
      </c>
      <c r="AJ12" s="46">
        <v>12490042720</v>
      </c>
      <c r="AK12" s="46">
        <v>12490042720</v>
      </c>
      <c r="AL12" s="46">
        <v>12469515620</v>
      </c>
      <c r="AM12" s="46">
        <v>11781982620</v>
      </c>
    </row>
    <row r="13" spans="2:39" ht="15.95" customHeight="1">
      <c r="B13" s="51" t="s">
        <v>192</v>
      </c>
      <c r="C13" s="16" t="s">
        <v>60</v>
      </c>
      <c r="D13" s="218">
        <f>VLOOKUP(C13,잔액시산표!A:D,4,FALSE)</f>
        <v>4302339</v>
      </c>
      <c r="E13" s="46">
        <v>1310832</v>
      </c>
      <c r="F13" s="199"/>
      <c r="G13" s="199"/>
      <c r="H13" s="199"/>
      <c r="I13" s="46">
        <v>4739603</v>
      </c>
      <c r="J13" s="46">
        <v>5543682</v>
      </c>
      <c r="K13" s="46">
        <v>1237889</v>
      </c>
      <c r="L13" s="46">
        <v>551873</v>
      </c>
      <c r="M13" s="46">
        <v>0</v>
      </c>
      <c r="N13" s="46">
        <v>1310832</v>
      </c>
      <c r="O13" s="46">
        <v>3674540.51612854</v>
      </c>
      <c r="P13" s="46">
        <v>9860518.5161294937</v>
      </c>
      <c r="Q13" s="46">
        <v>580847</v>
      </c>
      <c r="R13" s="46">
        <v>432506</v>
      </c>
      <c r="S13" s="46">
        <v>712313</v>
      </c>
      <c r="T13" s="46">
        <v>1983640</v>
      </c>
      <c r="U13" s="46">
        <v>49677</v>
      </c>
      <c r="V13" s="46">
        <v>110000</v>
      </c>
      <c r="W13" s="46">
        <v>109999.66666698456</v>
      </c>
      <c r="X13" s="46">
        <v>65076622</v>
      </c>
      <c r="Y13" s="46">
        <v>50939971</v>
      </c>
      <c r="Z13" s="46">
        <v>56908604</v>
      </c>
      <c r="AA13" s="46">
        <v>38040025</v>
      </c>
      <c r="AB13" s="46">
        <v>14643483</v>
      </c>
      <c r="AC13" s="46">
        <v>544261</v>
      </c>
      <c r="AD13" s="46">
        <v>6711025</v>
      </c>
      <c r="AE13" s="46">
        <v>12790354</v>
      </c>
      <c r="AF13" s="46">
        <v>17271886.333332062</v>
      </c>
      <c r="AG13" s="46">
        <v>10413203.333332062</v>
      </c>
      <c r="AH13" s="46">
        <v>1457858.3333330154</v>
      </c>
      <c r="AI13" s="46">
        <v>6864988.3333330154</v>
      </c>
      <c r="AJ13" s="46">
        <v>2004208.3333330154</v>
      </c>
      <c r="AK13" s="46">
        <v>110000</v>
      </c>
      <c r="AL13" s="46">
        <v>1874917</v>
      </c>
      <c r="AM13" s="46">
        <v>13037159</v>
      </c>
    </row>
    <row r="14" spans="2:39" ht="15.95" customHeight="1">
      <c r="B14" s="51" t="s">
        <v>193</v>
      </c>
      <c r="C14" s="16" t="s">
        <v>61</v>
      </c>
      <c r="D14" s="218">
        <f>VLOOKUP(C14,잔액시산표!A:D,4,FALSE)</f>
        <v>0</v>
      </c>
      <c r="E14" s="46">
        <v>0</v>
      </c>
      <c r="F14" s="199"/>
      <c r="G14" s="199"/>
      <c r="H14" s="199"/>
      <c r="I14" s="46">
        <v>0</v>
      </c>
      <c r="J14" s="46">
        <v>0</v>
      </c>
      <c r="K14" s="46">
        <v>0</v>
      </c>
      <c r="L14" s="46">
        <v>0</v>
      </c>
      <c r="M14" s="46">
        <v>0</v>
      </c>
      <c r="N14" s="46">
        <v>0</v>
      </c>
      <c r="O14" s="46">
        <v>0</v>
      </c>
      <c r="P14" s="46">
        <v>0</v>
      </c>
      <c r="Q14" s="46">
        <v>0</v>
      </c>
      <c r="R14" s="46">
        <v>0</v>
      </c>
      <c r="S14" s="46">
        <v>0</v>
      </c>
      <c r="T14" s="46">
        <v>0</v>
      </c>
      <c r="U14" s="46">
        <v>0</v>
      </c>
      <c r="V14" s="46">
        <v>0</v>
      </c>
      <c r="W14" s="46">
        <v>0</v>
      </c>
      <c r="X14" s="46">
        <v>0</v>
      </c>
      <c r="Y14" s="46">
        <v>0</v>
      </c>
      <c r="Z14" s="46">
        <v>0</v>
      </c>
      <c r="AA14" s="46">
        <v>0</v>
      </c>
      <c r="AB14" s="46">
        <v>0</v>
      </c>
      <c r="AC14" s="46">
        <v>0</v>
      </c>
      <c r="AD14" s="46">
        <v>0</v>
      </c>
      <c r="AE14" s="46">
        <v>0</v>
      </c>
      <c r="AF14" s="46">
        <v>0</v>
      </c>
      <c r="AG14" s="46">
        <v>0</v>
      </c>
      <c r="AH14" s="46">
        <v>0</v>
      </c>
      <c r="AI14" s="46">
        <v>0</v>
      </c>
      <c r="AJ14" s="46">
        <v>0</v>
      </c>
      <c r="AK14" s="46">
        <v>0</v>
      </c>
      <c r="AL14" s="46">
        <v>0</v>
      </c>
      <c r="AM14" s="46">
        <v>0</v>
      </c>
    </row>
    <row r="15" spans="2:39" ht="15.95" customHeight="1">
      <c r="B15" s="51" t="s">
        <v>194</v>
      </c>
      <c r="C15" s="16" t="s">
        <v>62</v>
      </c>
      <c r="D15" s="219">
        <f>VLOOKUP(C15,잔액시산표!A:D,4,FALSE)</f>
        <v>48544162</v>
      </c>
      <c r="E15" s="46">
        <v>120310886</v>
      </c>
      <c r="F15" s="199"/>
      <c r="G15" s="199"/>
      <c r="H15" s="199"/>
      <c r="I15" s="46">
        <v>40732304</v>
      </c>
      <c r="J15" s="46">
        <v>34051394</v>
      </c>
      <c r="K15" s="46">
        <v>31358954</v>
      </c>
      <c r="L15" s="46">
        <v>29615286</v>
      </c>
      <c r="M15" s="46">
        <v>132967393</v>
      </c>
      <c r="N15" s="46">
        <v>120310886</v>
      </c>
      <c r="O15" s="46">
        <v>106916792</v>
      </c>
      <c r="P15" s="46">
        <v>99955546</v>
      </c>
      <c r="Q15" s="46">
        <v>89596004</v>
      </c>
      <c r="R15" s="46">
        <v>95239149</v>
      </c>
      <c r="S15" s="46">
        <v>81856778</v>
      </c>
      <c r="T15" s="46">
        <v>70609598</v>
      </c>
      <c r="U15" s="46">
        <v>58887844</v>
      </c>
      <c r="V15" s="46">
        <v>47965434</v>
      </c>
      <c r="W15" s="46">
        <v>38431157</v>
      </c>
      <c r="X15" s="46">
        <v>32070199</v>
      </c>
      <c r="Y15" s="46">
        <v>203143492</v>
      </c>
      <c r="Z15" s="46">
        <v>197003862</v>
      </c>
      <c r="AA15" s="46">
        <v>183403498</v>
      </c>
      <c r="AB15" s="46">
        <v>165735660</v>
      </c>
      <c r="AC15" s="46">
        <v>148541728</v>
      </c>
      <c r="AD15" s="46">
        <v>150917227</v>
      </c>
      <c r="AE15" s="46">
        <v>130675979</v>
      </c>
      <c r="AF15" s="46">
        <v>112741943</v>
      </c>
      <c r="AG15" s="46">
        <v>92817956</v>
      </c>
      <c r="AH15" s="46">
        <v>72543510</v>
      </c>
      <c r="AI15" s="46">
        <v>57326114</v>
      </c>
      <c r="AJ15" s="46">
        <v>39802971</v>
      </c>
      <c r="AK15" s="46">
        <v>202006259</v>
      </c>
      <c r="AL15" s="46">
        <v>183366046</v>
      </c>
      <c r="AM15" s="46">
        <v>82517647</v>
      </c>
    </row>
    <row r="16" spans="2:39" ht="15.95" customHeight="1">
      <c r="B16" s="51" t="s">
        <v>195</v>
      </c>
      <c r="C16" s="16" t="s">
        <v>64</v>
      </c>
      <c r="D16" s="219">
        <f>VLOOKUP(C16,잔액시산표!A:D,4,FALSE)</f>
        <v>0</v>
      </c>
      <c r="E16" s="46">
        <v>0</v>
      </c>
      <c r="F16" s="199"/>
      <c r="G16" s="199"/>
      <c r="H16" s="199"/>
      <c r="I16" s="46">
        <v>0</v>
      </c>
      <c r="J16" s="46">
        <v>0</v>
      </c>
      <c r="K16" s="46">
        <v>0</v>
      </c>
      <c r="L16" s="46">
        <v>0</v>
      </c>
      <c r="M16" s="46">
        <v>0</v>
      </c>
      <c r="N16" s="46">
        <v>0</v>
      </c>
      <c r="O16" s="46">
        <v>0</v>
      </c>
      <c r="P16" s="46">
        <v>5100040</v>
      </c>
      <c r="Q16" s="46">
        <v>0</v>
      </c>
      <c r="R16" s="46">
        <v>0</v>
      </c>
      <c r="S16" s="46">
        <v>0</v>
      </c>
      <c r="T16" s="46">
        <v>0</v>
      </c>
      <c r="U16" s="46">
        <v>0</v>
      </c>
      <c r="V16" s="46">
        <v>0</v>
      </c>
      <c r="W16" s="46">
        <v>0</v>
      </c>
      <c r="X16" s="46">
        <v>0</v>
      </c>
      <c r="Y16" s="46">
        <v>0</v>
      </c>
      <c r="Z16" s="46">
        <v>0</v>
      </c>
      <c r="AA16" s="46">
        <v>0</v>
      </c>
      <c r="AB16" s="46">
        <v>0</v>
      </c>
      <c r="AC16" s="46">
        <v>0</v>
      </c>
      <c r="AD16" s="46">
        <v>0</v>
      </c>
      <c r="AE16" s="46">
        <v>0</v>
      </c>
      <c r="AF16" s="46">
        <v>0</v>
      </c>
      <c r="AG16" s="46">
        <v>0</v>
      </c>
      <c r="AH16" s="46">
        <v>0</v>
      </c>
      <c r="AI16" s="46">
        <v>0</v>
      </c>
      <c r="AJ16" s="46">
        <v>0</v>
      </c>
      <c r="AK16" s="46">
        <v>0</v>
      </c>
      <c r="AL16" s="46">
        <v>43378310</v>
      </c>
      <c r="AM16" s="46">
        <v>0</v>
      </c>
    </row>
    <row r="17" spans="1:39" ht="15.95" customHeight="1">
      <c r="B17" s="51" t="s">
        <v>196</v>
      </c>
      <c r="C17" s="181" t="s">
        <v>66</v>
      </c>
      <c r="D17" s="219">
        <f>VLOOKUP(C17,잔액시산표!A:D,4,FALSE)</f>
        <v>278577383</v>
      </c>
      <c r="E17" s="46">
        <v>141554099</v>
      </c>
      <c r="F17" s="199"/>
      <c r="G17" s="199"/>
      <c r="H17" s="199"/>
      <c r="I17" s="46">
        <v>253434873</v>
      </c>
      <c r="J17" s="46">
        <v>152153708</v>
      </c>
      <c r="K17" s="46">
        <v>155475186</v>
      </c>
      <c r="L17" s="46">
        <v>149116115</v>
      </c>
      <c r="M17" s="46">
        <v>144522274</v>
      </c>
      <c r="N17" s="46">
        <v>141554099</v>
      </c>
      <c r="O17" s="46">
        <v>133086305</v>
      </c>
      <c r="P17" s="46">
        <v>135124849</v>
      </c>
      <c r="Q17" s="46">
        <v>140156187</v>
      </c>
      <c r="R17" s="46">
        <v>184685345</v>
      </c>
      <c r="S17" s="46">
        <v>204081189</v>
      </c>
      <c r="T17" s="46">
        <v>255559260</v>
      </c>
      <c r="U17" s="46">
        <v>256241366</v>
      </c>
      <c r="V17" s="46">
        <v>295928320</v>
      </c>
      <c r="W17" s="46">
        <v>118822133</v>
      </c>
      <c r="X17" s="46">
        <v>118419963</v>
      </c>
      <c r="Y17" s="46">
        <v>117788597</v>
      </c>
      <c r="Z17" s="46">
        <v>120130255</v>
      </c>
      <c r="AA17" s="46">
        <v>125530051</v>
      </c>
      <c r="AB17" s="46">
        <v>130500744</v>
      </c>
      <c r="AC17" s="46">
        <v>135553505</v>
      </c>
      <c r="AD17" s="46">
        <v>157562209</v>
      </c>
      <c r="AE17" s="46">
        <v>165674861</v>
      </c>
      <c r="AF17" s="46">
        <v>206048159</v>
      </c>
      <c r="AG17" s="46">
        <v>190698870</v>
      </c>
      <c r="AH17" s="46">
        <v>204214302</v>
      </c>
      <c r="AI17" s="46">
        <v>93687861</v>
      </c>
      <c r="AJ17" s="46">
        <v>94013510</v>
      </c>
      <c r="AK17" s="46">
        <v>97033561</v>
      </c>
      <c r="AL17" s="46">
        <v>85527595</v>
      </c>
      <c r="AM17" s="46">
        <v>182705917</v>
      </c>
    </row>
    <row r="18" spans="1:39" ht="15.95" customHeight="1">
      <c r="A18" s="194"/>
      <c r="B18" s="257" t="s">
        <v>197</v>
      </c>
      <c r="C18" s="181" t="s">
        <v>178</v>
      </c>
      <c r="D18" s="219">
        <f>VLOOKUP(C18,잔액시산표!A:D,4,FALSE)</f>
        <v>391336095</v>
      </c>
      <c r="E18" s="145">
        <v>0</v>
      </c>
      <c r="F18" s="199"/>
      <c r="G18" s="199"/>
      <c r="H18" s="199"/>
      <c r="I18" s="46">
        <v>90607219</v>
      </c>
      <c r="J18" s="46">
        <v>45529888</v>
      </c>
      <c r="K18" s="46">
        <v>0</v>
      </c>
      <c r="L18" s="46">
        <v>86462171</v>
      </c>
      <c r="M18" s="46">
        <v>42684102</v>
      </c>
      <c r="N18" s="46">
        <v>0</v>
      </c>
      <c r="O18" s="46">
        <v>83426013</v>
      </c>
      <c r="P18" s="46">
        <v>41952373</v>
      </c>
      <c r="Q18" s="46">
        <v>0</v>
      </c>
      <c r="R18" s="46">
        <v>80254045</v>
      </c>
      <c r="S18" s="46">
        <v>37564797</v>
      </c>
      <c r="T18" s="46">
        <v>0</v>
      </c>
      <c r="U18" s="46">
        <v>91679003</v>
      </c>
      <c r="V18" s="46">
        <v>46092948</v>
      </c>
      <c r="W18" s="46">
        <v>0</v>
      </c>
      <c r="X18" s="46">
        <v>83217725</v>
      </c>
      <c r="Y18" s="46">
        <v>40414567</v>
      </c>
      <c r="Z18" s="46">
        <v>0</v>
      </c>
      <c r="AA18" s="46">
        <v>80354937</v>
      </c>
      <c r="AB18" s="46">
        <v>40183389</v>
      </c>
      <c r="AC18" s="46">
        <v>141879845</v>
      </c>
      <c r="AD18" s="46">
        <v>77714152</v>
      </c>
      <c r="AE18" s="46">
        <v>38041368</v>
      </c>
      <c r="AF18" s="46">
        <v>0</v>
      </c>
      <c r="AG18" s="46">
        <v>97310633</v>
      </c>
      <c r="AH18" s="46">
        <v>46769979</v>
      </c>
      <c r="AI18" s="46">
        <v>0</v>
      </c>
      <c r="AJ18" s="46">
        <v>80515124</v>
      </c>
      <c r="AK18" s="46">
        <v>38741132</v>
      </c>
      <c r="AL18" s="46">
        <v>0</v>
      </c>
      <c r="AM18" s="46">
        <v>0</v>
      </c>
    </row>
    <row r="19" spans="1:39" ht="15.95" customHeight="1">
      <c r="B19" s="51" t="s">
        <v>198</v>
      </c>
      <c r="C19" s="16" t="s">
        <v>67</v>
      </c>
      <c r="D19" s="218">
        <f>VLOOKUP(C19,잔액시산표!A:D,4,FALSE)</f>
        <v>20188680</v>
      </c>
      <c r="E19" s="46">
        <v>4480860</v>
      </c>
      <c r="F19" s="199"/>
      <c r="G19" s="199"/>
      <c r="H19" s="199"/>
      <c r="I19" s="46">
        <v>20111460</v>
      </c>
      <c r="J19" s="46">
        <v>19967060</v>
      </c>
      <c r="K19" s="46">
        <v>22914980</v>
      </c>
      <c r="L19" s="46">
        <v>22182250</v>
      </c>
      <c r="M19" s="46">
        <v>4599740</v>
      </c>
      <c r="N19" s="46">
        <v>4480860</v>
      </c>
      <c r="O19" s="46">
        <v>7272620</v>
      </c>
      <c r="P19" s="46">
        <v>6663710</v>
      </c>
      <c r="Q19" s="46">
        <v>34696580</v>
      </c>
      <c r="R19" s="46">
        <v>31732750</v>
      </c>
      <c r="S19" s="46">
        <v>31732750</v>
      </c>
      <c r="T19" s="46">
        <v>31346820</v>
      </c>
      <c r="U19" s="46">
        <v>31728180</v>
      </c>
      <c r="V19" s="46">
        <v>31269060</v>
      </c>
      <c r="W19" s="46">
        <v>35894770</v>
      </c>
      <c r="X19" s="46">
        <v>35239730</v>
      </c>
      <c r="Y19" s="46">
        <v>5961480</v>
      </c>
      <c r="Z19" s="46">
        <v>5824080</v>
      </c>
      <c r="AA19" s="46">
        <v>31517220</v>
      </c>
      <c r="AB19" s="46">
        <v>33960490</v>
      </c>
      <c r="AC19" s="46">
        <v>33446220</v>
      </c>
      <c r="AD19" s="46">
        <v>29902280</v>
      </c>
      <c r="AE19" s="46">
        <v>29902280</v>
      </c>
      <c r="AF19" s="46">
        <v>29436500</v>
      </c>
      <c r="AG19" s="46">
        <v>29413310</v>
      </c>
      <c r="AH19" s="46">
        <v>29608590</v>
      </c>
      <c r="AI19" s="46">
        <v>30794560</v>
      </c>
      <c r="AJ19" s="46">
        <v>30494260</v>
      </c>
      <c r="AK19" s="46">
        <v>2240860</v>
      </c>
      <c r="AL19" s="46">
        <v>2406400</v>
      </c>
      <c r="AM19" s="46">
        <v>15405040</v>
      </c>
    </row>
    <row r="20" spans="1:39" ht="15.95" customHeight="1">
      <c r="B20" s="397" t="s">
        <v>107</v>
      </c>
      <c r="C20" s="398"/>
      <c r="D20" s="218">
        <f>SUM(D23,D28,D21)</f>
        <v>401247566717</v>
      </c>
      <c r="E20" s="46">
        <v>303016058675</v>
      </c>
      <c r="F20" s="199"/>
      <c r="G20" s="199"/>
      <c r="H20" s="199"/>
      <c r="I20" s="46">
        <v>301464270384</v>
      </c>
      <c r="J20" s="46">
        <v>301783200579</v>
      </c>
      <c r="K20" s="46">
        <v>302102749362</v>
      </c>
      <c r="L20" s="46">
        <v>302427579047</v>
      </c>
      <c r="M20" s="46">
        <v>302720810927</v>
      </c>
      <c r="N20" s="46">
        <v>303016058675</v>
      </c>
      <c r="O20" s="46">
        <v>303276846350</v>
      </c>
      <c r="P20" s="46">
        <v>303595543273</v>
      </c>
      <c r="Q20" s="46">
        <v>303919046193</v>
      </c>
      <c r="R20" s="46">
        <v>304227925819</v>
      </c>
      <c r="S20" s="46">
        <v>304539235916</v>
      </c>
      <c r="T20" s="46">
        <v>304594616817</v>
      </c>
      <c r="U20" s="46">
        <v>304829551002</v>
      </c>
      <c r="V20" s="46">
        <v>305149567347</v>
      </c>
      <c r="W20" s="46">
        <v>305462317113</v>
      </c>
      <c r="X20" s="46">
        <v>305757189546</v>
      </c>
      <c r="Y20" s="46">
        <v>306060654346</v>
      </c>
      <c r="Z20" s="46">
        <v>306374373980</v>
      </c>
      <c r="AA20" s="46">
        <v>306696330042</v>
      </c>
      <c r="AB20" s="46">
        <v>307017901370</v>
      </c>
      <c r="AC20" s="46">
        <v>307340204482</v>
      </c>
      <c r="AD20" s="46">
        <v>307586028803</v>
      </c>
      <c r="AE20" s="46">
        <v>307907181800</v>
      </c>
      <c r="AF20" s="46">
        <v>308229098313</v>
      </c>
      <c r="AG20" s="46">
        <v>308549991097</v>
      </c>
      <c r="AH20" s="46">
        <v>308833599335</v>
      </c>
      <c r="AI20" s="46">
        <v>309128925377</v>
      </c>
      <c r="AJ20" s="46">
        <v>309792315466</v>
      </c>
      <c r="AK20" s="46">
        <v>310110170802</v>
      </c>
      <c r="AL20" s="46">
        <v>310403330918</v>
      </c>
      <c r="AM20" s="46">
        <v>312210101695</v>
      </c>
    </row>
    <row r="21" spans="1:39" ht="15.95" customHeight="1">
      <c r="B21" s="399" t="s">
        <v>316</v>
      </c>
      <c r="C21" s="400"/>
      <c r="D21" s="218">
        <f>D22</f>
        <v>345671000</v>
      </c>
      <c r="E21" s="46">
        <v>345671000</v>
      </c>
      <c r="F21" s="199"/>
      <c r="G21" s="199"/>
      <c r="H21" s="199"/>
      <c r="I21" s="46">
        <v>345671000</v>
      </c>
      <c r="J21" s="46">
        <v>345671000</v>
      </c>
      <c r="K21" s="46">
        <v>345671000</v>
      </c>
      <c r="L21" s="46">
        <v>345671000</v>
      </c>
      <c r="M21" s="46">
        <v>345671000</v>
      </c>
      <c r="N21" s="46">
        <v>345671000</v>
      </c>
      <c r="O21" s="46">
        <v>345671000</v>
      </c>
      <c r="P21" s="46">
        <v>345671000</v>
      </c>
      <c r="Q21" s="46">
        <v>345671000</v>
      </c>
      <c r="R21" s="46">
        <v>345671000</v>
      </c>
      <c r="S21" s="46">
        <v>345671000</v>
      </c>
      <c r="T21" s="46">
        <v>87327000</v>
      </c>
      <c r="U21" s="46">
        <v>0</v>
      </c>
      <c r="V21" s="46">
        <v>0</v>
      </c>
      <c r="W21" s="46">
        <v>0</v>
      </c>
      <c r="X21" s="46">
        <v>0</v>
      </c>
      <c r="Y21" s="46">
        <v>0</v>
      </c>
      <c r="Z21" s="46">
        <v>0</v>
      </c>
      <c r="AA21" s="46">
        <v>0</v>
      </c>
      <c r="AB21" s="46">
        <v>0</v>
      </c>
      <c r="AC21" s="46">
        <v>0</v>
      </c>
      <c r="AD21" s="46">
        <v>0</v>
      </c>
      <c r="AE21" s="46">
        <v>0</v>
      </c>
      <c r="AF21" s="46">
        <v>0</v>
      </c>
      <c r="AG21" s="46">
        <v>0</v>
      </c>
      <c r="AH21" s="46">
        <v>0</v>
      </c>
      <c r="AI21" s="46">
        <v>0</v>
      </c>
      <c r="AJ21" s="46">
        <v>345671000</v>
      </c>
      <c r="AK21" s="46">
        <v>345671000</v>
      </c>
      <c r="AL21" s="46">
        <v>345671000</v>
      </c>
      <c r="AM21" s="46">
        <v>345671000</v>
      </c>
    </row>
    <row r="22" spans="1:39" ht="15.95" customHeight="1">
      <c r="B22" s="51" t="s">
        <v>207</v>
      </c>
      <c r="C22" s="16" t="s">
        <v>320</v>
      </c>
      <c r="D22" s="219">
        <f>VLOOKUP(C22,잔액시산표!A:D,4,FALSE)</f>
        <v>345671000</v>
      </c>
      <c r="E22" s="46">
        <v>345671000</v>
      </c>
      <c r="F22" s="199"/>
      <c r="G22" s="199"/>
      <c r="H22" s="199"/>
      <c r="I22" s="46">
        <v>345671000</v>
      </c>
      <c r="J22" s="46">
        <v>345671000</v>
      </c>
      <c r="K22" s="46">
        <v>345671000</v>
      </c>
      <c r="L22" s="46">
        <v>345671000</v>
      </c>
      <c r="M22" s="46">
        <v>345671000</v>
      </c>
      <c r="N22" s="46">
        <v>345671000</v>
      </c>
      <c r="O22" s="46">
        <v>345671000</v>
      </c>
      <c r="P22" s="46">
        <v>345671000</v>
      </c>
      <c r="Q22" s="46">
        <v>345671000</v>
      </c>
      <c r="R22" s="46">
        <v>345671000</v>
      </c>
      <c r="S22" s="46">
        <v>345671000</v>
      </c>
      <c r="T22" s="46">
        <v>87327000</v>
      </c>
      <c r="U22" s="46">
        <v>0</v>
      </c>
      <c r="V22" s="46">
        <v>0</v>
      </c>
      <c r="W22" s="46">
        <v>0</v>
      </c>
      <c r="X22" s="46">
        <v>0</v>
      </c>
      <c r="Y22" s="46">
        <v>0</v>
      </c>
      <c r="Z22" s="46">
        <v>0</v>
      </c>
      <c r="AA22" s="46">
        <v>0</v>
      </c>
      <c r="AB22" s="46">
        <v>0</v>
      </c>
      <c r="AC22" s="46">
        <v>0</v>
      </c>
      <c r="AD22" s="46">
        <v>0</v>
      </c>
      <c r="AE22" s="46">
        <v>0</v>
      </c>
      <c r="AF22" s="46">
        <v>0</v>
      </c>
      <c r="AG22" s="46">
        <v>0</v>
      </c>
      <c r="AH22" s="46">
        <v>0</v>
      </c>
      <c r="AI22" s="46">
        <v>0</v>
      </c>
      <c r="AJ22" s="46">
        <v>345671000</v>
      </c>
      <c r="AK22" s="46">
        <v>345671000</v>
      </c>
      <c r="AL22" s="46">
        <v>345671000</v>
      </c>
      <c r="AM22" s="46">
        <v>345671000</v>
      </c>
    </row>
    <row r="23" spans="1:39" ht="15.95" customHeight="1">
      <c r="B23" s="399" t="s">
        <v>317</v>
      </c>
      <c r="C23" s="400"/>
      <c r="D23" s="218">
        <f>SUM(D24:D27)</f>
        <v>400068779785</v>
      </c>
      <c r="E23" s="46">
        <v>301919493160</v>
      </c>
      <c r="F23" s="199"/>
      <c r="G23" s="199"/>
      <c r="H23" s="199"/>
      <c r="I23" s="46">
        <v>300345786560</v>
      </c>
      <c r="J23" s="46">
        <v>300660527880</v>
      </c>
      <c r="K23" s="46">
        <v>300975269200</v>
      </c>
      <c r="L23" s="46">
        <v>301290010520</v>
      </c>
      <c r="M23" s="46">
        <v>301604751840</v>
      </c>
      <c r="N23" s="46">
        <v>301919493160</v>
      </c>
      <c r="O23" s="46">
        <v>302234234480</v>
      </c>
      <c r="P23" s="46">
        <v>302548975800</v>
      </c>
      <c r="Q23" s="46">
        <v>302863717120</v>
      </c>
      <c r="R23" s="46">
        <v>303178458440</v>
      </c>
      <c r="S23" s="46">
        <v>303493199760</v>
      </c>
      <c r="T23" s="46">
        <v>303807941080</v>
      </c>
      <c r="U23" s="46">
        <v>304122682400</v>
      </c>
      <c r="V23" s="46">
        <v>304437423720</v>
      </c>
      <c r="W23" s="46">
        <v>304752165040</v>
      </c>
      <c r="X23" s="46">
        <v>305066906360</v>
      </c>
      <c r="Y23" s="46">
        <v>305381647680</v>
      </c>
      <c r="Z23" s="46">
        <v>305696389000</v>
      </c>
      <c r="AA23" s="46">
        <v>306011130320</v>
      </c>
      <c r="AB23" s="46">
        <v>306325871640</v>
      </c>
      <c r="AC23" s="46">
        <v>306640612960</v>
      </c>
      <c r="AD23" s="46">
        <v>306955354280</v>
      </c>
      <c r="AE23" s="46">
        <v>307270095600</v>
      </c>
      <c r="AF23" s="46">
        <v>307584836920</v>
      </c>
      <c r="AG23" s="46">
        <v>307899578240</v>
      </c>
      <c r="AH23" s="46">
        <v>308214319560</v>
      </c>
      <c r="AI23" s="46">
        <v>308529060880</v>
      </c>
      <c r="AJ23" s="46">
        <v>308843802200</v>
      </c>
      <c r="AK23" s="46">
        <v>309158543520</v>
      </c>
      <c r="AL23" s="46">
        <v>309473284840</v>
      </c>
      <c r="AM23" s="46">
        <v>311361732760</v>
      </c>
    </row>
    <row r="24" spans="1:39" ht="15.95" customHeight="1">
      <c r="B24" s="51" t="s">
        <v>207</v>
      </c>
      <c r="C24" s="16" t="s">
        <v>77</v>
      </c>
      <c r="D24" s="218">
        <f>VLOOKUP(C24,잔액시산표!A:D,4,FALSE)</f>
        <v>160120000000</v>
      </c>
      <c r="E24" s="46">
        <v>125979095104</v>
      </c>
      <c r="F24" s="199"/>
      <c r="G24" s="199"/>
      <c r="H24" s="199"/>
      <c r="I24" s="46">
        <v>125979095104</v>
      </c>
      <c r="J24" s="46">
        <v>125979095104</v>
      </c>
      <c r="K24" s="46">
        <v>125979095104</v>
      </c>
      <c r="L24" s="46">
        <v>125979095104</v>
      </c>
      <c r="M24" s="46">
        <v>125979095104</v>
      </c>
      <c r="N24" s="46">
        <v>125979095104</v>
      </c>
      <c r="O24" s="46">
        <v>125979095104</v>
      </c>
      <c r="P24" s="46">
        <v>125979095104</v>
      </c>
      <c r="Q24" s="46">
        <v>125979095104</v>
      </c>
      <c r="R24" s="46">
        <v>125979095104</v>
      </c>
      <c r="S24" s="46">
        <v>125979095104</v>
      </c>
      <c r="T24" s="46">
        <v>125979095104</v>
      </c>
      <c r="U24" s="46">
        <v>125979095104</v>
      </c>
      <c r="V24" s="46">
        <v>125979095104</v>
      </c>
      <c r="W24" s="46">
        <v>125979095104</v>
      </c>
      <c r="X24" s="46">
        <v>125979095104</v>
      </c>
      <c r="Y24" s="46">
        <v>125979095104</v>
      </c>
      <c r="Z24" s="46">
        <v>125979095104</v>
      </c>
      <c r="AA24" s="46">
        <v>125979095104</v>
      </c>
      <c r="AB24" s="46">
        <v>125979095104</v>
      </c>
      <c r="AC24" s="46">
        <v>125979095104</v>
      </c>
      <c r="AD24" s="46">
        <v>125979095104</v>
      </c>
      <c r="AE24" s="46">
        <v>125979095104</v>
      </c>
      <c r="AF24" s="46">
        <v>125979095104</v>
      </c>
      <c r="AG24" s="46">
        <v>125979095104</v>
      </c>
      <c r="AH24" s="46">
        <v>125979095104</v>
      </c>
      <c r="AI24" s="46">
        <v>125979095104</v>
      </c>
      <c r="AJ24" s="46">
        <v>125979095104</v>
      </c>
      <c r="AK24" s="46">
        <v>125979095104</v>
      </c>
      <c r="AL24" s="46">
        <v>125979095104</v>
      </c>
      <c r="AM24" s="46">
        <v>125979095104</v>
      </c>
    </row>
    <row r="25" spans="1:39" ht="15.95" customHeight="1">
      <c r="B25" s="51" t="s">
        <v>208</v>
      </c>
      <c r="C25" s="16" t="s">
        <v>78</v>
      </c>
      <c r="D25" s="218">
        <f>VLOOKUP(C25,잔액시산표!A:D,4,FALSE)</f>
        <v>240180000000</v>
      </c>
      <c r="E25" s="46">
        <v>188844792176</v>
      </c>
      <c r="F25" s="199"/>
      <c r="G25" s="199"/>
      <c r="H25" s="199"/>
      <c r="I25" s="46">
        <v>188844792176</v>
      </c>
      <c r="J25" s="46">
        <v>188844792176</v>
      </c>
      <c r="K25" s="46">
        <v>188844792176</v>
      </c>
      <c r="L25" s="46">
        <v>188844792176</v>
      </c>
      <c r="M25" s="46">
        <v>188844792176</v>
      </c>
      <c r="N25" s="46">
        <v>188844792176</v>
      </c>
      <c r="O25" s="46">
        <v>188844792176</v>
      </c>
      <c r="P25" s="46">
        <v>188844792176</v>
      </c>
      <c r="Q25" s="46">
        <v>188844792176</v>
      </c>
      <c r="R25" s="46">
        <v>188844792176</v>
      </c>
      <c r="S25" s="46">
        <v>188844792176</v>
      </c>
      <c r="T25" s="46">
        <v>188844792176</v>
      </c>
      <c r="U25" s="46">
        <v>188844792176</v>
      </c>
      <c r="V25" s="46">
        <v>188844792176</v>
      </c>
      <c r="W25" s="46">
        <v>188844792176</v>
      </c>
      <c r="X25" s="46">
        <v>188844792176</v>
      </c>
      <c r="Y25" s="46">
        <v>188844792176</v>
      </c>
      <c r="Z25" s="46">
        <v>188844792176</v>
      </c>
      <c r="AA25" s="46">
        <v>188844792176</v>
      </c>
      <c r="AB25" s="46">
        <v>188844792176</v>
      </c>
      <c r="AC25" s="46">
        <v>188844792176</v>
      </c>
      <c r="AD25" s="46">
        <v>188844792176</v>
      </c>
      <c r="AE25" s="46">
        <v>188844792176</v>
      </c>
      <c r="AF25" s="46">
        <v>188844792176</v>
      </c>
      <c r="AG25" s="46">
        <v>188844792176</v>
      </c>
      <c r="AH25" s="46">
        <v>188844792176</v>
      </c>
      <c r="AI25" s="46">
        <v>188844792176</v>
      </c>
      <c r="AJ25" s="46">
        <v>188844792176</v>
      </c>
      <c r="AK25" s="46">
        <v>188844792176</v>
      </c>
      <c r="AL25" s="46">
        <v>188844792176</v>
      </c>
      <c r="AM25" s="46">
        <v>188844792176</v>
      </c>
    </row>
    <row r="26" spans="1:39" ht="15.95" customHeight="1">
      <c r="B26" s="17"/>
      <c r="C26" s="16" t="s">
        <v>79</v>
      </c>
      <c r="D26" s="47">
        <f>VLOOKUP(C26,잔액시산표!A:D,4,FALSE)</f>
        <v>-231220215</v>
      </c>
      <c r="E26" s="47">
        <v>-12904394120</v>
      </c>
      <c r="F26" s="200"/>
      <c r="G26" s="199"/>
      <c r="H26" s="199"/>
      <c r="I26" s="47">
        <v>-14478100720</v>
      </c>
      <c r="J26" s="47">
        <v>-14163359400</v>
      </c>
      <c r="K26" s="47">
        <v>-13848618080</v>
      </c>
      <c r="L26" s="47">
        <v>-13533876760</v>
      </c>
      <c r="M26" s="47">
        <v>-13219135440</v>
      </c>
      <c r="N26" s="47">
        <v>-12904394120</v>
      </c>
      <c r="O26" s="47">
        <v>-12589652800</v>
      </c>
      <c r="P26" s="47">
        <v>-12274911480</v>
      </c>
      <c r="Q26" s="47">
        <v>-11960170160</v>
      </c>
      <c r="R26" s="47">
        <v>-11645428840</v>
      </c>
      <c r="S26" s="47">
        <v>-11330687520</v>
      </c>
      <c r="T26" s="47">
        <v>-11015946200</v>
      </c>
      <c r="U26" s="47">
        <v>-10701204880</v>
      </c>
      <c r="V26" s="47">
        <v>-10386463560</v>
      </c>
      <c r="W26" s="47">
        <v>-10071722240</v>
      </c>
      <c r="X26" s="47">
        <v>-9756980920</v>
      </c>
      <c r="Y26" s="47">
        <v>-9442239600</v>
      </c>
      <c r="Z26" s="47">
        <v>-9127498280</v>
      </c>
      <c r="AA26" s="47">
        <v>-8812756960</v>
      </c>
      <c r="AB26" s="47">
        <v>-8498015640</v>
      </c>
      <c r="AC26" s="47">
        <v>-8183274320</v>
      </c>
      <c r="AD26" s="47">
        <v>-7868533000</v>
      </c>
      <c r="AE26" s="47">
        <v>-7553791680</v>
      </c>
      <c r="AF26" s="47">
        <v>-7239050360</v>
      </c>
      <c r="AG26" s="47">
        <v>-6924309040</v>
      </c>
      <c r="AH26" s="47">
        <v>-6609567720</v>
      </c>
      <c r="AI26" s="47">
        <v>-6294826400</v>
      </c>
      <c r="AJ26" s="47">
        <v>-5980085080</v>
      </c>
      <c r="AK26" s="47">
        <v>-5665343760</v>
      </c>
      <c r="AL26" s="47">
        <v>-5350602440</v>
      </c>
      <c r="AM26" s="47">
        <v>-3462154520</v>
      </c>
    </row>
    <row r="27" spans="1:39" ht="15.95" customHeight="1">
      <c r="B27" s="51" t="s">
        <v>192</v>
      </c>
      <c r="C27" s="41" t="s">
        <v>201</v>
      </c>
      <c r="D27" s="218">
        <f>VLOOKUP(C27,잔액시산표!A:D,4,FALSE)</f>
        <v>0</v>
      </c>
      <c r="E27" s="46">
        <v>0</v>
      </c>
      <c r="F27" s="199"/>
      <c r="G27" s="199"/>
      <c r="H27" s="199"/>
      <c r="I27" s="46">
        <v>0</v>
      </c>
      <c r="J27" s="46">
        <v>0</v>
      </c>
      <c r="K27" s="46">
        <v>0</v>
      </c>
      <c r="L27" s="46">
        <v>0</v>
      </c>
      <c r="M27" s="46">
        <v>0</v>
      </c>
      <c r="N27" s="46">
        <v>0</v>
      </c>
      <c r="O27" s="46">
        <v>0</v>
      </c>
      <c r="P27" s="46">
        <v>0</v>
      </c>
      <c r="Q27" s="46">
        <v>0</v>
      </c>
      <c r="R27" s="46">
        <v>0</v>
      </c>
      <c r="S27" s="46">
        <v>0</v>
      </c>
      <c r="T27" s="46">
        <v>0</v>
      </c>
      <c r="U27" s="46">
        <v>0</v>
      </c>
      <c r="V27" s="46">
        <v>0</v>
      </c>
      <c r="W27" s="46">
        <v>0</v>
      </c>
      <c r="X27" s="46">
        <v>0</v>
      </c>
      <c r="Y27" s="46">
        <v>0</v>
      </c>
      <c r="Z27" s="46">
        <v>0</v>
      </c>
      <c r="AA27" s="46">
        <v>0</v>
      </c>
      <c r="AB27" s="46">
        <v>0</v>
      </c>
      <c r="AC27" s="46">
        <v>0</v>
      </c>
      <c r="AD27" s="46">
        <v>0</v>
      </c>
      <c r="AE27" s="46">
        <v>0</v>
      </c>
      <c r="AF27" s="46">
        <v>0</v>
      </c>
      <c r="AG27" s="46">
        <v>0</v>
      </c>
      <c r="AH27" s="46">
        <v>0</v>
      </c>
      <c r="AI27" s="46">
        <v>0</v>
      </c>
      <c r="AJ27" s="46">
        <v>0</v>
      </c>
      <c r="AK27" s="46">
        <v>0</v>
      </c>
      <c r="AL27" s="46">
        <v>0</v>
      </c>
      <c r="AM27" s="46">
        <v>0</v>
      </c>
    </row>
    <row r="28" spans="1:39" ht="15.95" customHeight="1">
      <c r="B28" s="399" t="s">
        <v>318</v>
      </c>
      <c r="C28" s="400"/>
      <c r="D28" s="220">
        <f>SUM(D29:D30)</f>
        <v>833115932</v>
      </c>
      <c r="E28" s="55">
        <v>750894515</v>
      </c>
      <c r="F28" s="201"/>
      <c r="G28" s="199"/>
      <c r="H28" s="199"/>
      <c r="I28" s="55">
        <v>772812824</v>
      </c>
      <c r="J28" s="55">
        <v>777001699</v>
      </c>
      <c r="K28" s="55">
        <v>781809162</v>
      </c>
      <c r="L28" s="55">
        <v>791897527</v>
      </c>
      <c r="M28" s="55">
        <v>770388087</v>
      </c>
      <c r="N28" s="55">
        <v>750894515</v>
      </c>
      <c r="O28" s="55">
        <v>696940870</v>
      </c>
      <c r="P28" s="55">
        <v>700896473</v>
      </c>
      <c r="Q28" s="55">
        <v>709658073</v>
      </c>
      <c r="R28" s="55">
        <v>703796379</v>
      </c>
      <c r="S28" s="55">
        <v>700365156</v>
      </c>
      <c r="T28" s="55">
        <v>699348737</v>
      </c>
      <c r="U28" s="55">
        <v>706868602</v>
      </c>
      <c r="V28" s="55">
        <v>712143627</v>
      </c>
      <c r="W28" s="55">
        <v>710152073</v>
      </c>
      <c r="X28" s="55">
        <v>690283186</v>
      </c>
      <c r="Y28" s="55">
        <v>679006666</v>
      </c>
      <c r="Z28" s="55">
        <v>677984980</v>
      </c>
      <c r="AA28" s="55">
        <v>685199722</v>
      </c>
      <c r="AB28" s="55">
        <v>692029730</v>
      </c>
      <c r="AC28" s="55">
        <v>699591522</v>
      </c>
      <c r="AD28" s="55">
        <v>630674523</v>
      </c>
      <c r="AE28" s="55">
        <v>637086200</v>
      </c>
      <c r="AF28" s="55">
        <v>644261393</v>
      </c>
      <c r="AG28" s="55">
        <v>650412857</v>
      </c>
      <c r="AH28" s="55">
        <v>619279775</v>
      </c>
      <c r="AI28" s="55">
        <v>599864497</v>
      </c>
      <c r="AJ28" s="55">
        <v>602842266</v>
      </c>
      <c r="AK28" s="55">
        <v>605956282</v>
      </c>
      <c r="AL28" s="55">
        <v>584375078</v>
      </c>
      <c r="AM28" s="55">
        <v>502697935</v>
      </c>
    </row>
    <row r="29" spans="1:39" ht="15.95" customHeight="1">
      <c r="B29" s="24" t="s">
        <v>212</v>
      </c>
      <c r="C29" s="42" t="s">
        <v>213</v>
      </c>
      <c r="D29" s="220">
        <f>VLOOKUP(C29,잔액시산표!A:D,4,FALSE)</f>
        <v>481727000</v>
      </c>
      <c r="E29" s="55">
        <v>481727000</v>
      </c>
      <c r="F29" s="201"/>
      <c r="G29" s="199"/>
      <c r="H29" s="199"/>
      <c r="I29" s="55">
        <v>481727000</v>
      </c>
      <c r="J29" s="55">
        <v>481727000</v>
      </c>
      <c r="K29" s="55">
        <v>481727000</v>
      </c>
      <c r="L29" s="55">
        <v>481727000</v>
      </c>
      <c r="M29" s="55">
        <v>481727000</v>
      </c>
      <c r="N29" s="55">
        <v>481727000</v>
      </c>
      <c r="O29" s="55">
        <v>481727000</v>
      </c>
      <c r="P29" s="55">
        <v>481727000</v>
      </c>
      <c r="Q29" s="55">
        <v>481727000</v>
      </c>
      <c r="R29" s="55">
        <v>481727000</v>
      </c>
      <c r="S29" s="55">
        <v>481727000</v>
      </c>
      <c r="T29" s="55">
        <v>481727000</v>
      </c>
      <c r="U29" s="55">
        <v>481727000</v>
      </c>
      <c r="V29" s="55">
        <v>481727000</v>
      </c>
      <c r="W29" s="55">
        <v>481727000</v>
      </c>
      <c r="X29" s="55">
        <v>481727000</v>
      </c>
      <c r="Y29" s="55">
        <v>481727000</v>
      </c>
      <c r="Z29" s="55">
        <v>481727000</v>
      </c>
      <c r="AA29" s="55">
        <v>481727000</v>
      </c>
      <c r="AB29" s="55">
        <v>481727000</v>
      </c>
      <c r="AC29" s="55">
        <v>481727000</v>
      </c>
      <c r="AD29" s="55">
        <v>481727000</v>
      </c>
      <c r="AE29" s="55">
        <v>481727000</v>
      </c>
      <c r="AF29" s="55">
        <v>481727000</v>
      </c>
      <c r="AG29" s="55">
        <v>481727000</v>
      </c>
      <c r="AH29" s="55">
        <v>481727000</v>
      </c>
      <c r="AI29" s="55">
        <v>481727000</v>
      </c>
      <c r="AJ29" s="55">
        <v>481727000</v>
      </c>
      <c r="AK29" s="55">
        <v>481727000</v>
      </c>
      <c r="AL29" s="55">
        <v>481727000</v>
      </c>
      <c r="AM29" s="55">
        <v>481727000</v>
      </c>
    </row>
    <row r="30" spans="1:39" ht="15.95" customHeight="1">
      <c r="B30" s="371" t="s">
        <v>284</v>
      </c>
      <c r="C30" s="372" t="s">
        <v>285</v>
      </c>
      <c r="D30" s="373">
        <f>VLOOKUP(C30,잔액시산표!A:D,4,FALSE)</f>
        <v>351388932</v>
      </c>
      <c r="E30" s="374">
        <v>269167515</v>
      </c>
      <c r="F30" s="201"/>
      <c r="G30" s="199"/>
      <c r="H30" s="199"/>
      <c r="I30" s="55">
        <v>291085824</v>
      </c>
      <c r="J30" s="55">
        <v>295274699</v>
      </c>
      <c r="K30" s="55">
        <v>300082162</v>
      </c>
      <c r="L30" s="55">
        <v>310170527</v>
      </c>
      <c r="M30" s="55">
        <v>288661087</v>
      </c>
      <c r="N30" s="55">
        <v>269167515</v>
      </c>
      <c r="O30" s="55">
        <v>215213870</v>
      </c>
      <c r="P30" s="55">
        <v>219169473</v>
      </c>
      <c r="Q30" s="55">
        <v>227931073</v>
      </c>
      <c r="R30" s="55">
        <v>222069379</v>
      </c>
      <c r="S30" s="55">
        <v>218638156</v>
      </c>
      <c r="T30" s="55">
        <v>217621737</v>
      </c>
      <c r="U30" s="55">
        <v>225141602</v>
      </c>
      <c r="V30" s="55">
        <v>230416627</v>
      </c>
      <c r="W30" s="55">
        <v>228425073</v>
      </c>
      <c r="X30" s="55">
        <v>208556186</v>
      </c>
      <c r="Y30" s="55">
        <v>197279666</v>
      </c>
      <c r="Z30" s="55">
        <v>196257980</v>
      </c>
      <c r="AA30" s="55">
        <v>203472722</v>
      </c>
      <c r="AB30" s="55">
        <v>210302730</v>
      </c>
      <c r="AC30" s="55">
        <v>217864522</v>
      </c>
      <c r="AD30" s="55">
        <v>148947523</v>
      </c>
      <c r="AE30" s="55">
        <v>155359200</v>
      </c>
      <c r="AF30" s="55">
        <v>162534393</v>
      </c>
      <c r="AG30" s="55">
        <v>168685857</v>
      </c>
      <c r="AH30" s="55">
        <v>137552775</v>
      </c>
      <c r="AI30" s="55">
        <v>118137497</v>
      </c>
      <c r="AJ30" s="55">
        <v>121115266</v>
      </c>
      <c r="AK30" s="55">
        <v>124229282</v>
      </c>
      <c r="AL30" s="55">
        <v>102648078</v>
      </c>
      <c r="AM30" s="55">
        <v>20970935</v>
      </c>
    </row>
    <row r="31" spans="1:39" ht="15.95" customHeight="1">
      <c r="B31" s="393" t="s">
        <v>52</v>
      </c>
      <c r="C31" s="394"/>
      <c r="D31" s="221">
        <f>SUM(D9,D20)</f>
        <v>418102284156</v>
      </c>
      <c r="E31" s="19">
        <v>322897379878</v>
      </c>
      <c r="F31" s="198"/>
      <c r="G31" s="199"/>
      <c r="H31" s="199"/>
      <c r="I31" s="19">
        <v>319500241297</v>
      </c>
      <c r="J31" s="19">
        <v>320382306439</v>
      </c>
      <c r="K31" s="19">
        <v>319620583228</v>
      </c>
      <c r="L31" s="19">
        <v>322876998754</v>
      </c>
      <c r="M31" s="19">
        <v>323718964444</v>
      </c>
      <c r="N31" s="19">
        <v>322897379878</v>
      </c>
      <c r="O31" s="19">
        <v>321783738160.51611</v>
      </c>
      <c r="P31" s="19">
        <v>322579796149.51611</v>
      </c>
      <c r="Q31" s="19">
        <v>320719425621</v>
      </c>
      <c r="R31" s="19">
        <v>322634058766</v>
      </c>
      <c r="S31" s="19">
        <v>323131616725</v>
      </c>
      <c r="T31" s="19">
        <v>322661398575</v>
      </c>
      <c r="U31" s="19">
        <v>321823920218</v>
      </c>
      <c r="V31" s="19">
        <v>322559886738</v>
      </c>
      <c r="W31" s="19">
        <v>321993059337.66669</v>
      </c>
      <c r="X31" s="19">
        <v>324932045463</v>
      </c>
      <c r="Y31" s="19">
        <v>325673224312</v>
      </c>
      <c r="Z31" s="19">
        <v>325202888354</v>
      </c>
      <c r="AA31" s="19">
        <v>323967939097</v>
      </c>
      <c r="AB31" s="19">
        <v>324555334101</v>
      </c>
      <c r="AC31" s="19">
        <v>324061642290</v>
      </c>
      <c r="AD31" s="19">
        <v>326485962814</v>
      </c>
      <c r="AE31" s="19">
        <v>327481177167</v>
      </c>
      <c r="AF31" s="19">
        <v>327096539263.33331</v>
      </c>
      <c r="AG31" s="19">
        <v>325936823667.33331</v>
      </c>
      <c r="AH31" s="19">
        <v>326197645997.33331</v>
      </c>
      <c r="AI31" s="19">
        <v>325371339052.33331</v>
      </c>
      <c r="AJ31" s="19">
        <v>326903305995.33331</v>
      </c>
      <c r="AK31" s="19">
        <v>327698464470</v>
      </c>
      <c r="AL31" s="19">
        <v>327292310028</v>
      </c>
      <c r="AM31" s="19">
        <v>329118563926</v>
      </c>
    </row>
    <row r="32" spans="1:39" ht="15.95" customHeight="1">
      <c r="B32" s="395" t="s">
        <v>53</v>
      </c>
      <c r="C32" s="396"/>
      <c r="D32" s="222"/>
      <c r="E32" s="52"/>
      <c r="F32" s="199"/>
      <c r="G32" s="199"/>
      <c r="H32" s="199"/>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row>
    <row r="33" spans="2:39" ht="15.95" customHeight="1">
      <c r="B33" s="397" t="s">
        <v>108</v>
      </c>
      <c r="C33" s="398"/>
      <c r="D33" s="217">
        <f>SUM(D34:D35,D45:D49)</f>
        <v>1312169801</v>
      </c>
      <c r="E33" s="18">
        <v>3760669619</v>
      </c>
      <c r="F33" s="198"/>
      <c r="G33" s="199"/>
      <c r="H33" s="199"/>
      <c r="I33" s="18">
        <v>2957795108</v>
      </c>
      <c r="J33" s="18">
        <v>4153989733</v>
      </c>
      <c r="K33" s="18">
        <v>3627671389</v>
      </c>
      <c r="L33" s="18">
        <v>3400385843</v>
      </c>
      <c r="M33" s="18">
        <v>4299256145</v>
      </c>
      <c r="N33" s="18">
        <v>3760669619</v>
      </c>
      <c r="O33" s="18">
        <v>1881842830</v>
      </c>
      <c r="P33" s="18">
        <v>2775723149</v>
      </c>
      <c r="Q33" s="18">
        <v>2485794541</v>
      </c>
      <c r="R33" s="18">
        <v>1681529926</v>
      </c>
      <c r="S33" s="18">
        <v>2531934118</v>
      </c>
      <c r="T33" s="18">
        <v>2431058678</v>
      </c>
      <c r="U33" s="18">
        <v>1774677098</v>
      </c>
      <c r="V33" s="18">
        <v>2898510637</v>
      </c>
      <c r="W33" s="18">
        <v>2678337564.333333</v>
      </c>
      <c r="X33" s="18">
        <v>1810518687</v>
      </c>
      <c r="Y33" s="18">
        <v>2671212410</v>
      </c>
      <c r="Z33" s="18">
        <v>2426622047</v>
      </c>
      <c r="AA33" s="18">
        <v>1595239325</v>
      </c>
      <c r="AB33" s="18">
        <v>2561281996</v>
      </c>
      <c r="AC33" s="18">
        <v>2721063441</v>
      </c>
      <c r="AD33" s="18">
        <v>1651442538</v>
      </c>
      <c r="AE33" s="18">
        <v>2713928143</v>
      </c>
      <c r="AF33" s="18">
        <v>2843735289</v>
      </c>
      <c r="AG33" s="18">
        <v>2243790270</v>
      </c>
      <c r="AH33" s="18">
        <v>2963978773</v>
      </c>
      <c r="AI33" s="18">
        <v>2631301718</v>
      </c>
      <c r="AJ33" s="18">
        <v>1784657363</v>
      </c>
      <c r="AK33" s="18">
        <v>2610789559</v>
      </c>
      <c r="AL33" s="18">
        <v>2371336466</v>
      </c>
      <c r="AM33" s="18">
        <v>2387577531</v>
      </c>
    </row>
    <row r="34" spans="2:39" ht="15.95" customHeight="1">
      <c r="B34" s="51" t="s">
        <v>207</v>
      </c>
      <c r="C34" s="16" t="s">
        <v>68</v>
      </c>
      <c r="D34" s="218">
        <f>VLOOKUP(C34,잔액시산표!A:D,4,FALSE)</f>
        <v>94541089</v>
      </c>
      <c r="E34" s="46">
        <v>173250000</v>
      </c>
      <c r="F34" s="199"/>
      <c r="G34" s="199"/>
      <c r="H34" s="199"/>
      <c r="I34" s="46">
        <v>1100000</v>
      </c>
      <c r="J34" s="46">
        <v>1100000</v>
      </c>
      <c r="K34" s="46">
        <v>154140712</v>
      </c>
      <c r="L34" s="46">
        <v>1100000</v>
      </c>
      <c r="M34" s="46">
        <v>1100000</v>
      </c>
      <c r="N34" s="46">
        <v>173250000</v>
      </c>
      <c r="O34" s="46">
        <v>0</v>
      </c>
      <c r="P34" s="46">
        <v>4400000</v>
      </c>
      <c r="Q34" s="46">
        <v>141900000</v>
      </c>
      <c r="R34" s="46">
        <v>6408875</v>
      </c>
      <c r="S34" s="46">
        <v>12937320</v>
      </c>
      <c r="T34" s="46">
        <v>173250000</v>
      </c>
      <c r="U34" s="46">
        <v>0</v>
      </c>
      <c r="V34" s="46">
        <v>0</v>
      </c>
      <c r="W34" s="46">
        <v>153364552</v>
      </c>
      <c r="X34" s="46">
        <v>0</v>
      </c>
      <c r="Y34" s="46">
        <v>0</v>
      </c>
      <c r="Z34" s="46">
        <v>173250000</v>
      </c>
      <c r="AA34" s="46">
        <v>0</v>
      </c>
      <c r="AB34" s="46">
        <v>0</v>
      </c>
      <c r="AC34" s="46">
        <v>153127172</v>
      </c>
      <c r="AD34" s="46">
        <v>0</v>
      </c>
      <c r="AE34" s="46">
        <v>0</v>
      </c>
      <c r="AF34" s="46">
        <v>173250000</v>
      </c>
      <c r="AG34" s="46">
        <v>0</v>
      </c>
      <c r="AH34" s="46">
        <v>0</v>
      </c>
      <c r="AI34" s="46">
        <v>0</v>
      </c>
      <c r="AJ34" s="46">
        <v>0</v>
      </c>
      <c r="AK34" s="46">
        <v>0</v>
      </c>
      <c r="AL34" s="46">
        <v>0</v>
      </c>
      <c r="AM34" s="46">
        <v>0</v>
      </c>
    </row>
    <row r="35" spans="2:39" ht="15.75" customHeight="1">
      <c r="B35" s="51" t="s">
        <v>208</v>
      </c>
      <c r="C35" s="16" t="s">
        <v>70</v>
      </c>
      <c r="D35" s="218">
        <f>SUM(D36:D44)</f>
        <v>917668712</v>
      </c>
      <c r="E35" s="46">
        <v>1900459563</v>
      </c>
      <c r="F35" s="199"/>
      <c r="G35" s="199"/>
      <c r="H35" s="199"/>
      <c r="I35" s="46">
        <v>1421905635</v>
      </c>
      <c r="J35" s="46">
        <v>2918503425</v>
      </c>
      <c r="K35" s="46">
        <v>2106007378</v>
      </c>
      <c r="L35" s="46">
        <v>1458373311</v>
      </c>
      <c r="M35" s="46">
        <v>2533190130</v>
      </c>
      <c r="N35" s="46">
        <v>1900459563</v>
      </c>
      <c r="O35" s="46">
        <v>1225031331</v>
      </c>
      <c r="P35" s="46">
        <v>2554833643</v>
      </c>
      <c r="Q35" s="46">
        <v>1774880116</v>
      </c>
      <c r="R35" s="46">
        <v>1122278567</v>
      </c>
      <c r="S35" s="46">
        <v>2253852087</v>
      </c>
      <c r="T35" s="46">
        <v>1818342661</v>
      </c>
      <c r="U35" s="46">
        <v>1402637684</v>
      </c>
      <c r="V35" s="46">
        <v>2546399567</v>
      </c>
      <c r="W35" s="46">
        <v>2092496562</v>
      </c>
      <c r="X35" s="46">
        <v>1409655055</v>
      </c>
      <c r="Y35" s="46">
        <v>2491017335</v>
      </c>
      <c r="Z35" s="46">
        <v>1807026886</v>
      </c>
      <c r="AA35" s="46">
        <v>1206871933</v>
      </c>
      <c r="AB35" s="46">
        <v>2363559589</v>
      </c>
      <c r="AC35" s="46">
        <v>1804793078</v>
      </c>
      <c r="AD35" s="46">
        <v>1073615214</v>
      </c>
      <c r="AE35" s="46">
        <v>2294584445</v>
      </c>
      <c r="AF35" s="46">
        <v>1827578917</v>
      </c>
      <c r="AG35" s="46">
        <v>1456206483</v>
      </c>
      <c r="AH35" s="46">
        <v>2596417296</v>
      </c>
      <c r="AI35" s="46">
        <v>2263165457</v>
      </c>
      <c r="AJ35" s="46">
        <v>1458213604</v>
      </c>
      <c r="AK35" s="46">
        <v>2444439649</v>
      </c>
      <c r="AL35" s="46">
        <v>2004539344</v>
      </c>
      <c r="AM35" s="46">
        <v>1965391696</v>
      </c>
    </row>
    <row r="36" spans="2:39" ht="15.95" customHeight="1">
      <c r="B36" s="49"/>
      <c r="C36" s="48" t="s">
        <v>183</v>
      </c>
      <c r="D36" s="223">
        <f>VLOOKUP(C36,잔액시산표!A:D,4,FALSE)</f>
        <v>0</v>
      </c>
      <c r="E36" s="50">
        <v>0</v>
      </c>
      <c r="F36" s="199"/>
      <c r="G36" s="199"/>
      <c r="H36" s="199"/>
      <c r="I36" s="50">
        <v>83333332</v>
      </c>
      <c r="J36" s="50">
        <v>41666666</v>
      </c>
      <c r="K36" s="50">
        <v>0</v>
      </c>
      <c r="L36" s="50">
        <v>83333334</v>
      </c>
      <c r="M36" s="50">
        <v>41666668</v>
      </c>
      <c r="N36" s="50">
        <v>0</v>
      </c>
      <c r="O36" s="50">
        <v>83333332</v>
      </c>
      <c r="P36" s="50">
        <v>41666666</v>
      </c>
      <c r="Q36" s="50">
        <v>0</v>
      </c>
      <c r="R36" s="50">
        <v>83333332</v>
      </c>
      <c r="S36" s="50">
        <v>41666666</v>
      </c>
      <c r="T36" s="50">
        <v>0</v>
      </c>
      <c r="U36" s="50">
        <v>83333332</v>
      </c>
      <c r="V36" s="50">
        <v>41666666</v>
      </c>
      <c r="W36" s="50">
        <v>0</v>
      </c>
      <c r="X36" s="50">
        <v>83333334</v>
      </c>
      <c r="Y36" s="50">
        <v>41666668</v>
      </c>
      <c r="Z36" s="50">
        <v>0</v>
      </c>
      <c r="AA36" s="50">
        <v>83333332</v>
      </c>
      <c r="AB36" s="50">
        <v>41666666</v>
      </c>
      <c r="AC36" s="50">
        <v>0</v>
      </c>
      <c r="AD36" s="50">
        <v>83333332</v>
      </c>
      <c r="AE36" s="50">
        <v>41666666</v>
      </c>
      <c r="AF36" s="50">
        <v>0</v>
      </c>
      <c r="AG36" s="50">
        <v>83333332</v>
      </c>
      <c r="AH36" s="50">
        <v>41666666</v>
      </c>
      <c r="AI36" s="50">
        <v>137500000</v>
      </c>
      <c r="AJ36" s="50">
        <v>83333334</v>
      </c>
      <c r="AK36" s="50">
        <v>41666668</v>
      </c>
      <c r="AL36" s="50">
        <v>137500000</v>
      </c>
      <c r="AM36" s="50">
        <v>110000000</v>
      </c>
    </row>
    <row r="37" spans="2:39" ht="15.95" customHeight="1">
      <c r="B37" s="49"/>
      <c r="C37" s="48" t="s">
        <v>184</v>
      </c>
      <c r="D37" s="223">
        <f>VLOOKUP(C37,잔액시산표!A:D,4,FALSE)</f>
        <v>92896</v>
      </c>
      <c r="E37" s="50">
        <v>0</v>
      </c>
      <c r="F37" s="199"/>
      <c r="G37" s="199"/>
      <c r="H37" s="199"/>
      <c r="I37" s="50">
        <v>12500000</v>
      </c>
      <c r="J37" s="50">
        <v>10000000</v>
      </c>
      <c r="K37" s="50">
        <v>7500000</v>
      </c>
      <c r="L37" s="50">
        <v>5000000</v>
      </c>
      <c r="M37" s="50">
        <v>2500000</v>
      </c>
      <c r="N37" s="50">
        <v>0</v>
      </c>
      <c r="O37" s="50">
        <v>12500000</v>
      </c>
      <c r="P37" s="50">
        <v>10000000</v>
      </c>
      <c r="Q37" s="50">
        <v>7500000</v>
      </c>
      <c r="R37" s="50">
        <v>5000000</v>
      </c>
      <c r="S37" s="50">
        <v>2500000</v>
      </c>
      <c r="T37" s="50">
        <v>0</v>
      </c>
      <c r="U37" s="50">
        <v>12500000</v>
      </c>
      <c r="V37" s="50">
        <v>10000000</v>
      </c>
      <c r="W37" s="50">
        <v>7500000</v>
      </c>
      <c r="X37" s="50">
        <v>5000000</v>
      </c>
      <c r="Y37" s="50">
        <v>2500000</v>
      </c>
      <c r="Z37" s="50">
        <v>0</v>
      </c>
      <c r="AA37" s="50">
        <v>12500000</v>
      </c>
      <c r="AB37" s="50">
        <v>10000000</v>
      </c>
      <c r="AC37" s="50">
        <v>7500000</v>
      </c>
      <c r="AD37" s="50">
        <v>5000000</v>
      </c>
      <c r="AE37" s="50">
        <v>2500000</v>
      </c>
      <c r="AF37" s="50">
        <v>0</v>
      </c>
      <c r="AG37" s="50">
        <v>12500000</v>
      </c>
      <c r="AH37" s="50">
        <v>10000000</v>
      </c>
      <c r="AI37" s="50">
        <v>7500000</v>
      </c>
      <c r="AJ37" s="50">
        <v>5000000</v>
      </c>
      <c r="AK37" s="50">
        <v>2500000</v>
      </c>
      <c r="AL37" s="50">
        <v>16500000</v>
      </c>
      <c r="AM37" s="50">
        <v>16500000</v>
      </c>
    </row>
    <row r="38" spans="2:39" ht="15.95" customHeight="1">
      <c r="B38" s="49"/>
      <c r="C38" s="48" t="s">
        <v>185</v>
      </c>
      <c r="D38" s="223">
        <f>VLOOKUP(C38,잔액시산표!A:D,4,FALSE)</f>
        <v>0</v>
      </c>
      <c r="E38" s="50">
        <v>0</v>
      </c>
      <c r="F38" s="199"/>
      <c r="G38" s="199"/>
      <c r="H38" s="199"/>
      <c r="I38" s="50">
        <v>14583332</v>
      </c>
      <c r="J38" s="50">
        <v>11666666</v>
      </c>
      <c r="K38" s="50">
        <v>8750000</v>
      </c>
      <c r="L38" s="50">
        <v>5833332</v>
      </c>
      <c r="M38" s="50">
        <v>2916666</v>
      </c>
      <c r="N38" s="50">
        <v>0</v>
      </c>
      <c r="O38" s="50">
        <v>14583332</v>
      </c>
      <c r="P38" s="50">
        <v>11666666</v>
      </c>
      <c r="Q38" s="50">
        <v>8750000</v>
      </c>
      <c r="R38" s="50">
        <v>5833332</v>
      </c>
      <c r="S38" s="50">
        <v>2916666</v>
      </c>
      <c r="T38" s="50">
        <v>0</v>
      </c>
      <c r="U38" s="50">
        <v>14583332</v>
      </c>
      <c r="V38" s="50">
        <v>11666666</v>
      </c>
      <c r="W38" s="50">
        <v>8750000</v>
      </c>
      <c r="X38" s="50">
        <v>5833332</v>
      </c>
      <c r="Y38" s="50">
        <v>2916666</v>
      </c>
      <c r="Z38" s="50">
        <v>0</v>
      </c>
      <c r="AA38" s="50">
        <v>14583332</v>
      </c>
      <c r="AB38" s="50">
        <v>11666666</v>
      </c>
      <c r="AC38" s="50">
        <v>8750000</v>
      </c>
      <c r="AD38" s="50">
        <v>5833332</v>
      </c>
      <c r="AE38" s="50">
        <v>2916666</v>
      </c>
      <c r="AF38" s="50">
        <v>0</v>
      </c>
      <c r="AG38" s="50">
        <v>14583332</v>
      </c>
      <c r="AH38" s="50">
        <v>11666666</v>
      </c>
      <c r="AI38" s="50">
        <v>8750000</v>
      </c>
      <c r="AJ38" s="50">
        <v>5833332</v>
      </c>
      <c r="AK38" s="50">
        <v>2916666</v>
      </c>
      <c r="AL38" s="50">
        <v>19250000</v>
      </c>
      <c r="AM38" s="50">
        <v>19250000</v>
      </c>
    </row>
    <row r="39" spans="2:39" ht="15.95" customHeight="1">
      <c r="B39" s="49"/>
      <c r="C39" s="48" t="s">
        <v>186</v>
      </c>
      <c r="D39" s="223">
        <f>VLOOKUP(C39,잔액시산표!A:D,4,FALSE)</f>
        <v>5000000</v>
      </c>
      <c r="E39" s="50">
        <v>5000000</v>
      </c>
      <c r="F39" s="199"/>
      <c r="G39" s="199"/>
      <c r="H39" s="199"/>
      <c r="I39" s="50">
        <v>3333332</v>
      </c>
      <c r="J39" s="50">
        <v>1666666</v>
      </c>
      <c r="K39" s="50">
        <v>0</v>
      </c>
      <c r="L39" s="50">
        <v>8333332</v>
      </c>
      <c r="M39" s="50">
        <v>6666666</v>
      </c>
      <c r="N39" s="50">
        <v>5000000</v>
      </c>
      <c r="O39" s="50">
        <v>3333332</v>
      </c>
      <c r="P39" s="50">
        <v>1666666</v>
      </c>
      <c r="Q39" s="50">
        <v>0</v>
      </c>
      <c r="R39" s="50">
        <v>8333332</v>
      </c>
      <c r="S39" s="50">
        <v>6666666</v>
      </c>
      <c r="T39" s="50">
        <v>5000000</v>
      </c>
      <c r="U39" s="50">
        <v>3333332</v>
      </c>
      <c r="V39" s="50">
        <v>1666666</v>
      </c>
      <c r="W39" s="50">
        <v>0</v>
      </c>
      <c r="X39" s="50">
        <v>8333332</v>
      </c>
      <c r="Y39" s="50">
        <v>6666666</v>
      </c>
      <c r="Z39" s="50">
        <v>5000000</v>
      </c>
      <c r="AA39" s="50">
        <v>3333332</v>
      </c>
      <c r="AB39" s="50">
        <v>1666666</v>
      </c>
      <c r="AC39" s="50">
        <v>0</v>
      </c>
      <c r="AD39" s="50">
        <v>8333332</v>
      </c>
      <c r="AE39" s="50">
        <v>6666666</v>
      </c>
      <c r="AF39" s="50">
        <v>5000000</v>
      </c>
      <c r="AG39" s="50">
        <v>3333332</v>
      </c>
      <c r="AH39" s="50">
        <v>12666666</v>
      </c>
      <c r="AI39" s="50">
        <v>11000000</v>
      </c>
      <c r="AJ39" s="50">
        <v>8333332</v>
      </c>
      <c r="AK39" s="50">
        <v>6666666</v>
      </c>
      <c r="AL39" s="50">
        <v>5000000</v>
      </c>
      <c r="AM39" s="50">
        <v>5000000</v>
      </c>
    </row>
    <row r="40" spans="2:39" ht="15.95" customHeight="1">
      <c r="B40" s="49"/>
      <c r="C40" s="48" t="s">
        <v>187</v>
      </c>
      <c r="D40" s="223">
        <f>VLOOKUP(C40,잔액시산표!A:D,4,FALSE)</f>
        <v>2000000</v>
      </c>
      <c r="E40" s="50">
        <v>2000000</v>
      </c>
      <c r="F40" s="199"/>
      <c r="G40" s="199"/>
      <c r="H40" s="199"/>
      <c r="I40" s="50">
        <v>1333332</v>
      </c>
      <c r="J40" s="50">
        <v>666666</v>
      </c>
      <c r="K40" s="50">
        <v>0</v>
      </c>
      <c r="L40" s="50">
        <v>3333332</v>
      </c>
      <c r="M40" s="50">
        <v>2666666</v>
      </c>
      <c r="N40" s="50">
        <v>2000000</v>
      </c>
      <c r="O40" s="50">
        <v>1333332</v>
      </c>
      <c r="P40" s="50">
        <v>666666</v>
      </c>
      <c r="Q40" s="50">
        <v>0</v>
      </c>
      <c r="R40" s="50">
        <v>3333332</v>
      </c>
      <c r="S40" s="50">
        <v>2666666</v>
      </c>
      <c r="T40" s="50">
        <v>2000000</v>
      </c>
      <c r="U40" s="50">
        <v>1333332</v>
      </c>
      <c r="V40" s="50">
        <v>666666</v>
      </c>
      <c r="W40" s="50">
        <v>0</v>
      </c>
      <c r="X40" s="50">
        <v>3333332</v>
      </c>
      <c r="Y40" s="50">
        <v>2666666</v>
      </c>
      <c r="Z40" s="50">
        <v>2000000</v>
      </c>
      <c r="AA40" s="50">
        <v>1333332</v>
      </c>
      <c r="AB40" s="50">
        <v>666666</v>
      </c>
      <c r="AC40" s="50">
        <v>0</v>
      </c>
      <c r="AD40" s="50">
        <v>3333332</v>
      </c>
      <c r="AE40" s="50">
        <v>2666666</v>
      </c>
      <c r="AF40" s="50">
        <v>2000000</v>
      </c>
      <c r="AG40" s="50">
        <v>1333332</v>
      </c>
      <c r="AH40" s="50">
        <v>5066666</v>
      </c>
      <c r="AI40" s="50">
        <v>4400000</v>
      </c>
      <c r="AJ40" s="50">
        <v>3333332</v>
      </c>
      <c r="AK40" s="50">
        <v>2666666</v>
      </c>
      <c r="AL40" s="50">
        <v>2000000</v>
      </c>
      <c r="AM40" s="50">
        <v>2000000</v>
      </c>
    </row>
    <row r="41" spans="2:39" ht="15.95" customHeight="1">
      <c r="B41" s="49"/>
      <c r="C41" s="48" t="s">
        <v>223</v>
      </c>
      <c r="D41" s="223">
        <f>VLOOKUP(C41,잔액시산표!A:D,4,FALSE)</f>
        <v>1000000</v>
      </c>
      <c r="E41" s="50">
        <v>1000000</v>
      </c>
      <c r="F41" s="199"/>
      <c r="G41" s="199"/>
      <c r="H41" s="199"/>
      <c r="I41" s="50">
        <v>833332</v>
      </c>
      <c r="J41" s="50">
        <v>666666</v>
      </c>
      <c r="K41" s="50">
        <v>500000</v>
      </c>
      <c r="L41" s="50">
        <v>333332</v>
      </c>
      <c r="M41" s="50">
        <v>166666</v>
      </c>
      <c r="N41" s="50">
        <v>1000000</v>
      </c>
      <c r="O41" s="50">
        <v>833332</v>
      </c>
      <c r="P41" s="50">
        <v>666666</v>
      </c>
      <c r="Q41" s="50">
        <v>500000</v>
      </c>
      <c r="R41" s="50">
        <v>333332</v>
      </c>
      <c r="S41" s="50">
        <v>166666</v>
      </c>
      <c r="T41" s="50">
        <v>1000000</v>
      </c>
      <c r="U41" s="50">
        <v>833332</v>
      </c>
      <c r="V41" s="50">
        <v>666666</v>
      </c>
      <c r="W41" s="50">
        <v>500000</v>
      </c>
      <c r="X41" s="50">
        <v>333332</v>
      </c>
      <c r="Y41" s="50">
        <v>166666</v>
      </c>
      <c r="Z41" s="50">
        <v>1000000</v>
      </c>
      <c r="AA41" s="50">
        <v>833332</v>
      </c>
      <c r="AB41" s="50">
        <v>666666</v>
      </c>
      <c r="AC41" s="50">
        <v>1600000</v>
      </c>
      <c r="AD41" s="50">
        <v>1433332</v>
      </c>
      <c r="AE41" s="50">
        <v>1266666</v>
      </c>
      <c r="AF41" s="50">
        <v>1000000</v>
      </c>
      <c r="AG41" s="50">
        <v>833332</v>
      </c>
      <c r="AH41" s="50">
        <v>1766666</v>
      </c>
      <c r="AI41" s="50">
        <v>1600000</v>
      </c>
      <c r="AJ41" s="50">
        <v>1433332</v>
      </c>
      <c r="AK41" s="50">
        <v>1266666</v>
      </c>
      <c r="AL41" s="50">
        <v>1000000</v>
      </c>
      <c r="AM41" s="50">
        <v>1000000</v>
      </c>
    </row>
    <row r="42" spans="2:39" ht="15.95" customHeight="1">
      <c r="B42" s="49"/>
      <c r="C42" s="48" t="s">
        <v>189</v>
      </c>
      <c r="D42" s="223">
        <f>VLOOKUP(C42,잔액시산표!A:D,4,FALSE)</f>
        <v>335517806</v>
      </c>
      <c r="E42" s="50">
        <v>1149318633</v>
      </c>
      <c r="F42" s="199"/>
      <c r="G42" s="199"/>
      <c r="H42" s="199"/>
      <c r="I42" s="50">
        <v>522929760</v>
      </c>
      <c r="J42" s="50">
        <v>1866356390</v>
      </c>
      <c r="K42" s="50">
        <v>1174358935</v>
      </c>
      <c r="L42" s="50">
        <v>504683979</v>
      </c>
      <c r="M42" s="50">
        <v>1699410028</v>
      </c>
      <c r="N42" s="50">
        <v>1149318633</v>
      </c>
      <c r="O42" s="50">
        <v>457321178</v>
      </c>
      <c r="P42" s="50">
        <v>1885409273</v>
      </c>
      <c r="Q42" s="50">
        <v>1193411818</v>
      </c>
      <c r="R42" s="50">
        <v>503305067</v>
      </c>
      <c r="S42" s="50">
        <v>1737934664</v>
      </c>
      <c r="T42" s="50">
        <v>1171150317</v>
      </c>
      <c r="U42" s="50">
        <v>503305075</v>
      </c>
      <c r="V42" s="50">
        <v>1715673163</v>
      </c>
      <c r="W42" s="50">
        <v>1151599198</v>
      </c>
      <c r="X42" s="50">
        <v>483753956</v>
      </c>
      <c r="Y42" s="50">
        <v>1696122044</v>
      </c>
      <c r="Z42" s="50">
        <v>1148888823</v>
      </c>
      <c r="AA42" s="50">
        <v>458782072</v>
      </c>
      <c r="AB42" s="50">
        <v>1718594330</v>
      </c>
      <c r="AC42" s="50">
        <v>1153395371</v>
      </c>
      <c r="AD42" s="50">
        <v>461397916</v>
      </c>
      <c r="AE42" s="50">
        <v>1762300842</v>
      </c>
      <c r="AF42" s="50">
        <v>1195322565</v>
      </c>
      <c r="AG42" s="50">
        <v>525647607</v>
      </c>
      <c r="AH42" s="50">
        <v>1762300842</v>
      </c>
      <c r="AI42" s="50">
        <v>1195322564</v>
      </c>
      <c r="AJ42" s="50">
        <v>525647606</v>
      </c>
      <c r="AK42" s="50">
        <v>1657482868</v>
      </c>
      <c r="AL42" s="50">
        <v>1108750376</v>
      </c>
      <c r="AM42" s="50">
        <v>1195322562</v>
      </c>
    </row>
    <row r="43" spans="2:39" ht="15.95" customHeight="1">
      <c r="B43" s="49"/>
      <c r="C43" s="48" t="s">
        <v>224</v>
      </c>
      <c r="D43" s="223">
        <f>VLOOKUP(C43,잔액시산표!A:D,4,FALSE)</f>
        <v>176019500</v>
      </c>
      <c r="E43" s="50">
        <v>231271490</v>
      </c>
      <c r="F43" s="199"/>
      <c r="G43" s="199"/>
      <c r="H43" s="199"/>
      <c r="I43" s="50">
        <v>259503390</v>
      </c>
      <c r="J43" s="50">
        <v>455814610</v>
      </c>
      <c r="K43" s="50">
        <v>399678830</v>
      </c>
      <c r="L43" s="50">
        <v>343543050</v>
      </c>
      <c r="M43" s="50">
        <v>287407270</v>
      </c>
      <c r="N43" s="50">
        <v>231271490</v>
      </c>
      <c r="O43" s="50">
        <v>175135710</v>
      </c>
      <c r="P43" s="50">
        <v>118999930</v>
      </c>
      <c r="Q43" s="50">
        <v>62864110</v>
      </c>
      <c r="R43" s="50">
        <v>50291290</v>
      </c>
      <c r="S43" s="50">
        <v>37718463</v>
      </c>
      <c r="T43" s="50">
        <v>171620144</v>
      </c>
      <c r="U43" s="50">
        <v>250878902</v>
      </c>
      <c r="V43" s="50">
        <v>227180650</v>
      </c>
      <c r="W43" s="50">
        <v>377956429</v>
      </c>
      <c r="X43" s="50">
        <v>325179177</v>
      </c>
      <c r="Y43" s="50">
        <v>272401925</v>
      </c>
      <c r="Z43" s="50">
        <v>219624673</v>
      </c>
      <c r="AA43" s="50">
        <v>166847421</v>
      </c>
      <c r="AB43" s="50">
        <v>114070169</v>
      </c>
      <c r="AC43" s="50">
        <v>61292907</v>
      </c>
      <c r="AD43" s="50">
        <v>49034325</v>
      </c>
      <c r="AE43" s="50">
        <v>36775743</v>
      </c>
      <c r="AF43" s="50">
        <v>155668542</v>
      </c>
      <c r="AG43" s="50">
        <v>227960641</v>
      </c>
      <c r="AH43" s="50">
        <v>206415050</v>
      </c>
      <c r="AI43" s="50">
        <v>399491729</v>
      </c>
      <c r="AJ43" s="50">
        <v>342175759</v>
      </c>
      <c r="AK43" s="50">
        <v>284859789</v>
      </c>
      <c r="AL43" s="50">
        <v>227543819</v>
      </c>
      <c r="AM43" s="50">
        <v>163819344</v>
      </c>
    </row>
    <row r="44" spans="2:39" ht="15.95" customHeight="1">
      <c r="B44" s="49"/>
      <c r="C44" s="48" t="s">
        <v>240</v>
      </c>
      <c r="D44" s="223">
        <f>VLOOKUP(C44,잔액시산표!A:D,4,FALSE)</f>
        <v>398038510</v>
      </c>
      <c r="E44" s="50">
        <v>511869440</v>
      </c>
      <c r="F44" s="199"/>
      <c r="G44" s="199"/>
      <c r="H44" s="199"/>
      <c r="I44" s="50">
        <v>523555825</v>
      </c>
      <c r="J44" s="50">
        <v>529999095</v>
      </c>
      <c r="K44" s="50">
        <v>515219613</v>
      </c>
      <c r="L44" s="50">
        <v>503979620</v>
      </c>
      <c r="M44" s="50">
        <v>489789500</v>
      </c>
      <c r="N44" s="50">
        <v>511869440</v>
      </c>
      <c r="O44" s="50">
        <v>476657783</v>
      </c>
      <c r="P44" s="50">
        <v>484091110</v>
      </c>
      <c r="Q44" s="50">
        <v>501854188</v>
      </c>
      <c r="R44" s="50">
        <v>462515550</v>
      </c>
      <c r="S44" s="50">
        <v>421615630</v>
      </c>
      <c r="T44" s="50">
        <v>467572200</v>
      </c>
      <c r="U44" s="50">
        <v>532537047</v>
      </c>
      <c r="V44" s="50">
        <v>537212424</v>
      </c>
      <c r="W44" s="50">
        <v>546190935</v>
      </c>
      <c r="X44" s="50">
        <v>494555260</v>
      </c>
      <c r="Y44" s="50">
        <v>465910034</v>
      </c>
      <c r="Z44" s="50">
        <v>430513390</v>
      </c>
      <c r="AA44" s="50">
        <v>465325780</v>
      </c>
      <c r="AB44" s="50">
        <v>464561760</v>
      </c>
      <c r="AC44" s="50">
        <v>572254800</v>
      </c>
      <c r="AD44" s="50">
        <v>455916313</v>
      </c>
      <c r="AE44" s="50">
        <v>437824530</v>
      </c>
      <c r="AF44" s="50">
        <v>468587810</v>
      </c>
      <c r="AG44" s="50">
        <v>586681575</v>
      </c>
      <c r="AH44" s="50">
        <v>544868074</v>
      </c>
      <c r="AI44" s="50">
        <v>497601164</v>
      </c>
      <c r="AJ44" s="50">
        <v>483123577</v>
      </c>
      <c r="AK44" s="50">
        <v>444413660</v>
      </c>
      <c r="AL44" s="50">
        <v>486995149</v>
      </c>
      <c r="AM44" s="50">
        <v>452499790</v>
      </c>
    </row>
    <row r="45" spans="2:39" ht="15.95" customHeight="1">
      <c r="B45" s="40" t="s">
        <v>209</v>
      </c>
      <c r="C45" s="16" t="s">
        <v>69</v>
      </c>
      <c r="D45" s="218">
        <f>VLOOKUP(C45,잔액시산표!A:D,4,FALSE)</f>
        <v>299960000</v>
      </c>
      <c r="E45" s="46">
        <v>1264313500</v>
      </c>
      <c r="F45" s="199"/>
      <c r="G45" s="199"/>
      <c r="H45" s="199"/>
      <c r="I45" s="46">
        <v>1157223000</v>
      </c>
      <c r="J45" s="46">
        <v>1047891500</v>
      </c>
      <c r="K45" s="46">
        <v>1000000000</v>
      </c>
      <c r="L45" s="46">
        <v>1585015100</v>
      </c>
      <c r="M45" s="46">
        <v>1585015100</v>
      </c>
      <c r="N45" s="46">
        <v>1264313500</v>
      </c>
      <c r="O45" s="46">
        <v>264313500</v>
      </c>
      <c r="P45" s="46">
        <v>14710000</v>
      </c>
      <c r="Q45" s="46">
        <v>132874500</v>
      </c>
      <c r="R45" s="46">
        <v>186680600</v>
      </c>
      <c r="S45" s="46">
        <v>85981100</v>
      </c>
      <c r="T45" s="46">
        <v>10585300</v>
      </c>
      <c r="U45" s="46">
        <v>380</v>
      </c>
      <c r="V45" s="46">
        <v>164230000</v>
      </c>
      <c r="W45" s="46">
        <v>72234000</v>
      </c>
      <c r="X45" s="46">
        <v>53580700</v>
      </c>
      <c r="Y45" s="46">
        <v>0</v>
      </c>
      <c r="Z45" s="46">
        <v>2200000</v>
      </c>
      <c r="AA45" s="46">
        <v>2200000</v>
      </c>
      <c r="AB45" s="46">
        <v>0</v>
      </c>
      <c r="AC45" s="46">
        <v>228712000</v>
      </c>
      <c r="AD45" s="46">
        <v>228712000</v>
      </c>
      <c r="AE45" s="46">
        <v>228712000</v>
      </c>
      <c r="AF45" s="46">
        <v>378097500</v>
      </c>
      <c r="AG45" s="46">
        <v>378097500</v>
      </c>
      <c r="AH45" s="46">
        <v>163262000</v>
      </c>
      <c r="AI45" s="46">
        <v>0</v>
      </c>
      <c r="AJ45" s="46">
        <v>0</v>
      </c>
      <c r="AK45" s="46">
        <v>0</v>
      </c>
      <c r="AL45" s="46">
        <v>0</v>
      </c>
      <c r="AM45" s="46">
        <v>0</v>
      </c>
    </row>
    <row r="46" spans="2:39" ht="15.95" customHeight="1">
      <c r="B46" s="40" t="s">
        <v>193</v>
      </c>
      <c r="C46" s="16" t="s">
        <v>203</v>
      </c>
      <c r="D46" s="218">
        <f>VLOOKUP(C46,잔액시산표!A:D,4,FALSE)</f>
        <v>0</v>
      </c>
      <c r="E46" s="46">
        <v>0</v>
      </c>
      <c r="F46" s="199"/>
      <c r="G46" s="199"/>
      <c r="H46" s="199"/>
      <c r="I46" s="46">
        <v>0</v>
      </c>
      <c r="J46" s="46">
        <v>0</v>
      </c>
      <c r="K46" s="46">
        <v>0</v>
      </c>
      <c r="L46" s="46">
        <v>0</v>
      </c>
      <c r="M46" s="46">
        <v>0</v>
      </c>
      <c r="N46" s="46">
        <v>0</v>
      </c>
      <c r="O46" s="46">
        <v>0</v>
      </c>
      <c r="P46" s="46">
        <v>0</v>
      </c>
      <c r="Q46" s="46">
        <v>0</v>
      </c>
      <c r="R46" s="46">
        <v>0</v>
      </c>
      <c r="S46" s="46">
        <v>0</v>
      </c>
      <c r="T46" s="46">
        <v>0</v>
      </c>
      <c r="U46" s="46">
        <v>0</v>
      </c>
      <c r="V46" s="46">
        <v>0</v>
      </c>
      <c r="W46" s="46">
        <v>0</v>
      </c>
      <c r="X46" s="46">
        <v>0</v>
      </c>
      <c r="Y46" s="46">
        <v>0</v>
      </c>
      <c r="Z46" s="46">
        <v>0</v>
      </c>
      <c r="AA46" s="46">
        <v>0</v>
      </c>
      <c r="AB46" s="46">
        <v>0</v>
      </c>
      <c r="AC46" s="46">
        <v>0</v>
      </c>
      <c r="AD46" s="46">
        <v>0</v>
      </c>
      <c r="AE46" s="46">
        <v>0</v>
      </c>
      <c r="AF46" s="46">
        <v>0</v>
      </c>
      <c r="AG46" s="46">
        <v>0</v>
      </c>
      <c r="AH46" s="46">
        <v>0</v>
      </c>
      <c r="AI46" s="46">
        <v>0</v>
      </c>
      <c r="AJ46" s="46">
        <v>0</v>
      </c>
      <c r="AK46" s="46">
        <v>0</v>
      </c>
      <c r="AL46" s="46">
        <v>0</v>
      </c>
      <c r="AM46" s="46">
        <v>0</v>
      </c>
    </row>
    <row r="47" spans="2:39" ht="15.95" customHeight="1">
      <c r="B47" s="40" t="s">
        <v>194</v>
      </c>
      <c r="C47" s="181" t="s">
        <v>71</v>
      </c>
      <c r="D47" s="219">
        <f>VLOOKUP(C47,잔액시산표!A:D,4,FALSE)</f>
        <v>0</v>
      </c>
      <c r="E47" s="145">
        <v>422646556</v>
      </c>
      <c r="F47" s="199"/>
      <c r="G47" s="199"/>
      <c r="H47" s="199"/>
      <c r="I47" s="46">
        <v>377566473</v>
      </c>
      <c r="J47" s="46">
        <v>186494808</v>
      </c>
      <c r="K47" s="46">
        <v>367523299</v>
      </c>
      <c r="L47" s="46">
        <v>355897432</v>
      </c>
      <c r="M47" s="46">
        <v>179950915</v>
      </c>
      <c r="N47" s="46">
        <v>422646556</v>
      </c>
      <c r="O47" s="46">
        <v>392497999</v>
      </c>
      <c r="P47" s="46">
        <v>201779506</v>
      </c>
      <c r="Q47" s="46">
        <v>436139925</v>
      </c>
      <c r="R47" s="46">
        <v>366161884</v>
      </c>
      <c r="S47" s="46">
        <v>179163611</v>
      </c>
      <c r="T47" s="46">
        <v>428880717</v>
      </c>
      <c r="U47" s="46">
        <v>372039034</v>
      </c>
      <c r="V47" s="46">
        <v>187881070</v>
      </c>
      <c r="W47" s="46">
        <v>360242450.33333325</v>
      </c>
      <c r="X47" s="46">
        <v>347282932</v>
      </c>
      <c r="Y47" s="46">
        <v>180195075</v>
      </c>
      <c r="Z47" s="46">
        <v>444145161</v>
      </c>
      <c r="AA47" s="46">
        <v>386167392</v>
      </c>
      <c r="AB47" s="46">
        <v>197722407</v>
      </c>
      <c r="AC47" s="46">
        <v>534431191</v>
      </c>
      <c r="AD47" s="46">
        <v>349115324</v>
      </c>
      <c r="AE47" s="46">
        <v>190631698</v>
      </c>
      <c r="AF47" s="46">
        <v>464808872</v>
      </c>
      <c r="AG47" s="46">
        <v>409486287</v>
      </c>
      <c r="AH47" s="46">
        <v>204299477</v>
      </c>
      <c r="AI47" s="46">
        <v>368136261</v>
      </c>
      <c r="AJ47" s="46">
        <v>326443759</v>
      </c>
      <c r="AK47" s="46">
        <v>166349910</v>
      </c>
      <c r="AL47" s="46">
        <v>366797122</v>
      </c>
      <c r="AM47" s="46">
        <v>422185835</v>
      </c>
    </row>
    <row r="48" spans="2:39" ht="15.95" customHeight="1">
      <c r="B48" s="40" t="s">
        <v>210</v>
      </c>
      <c r="C48" s="16" t="s">
        <v>205</v>
      </c>
      <c r="D48" s="218">
        <f>VLOOKUP(C48,잔액시산표!A:D,4,FALSE)</f>
        <v>0</v>
      </c>
      <c r="E48" s="46">
        <v>0</v>
      </c>
      <c r="F48" s="199"/>
      <c r="G48" s="199"/>
      <c r="H48" s="199"/>
      <c r="I48" s="46">
        <v>0</v>
      </c>
      <c r="J48" s="46">
        <v>0</v>
      </c>
      <c r="K48" s="46">
        <v>0</v>
      </c>
      <c r="L48" s="46">
        <v>0</v>
      </c>
      <c r="M48" s="46">
        <v>0</v>
      </c>
      <c r="N48" s="46">
        <v>0</v>
      </c>
      <c r="O48" s="46">
        <v>0</v>
      </c>
      <c r="P48" s="46">
        <v>0</v>
      </c>
      <c r="Q48" s="46">
        <v>0</v>
      </c>
      <c r="R48" s="46">
        <v>0</v>
      </c>
      <c r="S48" s="46">
        <v>0</v>
      </c>
      <c r="T48" s="46">
        <v>0</v>
      </c>
      <c r="U48" s="46">
        <v>0</v>
      </c>
      <c r="V48" s="46">
        <v>0</v>
      </c>
      <c r="W48" s="46">
        <v>0</v>
      </c>
      <c r="X48" s="46">
        <v>0</v>
      </c>
      <c r="Y48" s="46">
        <v>0</v>
      </c>
      <c r="Z48" s="46">
        <v>0</v>
      </c>
      <c r="AA48" s="46">
        <v>0</v>
      </c>
      <c r="AB48" s="46">
        <v>0</v>
      </c>
      <c r="AC48" s="46">
        <v>0</v>
      </c>
      <c r="AD48" s="46">
        <v>0</v>
      </c>
      <c r="AE48" s="46">
        <v>0</v>
      </c>
      <c r="AF48" s="46">
        <v>0</v>
      </c>
      <c r="AG48" s="46">
        <v>0</v>
      </c>
      <c r="AH48" s="46">
        <v>0</v>
      </c>
      <c r="AI48" s="46">
        <v>0</v>
      </c>
      <c r="AJ48" s="46">
        <v>0</v>
      </c>
      <c r="AK48" s="46">
        <v>0</v>
      </c>
      <c r="AL48" s="46">
        <v>0</v>
      </c>
      <c r="AM48" s="46">
        <v>0</v>
      </c>
    </row>
    <row r="49" spans="2:39" ht="15.95" customHeight="1">
      <c r="B49" s="24" t="s">
        <v>453</v>
      </c>
      <c r="C49" s="181" t="s">
        <v>440</v>
      </c>
      <c r="D49" s="219">
        <f>VLOOKUP(C49,잔액시산표!A:D,4,FALSE)</f>
        <v>0</v>
      </c>
      <c r="E49" s="145">
        <v>0</v>
      </c>
      <c r="F49" s="199"/>
      <c r="G49" s="199"/>
      <c r="H49" s="199"/>
      <c r="I49" s="46">
        <v>0</v>
      </c>
      <c r="J49" s="46">
        <v>0</v>
      </c>
      <c r="K49" s="46">
        <v>0</v>
      </c>
      <c r="L49" s="46">
        <v>0</v>
      </c>
      <c r="M49" s="46">
        <v>0</v>
      </c>
      <c r="N49" s="46">
        <v>0</v>
      </c>
      <c r="O49" s="46">
        <v>1000000000</v>
      </c>
      <c r="P49" s="46">
        <v>1000000000</v>
      </c>
      <c r="Q49" s="46"/>
      <c r="R49" s="46"/>
      <c r="S49" s="46"/>
      <c r="T49" s="46"/>
      <c r="U49" s="46"/>
      <c r="V49" s="46"/>
      <c r="W49" s="46"/>
      <c r="X49" s="46"/>
      <c r="Y49" s="46"/>
      <c r="Z49" s="46"/>
      <c r="AA49" s="46"/>
      <c r="AB49" s="46"/>
      <c r="AC49" s="46"/>
      <c r="AD49" s="46"/>
      <c r="AE49" s="46"/>
      <c r="AF49" s="46"/>
      <c r="AG49" s="46"/>
      <c r="AH49" s="46"/>
      <c r="AI49" s="46"/>
      <c r="AJ49" s="46"/>
      <c r="AK49" s="46"/>
      <c r="AL49" s="46"/>
      <c r="AM49" s="46"/>
    </row>
    <row r="50" spans="2:39" ht="15.95" customHeight="1">
      <c r="B50" s="397" t="s">
        <v>109</v>
      </c>
      <c r="C50" s="398"/>
      <c r="D50" s="217">
        <f>SUM(D51:D52)</f>
        <v>283161848520</v>
      </c>
      <c r="E50" s="18">
        <v>240565043020</v>
      </c>
      <c r="F50" s="198"/>
      <c r="G50" s="199"/>
      <c r="H50" s="199"/>
      <c r="I50" s="18">
        <v>240982017020</v>
      </c>
      <c r="J50" s="18">
        <v>240979957020</v>
      </c>
      <c r="K50" s="18">
        <v>240998674120</v>
      </c>
      <c r="L50" s="18">
        <v>240413659020</v>
      </c>
      <c r="M50" s="18">
        <v>240565043020</v>
      </c>
      <c r="N50" s="18">
        <v>240565043020</v>
      </c>
      <c r="O50" s="18">
        <v>241565043020</v>
      </c>
      <c r="P50" s="18">
        <v>241877653220</v>
      </c>
      <c r="Q50" s="18">
        <v>240744778720</v>
      </c>
      <c r="R50" s="18">
        <v>240690972620</v>
      </c>
      <c r="S50" s="18">
        <v>240658797620</v>
      </c>
      <c r="T50" s="18">
        <v>240552944620</v>
      </c>
      <c r="U50" s="18">
        <v>240872296420</v>
      </c>
      <c r="V50" s="18">
        <v>240706106420</v>
      </c>
      <c r="W50" s="18">
        <v>240633872420</v>
      </c>
      <c r="X50" s="18">
        <v>240608866720</v>
      </c>
      <c r="Y50" s="18">
        <v>240608866720</v>
      </c>
      <c r="Z50" s="18">
        <v>240658066720</v>
      </c>
      <c r="AA50" s="18">
        <v>240658066720</v>
      </c>
      <c r="AB50" s="18">
        <v>240658066720</v>
      </c>
      <c r="AC50" s="18">
        <v>240429354720</v>
      </c>
      <c r="AD50" s="18">
        <v>240429354720</v>
      </c>
      <c r="AE50" s="18">
        <v>240429354720</v>
      </c>
      <c r="AF50" s="18">
        <v>240279969220</v>
      </c>
      <c r="AG50" s="18">
        <v>240279969220</v>
      </c>
      <c r="AH50" s="18">
        <v>240266092720</v>
      </c>
      <c r="AI50" s="18">
        <v>240266092720</v>
      </c>
      <c r="AJ50" s="18">
        <v>240165156720</v>
      </c>
      <c r="AK50" s="18">
        <v>240165156720</v>
      </c>
      <c r="AL50" s="18">
        <v>240144629620</v>
      </c>
      <c r="AM50" s="18">
        <v>239425801620</v>
      </c>
    </row>
    <row r="51" spans="2:39" ht="15.95" customHeight="1">
      <c r="B51" s="24" t="s">
        <v>199</v>
      </c>
      <c r="C51" s="16" t="s">
        <v>72</v>
      </c>
      <c r="D51" s="218">
        <f>VLOOKUP(C51,잔액시산표!A:D,4,FALSE)</f>
        <v>268000000000</v>
      </c>
      <c r="E51" s="46">
        <v>225866000000</v>
      </c>
      <c r="F51" s="199"/>
      <c r="G51" s="199"/>
      <c r="H51" s="199"/>
      <c r="I51" s="46">
        <v>225866000000</v>
      </c>
      <c r="J51" s="46">
        <v>225866000000</v>
      </c>
      <c r="K51" s="46">
        <v>225866000000</v>
      </c>
      <c r="L51" s="46">
        <v>225866000000</v>
      </c>
      <c r="M51" s="46">
        <v>225866000000</v>
      </c>
      <c r="N51" s="46">
        <v>225866000000</v>
      </c>
      <c r="O51" s="46">
        <v>225866000000</v>
      </c>
      <c r="P51" s="46">
        <v>225866000000</v>
      </c>
      <c r="Q51" s="46">
        <v>225866000000</v>
      </c>
      <c r="R51" s="46">
        <v>225866000000</v>
      </c>
      <c r="S51" s="46">
        <v>225866000000</v>
      </c>
      <c r="T51" s="46">
        <v>225866000000</v>
      </c>
      <c r="U51" s="46">
        <v>225866000000</v>
      </c>
      <c r="V51" s="46">
        <v>225866000000</v>
      </c>
      <c r="W51" s="46">
        <v>225866000000</v>
      </c>
      <c r="X51" s="46">
        <v>225866000000</v>
      </c>
      <c r="Y51" s="46">
        <v>225866000000</v>
      </c>
      <c r="Z51" s="46">
        <v>225866000000</v>
      </c>
      <c r="AA51" s="46">
        <v>225866000000</v>
      </c>
      <c r="AB51" s="46">
        <v>225866000000</v>
      </c>
      <c r="AC51" s="46">
        <v>225866000000</v>
      </c>
      <c r="AD51" s="46">
        <v>225866000000</v>
      </c>
      <c r="AE51" s="46">
        <v>225866000000</v>
      </c>
      <c r="AF51" s="46">
        <v>225866000000</v>
      </c>
      <c r="AG51" s="46">
        <v>225866000000</v>
      </c>
      <c r="AH51" s="46">
        <v>225866000000</v>
      </c>
      <c r="AI51" s="46">
        <v>225866000000</v>
      </c>
      <c r="AJ51" s="46">
        <v>225866000000</v>
      </c>
      <c r="AK51" s="46">
        <v>225866000000</v>
      </c>
      <c r="AL51" s="46">
        <v>225866000000</v>
      </c>
      <c r="AM51" s="46">
        <v>225866000000</v>
      </c>
    </row>
    <row r="52" spans="2:39" ht="15.95" customHeight="1">
      <c r="B52" s="24" t="s">
        <v>200</v>
      </c>
      <c r="C52" s="181" t="s">
        <v>206</v>
      </c>
      <c r="D52" s="219">
        <f>VLOOKUP(C52,잔액시산표!A:D,4,FALSE)</f>
        <v>15161848520</v>
      </c>
      <c r="E52" s="145">
        <v>14699043020</v>
      </c>
      <c r="F52" s="199"/>
      <c r="G52" s="199"/>
      <c r="H52" s="199"/>
      <c r="I52" s="46">
        <v>15116017020</v>
      </c>
      <c r="J52" s="46">
        <v>15113957020</v>
      </c>
      <c r="K52" s="46">
        <v>15132674120</v>
      </c>
      <c r="L52" s="46">
        <v>14547659020</v>
      </c>
      <c r="M52" s="46">
        <v>14699043020</v>
      </c>
      <c r="N52" s="46">
        <v>14699043020</v>
      </c>
      <c r="O52" s="46">
        <v>14699043020</v>
      </c>
      <c r="P52" s="46">
        <v>15011653220</v>
      </c>
      <c r="Q52" s="46">
        <v>14878778720</v>
      </c>
      <c r="R52" s="46">
        <v>14824972620</v>
      </c>
      <c r="S52" s="46">
        <v>14792797620</v>
      </c>
      <c r="T52" s="46">
        <v>14686944620</v>
      </c>
      <c r="U52" s="46">
        <v>15006296420</v>
      </c>
      <c r="V52" s="46">
        <v>14840106420</v>
      </c>
      <c r="W52" s="46">
        <v>14767872420</v>
      </c>
      <c r="X52" s="46">
        <v>14742866720</v>
      </c>
      <c r="Y52" s="46">
        <v>14742866720</v>
      </c>
      <c r="Z52" s="46">
        <v>14792066720</v>
      </c>
      <c r="AA52" s="46">
        <v>14792066720</v>
      </c>
      <c r="AB52" s="46">
        <v>14792066720</v>
      </c>
      <c r="AC52" s="46">
        <v>14563354720</v>
      </c>
      <c r="AD52" s="46">
        <v>14563354720</v>
      </c>
      <c r="AE52" s="46">
        <v>14563354720</v>
      </c>
      <c r="AF52" s="46">
        <v>14413969220</v>
      </c>
      <c r="AG52" s="46">
        <v>14413969220</v>
      </c>
      <c r="AH52" s="46">
        <v>14400092720</v>
      </c>
      <c r="AI52" s="46">
        <v>14400092720</v>
      </c>
      <c r="AJ52" s="46">
        <v>14299156720</v>
      </c>
      <c r="AK52" s="46">
        <v>14299156720</v>
      </c>
      <c r="AL52" s="46">
        <v>14278629620</v>
      </c>
      <c r="AM52" s="46">
        <v>13559801620</v>
      </c>
    </row>
    <row r="53" spans="2:39" ht="15.95" customHeight="1">
      <c r="B53" s="393" t="s">
        <v>56</v>
      </c>
      <c r="C53" s="394"/>
      <c r="D53" s="221">
        <f>SUM(D33,D50)</f>
        <v>284474018321</v>
      </c>
      <c r="E53" s="19">
        <v>244325712639</v>
      </c>
      <c r="F53" s="198"/>
      <c r="G53" s="199"/>
      <c r="H53" s="198"/>
      <c r="I53" s="19">
        <v>243939812128</v>
      </c>
      <c r="J53" s="19">
        <v>245133946753</v>
      </c>
      <c r="K53" s="19">
        <v>244626345509</v>
      </c>
      <c r="L53" s="19">
        <v>243814044863</v>
      </c>
      <c r="M53" s="19">
        <v>244864299165</v>
      </c>
      <c r="N53" s="19">
        <v>244325712639</v>
      </c>
      <c r="O53" s="19">
        <v>243446885850</v>
      </c>
      <c r="P53" s="19">
        <v>244653376369</v>
      </c>
      <c r="Q53" s="19">
        <v>243230573261</v>
      </c>
      <c r="R53" s="19">
        <v>242372502546</v>
      </c>
      <c r="S53" s="19">
        <v>243190731738</v>
      </c>
      <c r="T53" s="19">
        <v>242984003298</v>
      </c>
      <c r="U53" s="19">
        <v>242646973518</v>
      </c>
      <c r="V53" s="19">
        <v>243604617057</v>
      </c>
      <c r="W53" s="19">
        <v>243312209984.33334</v>
      </c>
      <c r="X53" s="19">
        <v>242419385407</v>
      </c>
      <c r="Y53" s="19">
        <v>243280079130</v>
      </c>
      <c r="Z53" s="19">
        <v>243084688767</v>
      </c>
      <c r="AA53" s="19">
        <v>242253306045</v>
      </c>
      <c r="AB53" s="19">
        <v>243219348716</v>
      </c>
      <c r="AC53" s="19">
        <v>243150418161</v>
      </c>
      <c r="AD53" s="19">
        <v>242080797258</v>
      </c>
      <c r="AE53" s="19">
        <v>243143282863</v>
      </c>
      <c r="AF53" s="19">
        <v>243123704509</v>
      </c>
      <c r="AG53" s="19">
        <v>242523759490</v>
      </c>
      <c r="AH53" s="19">
        <v>243230071493</v>
      </c>
      <c r="AI53" s="19">
        <v>242897394438</v>
      </c>
      <c r="AJ53" s="19">
        <v>241949814083</v>
      </c>
      <c r="AK53" s="19">
        <v>242775946279</v>
      </c>
      <c r="AL53" s="19">
        <v>242515966086</v>
      </c>
      <c r="AM53" s="19">
        <v>241813379151</v>
      </c>
    </row>
    <row r="54" spans="2:39" ht="15.95" customHeight="1">
      <c r="B54" s="397" t="s">
        <v>54</v>
      </c>
      <c r="C54" s="398"/>
      <c r="D54" s="218"/>
      <c r="E54" s="46"/>
      <c r="F54" s="199"/>
      <c r="G54" s="199"/>
      <c r="H54" s="199"/>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c r="AH54" s="46"/>
      <c r="AI54" s="46"/>
      <c r="AJ54" s="46"/>
      <c r="AK54" s="46"/>
      <c r="AL54" s="46"/>
      <c r="AM54" s="46"/>
    </row>
    <row r="55" spans="2:39" ht="15.95" customHeight="1">
      <c r="B55" s="397" t="s">
        <v>110</v>
      </c>
      <c r="C55" s="398"/>
      <c r="D55" s="217">
        <f>SUM(D56:D58)</f>
        <v>12700000000</v>
      </c>
      <c r="E55" s="18">
        <v>22350000000</v>
      </c>
      <c r="F55" s="198"/>
      <c r="G55" s="199"/>
      <c r="H55" s="198"/>
      <c r="I55" s="18">
        <v>22350000000</v>
      </c>
      <c r="J55" s="18">
        <v>22350000000</v>
      </c>
      <c r="K55" s="18">
        <v>22350000000</v>
      </c>
      <c r="L55" s="18">
        <v>22350000000</v>
      </c>
      <c r="M55" s="18">
        <v>22350000000</v>
      </c>
      <c r="N55" s="18">
        <v>22350000000</v>
      </c>
      <c r="O55" s="18">
        <v>22350000000</v>
      </c>
      <c r="P55" s="18">
        <v>22350000000</v>
      </c>
      <c r="Q55" s="18">
        <v>22350000000</v>
      </c>
      <c r="R55" s="18">
        <v>22350000000</v>
      </c>
      <c r="S55" s="18">
        <v>22350000000</v>
      </c>
      <c r="T55" s="18">
        <v>22350000000</v>
      </c>
      <c r="U55" s="18">
        <v>22350000000</v>
      </c>
      <c r="V55" s="18">
        <v>22350000000</v>
      </c>
      <c r="W55" s="18">
        <v>22350000000</v>
      </c>
      <c r="X55" s="18">
        <v>22350000000</v>
      </c>
      <c r="Y55" s="18">
        <v>22350000000</v>
      </c>
      <c r="Z55" s="18">
        <v>22350000000</v>
      </c>
      <c r="AA55" s="18">
        <v>22350000000</v>
      </c>
      <c r="AB55" s="18">
        <v>22350000000</v>
      </c>
      <c r="AC55" s="18">
        <v>22350000000</v>
      </c>
      <c r="AD55" s="18">
        <v>22350000000</v>
      </c>
      <c r="AE55" s="18">
        <v>22350000000</v>
      </c>
      <c r="AF55" s="18">
        <v>22350000000</v>
      </c>
      <c r="AG55" s="18">
        <v>22350000000</v>
      </c>
      <c r="AH55" s="18">
        <v>22350000000</v>
      </c>
      <c r="AI55" s="18">
        <v>22350000000</v>
      </c>
      <c r="AJ55" s="18">
        <v>22350000000</v>
      </c>
      <c r="AK55" s="18">
        <v>22350000000</v>
      </c>
      <c r="AL55" s="18">
        <v>22350000000</v>
      </c>
      <c r="AM55" s="18">
        <v>22350000000</v>
      </c>
    </row>
    <row r="56" spans="2:39" ht="15.95" customHeight="1">
      <c r="B56" s="51" t="s">
        <v>207</v>
      </c>
      <c r="C56" s="16" t="s">
        <v>73</v>
      </c>
      <c r="D56" s="218">
        <f>VLOOKUP(C56,잔액시산표!A:D,4,FALSE)</f>
        <v>1500000000</v>
      </c>
      <c r="E56" s="46">
        <v>1250000000</v>
      </c>
      <c r="F56" s="199"/>
      <c r="G56" s="199"/>
      <c r="H56" s="199"/>
      <c r="I56" s="46">
        <v>1250000000</v>
      </c>
      <c r="J56" s="46">
        <v>1250000000</v>
      </c>
      <c r="K56" s="46">
        <v>1250000000</v>
      </c>
      <c r="L56" s="46">
        <v>1250000000</v>
      </c>
      <c r="M56" s="46">
        <v>1250000000</v>
      </c>
      <c r="N56" s="46">
        <v>1250000000</v>
      </c>
      <c r="O56" s="46">
        <v>1250000000</v>
      </c>
      <c r="P56" s="46">
        <v>1250000000</v>
      </c>
      <c r="Q56" s="46">
        <v>1250000000</v>
      </c>
      <c r="R56" s="46">
        <v>1250000000</v>
      </c>
      <c r="S56" s="46">
        <v>1250000000</v>
      </c>
      <c r="T56" s="46">
        <v>1250000000</v>
      </c>
      <c r="U56" s="46">
        <v>1250000000</v>
      </c>
      <c r="V56" s="46">
        <v>1250000000</v>
      </c>
      <c r="W56" s="46">
        <v>1250000000</v>
      </c>
      <c r="X56" s="46">
        <v>1250000000</v>
      </c>
      <c r="Y56" s="46">
        <v>1250000000</v>
      </c>
      <c r="Z56" s="46">
        <v>1250000000</v>
      </c>
      <c r="AA56" s="46">
        <v>1250000000</v>
      </c>
      <c r="AB56" s="46">
        <v>1250000000</v>
      </c>
      <c r="AC56" s="46">
        <v>1250000000</v>
      </c>
      <c r="AD56" s="46">
        <v>1250000000</v>
      </c>
      <c r="AE56" s="46">
        <v>1250000000</v>
      </c>
      <c r="AF56" s="46">
        <v>1250000000</v>
      </c>
      <c r="AG56" s="46">
        <v>1250000000</v>
      </c>
      <c r="AH56" s="46">
        <v>1250000000</v>
      </c>
      <c r="AI56" s="46">
        <v>1250000000</v>
      </c>
      <c r="AJ56" s="46">
        <v>1250000000</v>
      </c>
      <c r="AK56" s="46">
        <v>1250000000</v>
      </c>
      <c r="AL56" s="46">
        <v>1250000000</v>
      </c>
      <c r="AM56" s="46">
        <v>1250000000</v>
      </c>
    </row>
    <row r="57" spans="2:39" ht="15.95" customHeight="1">
      <c r="B57" s="51" t="s">
        <v>208</v>
      </c>
      <c r="C57" s="16" t="s">
        <v>165</v>
      </c>
      <c r="D57" s="218">
        <f>VLOOKUP(C57,잔액시산표!A:D,4,FALSE)</f>
        <v>9200000000</v>
      </c>
      <c r="E57" s="46">
        <v>16100000000</v>
      </c>
      <c r="F57" s="199"/>
      <c r="G57" s="199"/>
      <c r="H57" s="199"/>
      <c r="I57" s="46">
        <v>16100000000</v>
      </c>
      <c r="J57" s="46">
        <v>16100000000</v>
      </c>
      <c r="K57" s="46">
        <v>16100000000</v>
      </c>
      <c r="L57" s="46">
        <v>16100000000</v>
      </c>
      <c r="M57" s="46">
        <v>16100000000</v>
      </c>
      <c r="N57" s="46">
        <v>16100000000</v>
      </c>
      <c r="O57" s="46">
        <v>16100000000</v>
      </c>
      <c r="P57" s="46">
        <v>16100000000</v>
      </c>
      <c r="Q57" s="46">
        <v>16100000000</v>
      </c>
      <c r="R57" s="46">
        <v>16100000000</v>
      </c>
      <c r="S57" s="46">
        <v>16100000000</v>
      </c>
      <c r="T57" s="46">
        <v>16100000000</v>
      </c>
      <c r="U57" s="46">
        <v>16100000000</v>
      </c>
      <c r="V57" s="46">
        <v>16100000000</v>
      </c>
      <c r="W57" s="46">
        <v>16100000000</v>
      </c>
      <c r="X57" s="46">
        <v>16100000000</v>
      </c>
      <c r="Y57" s="46">
        <v>16100000000</v>
      </c>
      <c r="Z57" s="46">
        <v>16100000000</v>
      </c>
      <c r="AA57" s="46">
        <v>16100000000</v>
      </c>
      <c r="AB57" s="46">
        <v>16100000000</v>
      </c>
      <c r="AC57" s="46">
        <v>16100000000</v>
      </c>
      <c r="AD57" s="46">
        <v>16100000000</v>
      </c>
      <c r="AE57" s="46">
        <v>16100000000</v>
      </c>
      <c r="AF57" s="46">
        <v>16100000000</v>
      </c>
      <c r="AG57" s="46">
        <v>16100000000</v>
      </c>
      <c r="AH57" s="46">
        <v>16100000000</v>
      </c>
      <c r="AI57" s="46">
        <v>16100000000</v>
      </c>
      <c r="AJ57" s="46">
        <v>16100000000</v>
      </c>
      <c r="AK57" s="46">
        <v>16100000000</v>
      </c>
      <c r="AL57" s="46">
        <v>16100000000</v>
      </c>
      <c r="AM57" s="46">
        <v>16100000000</v>
      </c>
    </row>
    <row r="58" spans="2:39" ht="15.95" customHeight="1">
      <c r="B58" s="51" t="s">
        <v>192</v>
      </c>
      <c r="C58" s="16" t="s">
        <v>167</v>
      </c>
      <c r="D58" s="218">
        <f>VLOOKUP(C58,잔액시산표!A:D,4,FALSE)</f>
        <v>2000000000</v>
      </c>
      <c r="E58" s="46">
        <v>5000000000</v>
      </c>
      <c r="F58" s="199"/>
      <c r="G58" s="199"/>
      <c r="H58" s="199"/>
      <c r="I58" s="46">
        <v>5000000000</v>
      </c>
      <c r="J58" s="46">
        <v>5000000000</v>
      </c>
      <c r="K58" s="46">
        <v>5000000000</v>
      </c>
      <c r="L58" s="46">
        <v>5000000000</v>
      </c>
      <c r="M58" s="46">
        <v>5000000000</v>
      </c>
      <c r="N58" s="46">
        <v>5000000000</v>
      </c>
      <c r="O58" s="46">
        <v>5000000000</v>
      </c>
      <c r="P58" s="46">
        <v>5000000000</v>
      </c>
      <c r="Q58" s="46">
        <v>5000000000</v>
      </c>
      <c r="R58" s="46">
        <v>5000000000</v>
      </c>
      <c r="S58" s="46">
        <v>5000000000</v>
      </c>
      <c r="T58" s="46">
        <v>5000000000</v>
      </c>
      <c r="U58" s="46">
        <v>5000000000</v>
      </c>
      <c r="V58" s="46">
        <v>5000000000</v>
      </c>
      <c r="W58" s="46">
        <v>5000000000</v>
      </c>
      <c r="X58" s="46">
        <v>5000000000</v>
      </c>
      <c r="Y58" s="46">
        <v>5000000000</v>
      </c>
      <c r="Z58" s="46">
        <v>5000000000</v>
      </c>
      <c r="AA58" s="46">
        <v>5000000000</v>
      </c>
      <c r="AB58" s="46">
        <v>5000000000</v>
      </c>
      <c r="AC58" s="46">
        <v>5000000000</v>
      </c>
      <c r="AD58" s="46">
        <v>5000000000</v>
      </c>
      <c r="AE58" s="46">
        <v>5000000000</v>
      </c>
      <c r="AF58" s="46">
        <v>5000000000</v>
      </c>
      <c r="AG58" s="46">
        <v>5000000000</v>
      </c>
      <c r="AH58" s="46">
        <v>5000000000</v>
      </c>
      <c r="AI58" s="46">
        <v>5000000000</v>
      </c>
      <c r="AJ58" s="46">
        <v>5000000000</v>
      </c>
      <c r="AK58" s="46">
        <v>5000000000</v>
      </c>
      <c r="AL58" s="46">
        <v>5000000000</v>
      </c>
      <c r="AM58" s="46">
        <v>5000000000</v>
      </c>
    </row>
    <row r="59" spans="2:39" ht="15.95" customHeight="1">
      <c r="B59" s="397" t="s">
        <v>111</v>
      </c>
      <c r="C59" s="398"/>
      <c r="D59" s="217">
        <f>SUM(D60:D62)</f>
        <v>-127902478828</v>
      </c>
      <c r="E59" s="18">
        <v>0</v>
      </c>
      <c r="F59" s="198"/>
      <c r="G59" s="199"/>
      <c r="H59" s="198"/>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c r="AI59" s="18">
        <v>0</v>
      </c>
      <c r="AJ59" s="18">
        <v>0</v>
      </c>
      <c r="AK59" s="18">
        <v>0</v>
      </c>
      <c r="AL59" s="18">
        <v>0</v>
      </c>
      <c r="AM59" s="18">
        <v>0</v>
      </c>
    </row>
    <row r="60" spans="2:39" ht="15.95" customHeight="1">
      <c r="B60" s="51" t="s">
        <v>207</v>
      </c>
      <c r="C60" s="16" t="s">
        <v>74</v>
      </c>
      <c r="D60" s="218">
        <f>VLOOKUP(C60,잔액시산표!A:D,4,FALSE)</f>
        <v>0</v>
      </c>
      <c r="E60" s="46">
        <v>0</v>
      </c>
      <c r="F60" s="199"/>
      <c r="G60" s="199"/>
      <c r="H60" s="199"/>
      <c r="I60" s="46">
        <v>0</v>
      </c>
      <c r="J60" s="46">
        <v>0</v>
      </c>
      <c r="K60" s="46">
        <v>0</v>
      </c>
      <c r="L60" s="46">
        <v>0</v>
      </c>
      <c r="M60" s="46">
        <v>0</v>
      </c>
      <c r="N60" s="46">
        <v>0</v>
      </c>
      <c r="O60" s="46">
        <v>0</v>
      </c>
      <c r="P60" s="46">
        <v>0</v>
      </c>
      <c r="Q60" s="46">
        <v>0</v>
      </c>
      <c r="R60" s="46">
        <v>0</v>
      </c>
      <c r="S60" s="46">
        <v>0</v>
      </c>
      <c r="T60" s="46">
        <v>0</v>
      </c>
      <c r="U60" s="46">
        <v>0</v>
      </c>
      <c r="V60" s="46">
        <v>0</v>
      </c>
      <c r="W60" s="46">
        <v>0</v>
      </c>
      <c r="X60" s="46">
        <v>0</v>
      </c>
      <c r="Y60" s="46">
        <v>0</v>
      </c>
      <c r="Z60" s="46">
        <v>0</v>
      </c>
      <c r="AA60" s="46">
        <v>0</v>
      </c>
      <c r="AB60" s="46">
        <v>0</v>
      </c>
      <c r="AC60" s="46">
        <v>0</v>
      </c>
      <c r="AD60" s="46">
        <v>0</v>
      </c>
      <c r="AE60" s="46">
        <v>0</v>
      </c>
      <c r="AF60" s="46">
        <v>0</v>
      </c>
      <c r="AG60" s="46">
        <v>0</v>
      </c>
      <c r="AH60" s="46">
        <v>0</v>
      </c>
      <c r="AI60" s="46">
        <v>0</v>
      </c>
      <c r="AJ60" s="46">
        <v>0</v>
      </c>
      <c r="AK60" s="46">
        <v>0</v>
      </c>
      <c r="AL60" s="46">
        <v>0</v>
      </c>
      <c r="AM60" s="46">
        <v>0</v>
      </c>
    </row>
    <row r="61" spans="2:39" ht="15.95" customHeight="1">
      <c r="B61" s="51" t="s">
        <v>208</v>
      </c>
      <c r="C61" s="16" t="s">
        <v>113</v>
      </c>
      <c r="D61" s="218">
        <f>VLOOKUP(C61,잔액시산표!A:D,4,FALSE)</f>
        <v>0</v>
      </c>
      <c r="E61" s="46">
        <v>0</v>
      </c>
      <c r="F61" s="199"/>
      <c r="G61" s="199"/>
      <c r="H61" s="199"/>
      <c r="I61" s="46">
        <v>0</v>
      </c>
      <c r="J61" s="46">
        <v>0</v>
      </c>
      <c r="K61" s="46">
        <v>0</v>
      </c>
      <c r="L61" s="46">
        <v>0</v>
      </c>
      <c r="M61" s="46">
        <v>0</v>
      </c>
      <c r="N61" s="46">
        <v>0</v>
      </c>
      <c r="O61" s="46">
        <v>0</v>
      </c>
      <c r="P61" s="46">
        <v>0</v>
      </c>
      <c r="Q61" s="46">
        <v>0</v>
      </c>
      <c r="R61" s="46">
        <v>0</v>
      </c>
      <c r="S61" s="46">
        <v>0</v>
      </c>
      <c r="T61" s="46">
        <v>0</v>
      </c>
      <c r="U61" s="46">
        <v>0</v>
      </c>
      <c r="V61" s="46">
        <v>0</v>
      </c>
      <c r="W61" s="46">
        <v>0</v>
      </c>
      <c r="X61" s="46">
        <v>0</v>
      </c>
      <c r="Y61" s="46">
        <v>0</v>
      </c>
      <c r="Z61" s="46">
        <v>0</v>
      </c>
      <c r="AA61" s="46">
        <v>0</v>
      </c>
      <c r="AB61" s="46">
        <v>0</v>
      </c>
      <c r="AC61" s="46">
        <v>0</v>
      </c>
      <c r="AD61" s="46">
        <v>0</v>
      </c>
      <c r="AE61" s="46">
        <v>0</v>
      </c>
      <c r="AF61" s="46">
        <v>0</v>
      </c>
      <c r="AG61" s="46">
        <v>0</v>
      </c>
      <c r="AH61" s="46">
        <v>0</v>
      </c>
      <c r="AI61" s="46">
        <v>0</v>
      </c>
      <c r="AJ61" s="46">
        <v>0</v>
      </c>
      <c r="AK61" s="46">
        <v>0</v>
      </c>
      <c r="AL61" s="46">
        <v>0</v>
      </c>
      <c r="AM61" s="46">
        <v>0</v>
      </c>
    </row>
    <row r="62" spans="2:39" ht="15.95" customHeight="1">
      <c r="B62" s="51" t="s">
        <v>1234</v>
      </c>
      <c r="C62" s="16" t="s">
        <v>1235</v>
      </c>
      <c r="D62" s="218">
        <f>VLOOKUP(C62,잔액시산표!A:D,4,FALSE)</f>
        <v>-127902478828</v>
      </c>
      <c r="E62" s="46">
        <v>0</v>
      </c>
      <c r="F62" s="199"/>
      <c r="G62" s="199"/>
      <c r="H62" s="199"/>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row>
    <row r="63" spans="2:39" ht="15.95" customHeight="1">
      <c r="B63" s="397" t="s">
        <v>112</v>
      </c>
      <c r="C63" s="398"/>
      <c r="D63" s="217">
        <f>D64</f>
        <v>171304659240</v>
      </c>
      <c r="E63" s="18">
        <v>65068559240</v>
      </c>
      <c r="F63" s="198"/>
      <c r="G63" s="199"/>
      <c r="H63" s="198"/>
      <c r="I63" s="18">
        <v>65068559240</v>
      </c>
      <c r="J63" s="18">
        <v>65068559240</v>
      </c>
      <c r="K63" s="18">
        <v>65068559240</v>
      </c>
      <c r="L63" s="18">
        <v>65068559240</v>
      </c>
      <c r="M63" s="18">
        <v>65068559240</v>
      </c>
      <c r="N63" s="18">
        <v>65068559240</v>
      </c>
      <c r="O63" s="18">
        <v>65068559240</v>
      </c>
      <c r="P63" s="18">
        <v>65068559240</v>
      </c>
      <c r="Q63" s="18">
        <v>65068559240</v>
      </c>
      <c r="R63" s="18">
        <v>65068559240</v>
      </c>
      <c r="S63" s="18">
        <v>65068559240</v>
      </c>
      <c r="T63" s="18">
        <v>65068559240</v>
      </c>
      <c r="U63" s="18">
        <v>65068559240</v>
      </c>
      <c r="V63" s="18">
        <v>65068559240</v>
      </c>
      <c r="W63" s="18">
        <v>65068559240</v>
      </c>
      <c r="X63" s="18">
        <v>65068559240</v>
      </c>
      <c r="Y63" s="18">
        <v>65068559240</v>
      </c>
      <c r="Z63" s="18">
        <v>65068559240</v>
      </c>
      <c r="AA63" s="18">
        <v>65068559240</v>
      </c>
      <c r="AB63" s="18">
        <v>65068559240</v>
      </c>
      <c r="AC63" s="18">
        <v>65068559240</v>
      </c>
      <c r="AD63" s="18">
        <v>65068559240</v>
      </c>
      <c r="AE63" s="18">
        <v>65068559240</v>
      </c>
      <c r="AF63" s="18">
        <v>65068559240</v>
      </c>
      <c r="AG63" s="18">
        <v>65068559240</v>
      </c>
      <c r="AH63" s="18">
        <v>65068559240</v>
      </c>
      <c r="AI63" s="18">
        <v>65068559240</v>
      </c>
      <c r="AJ63" s="18">
        <v>65068559240</v>
      </c>
      <c r="AK63" s="18">
        <v>65068559240</v>
      </c>
      <c r="AL63" s="18">
        <v>65068559240</v>
      </c>
      <c r="AM63" s="18">
        <v>65068559240</v>
      </c>
    </row>
    <row r="64" spans="2:39" ht="15.95" customHeight="1">
      <c r="B64" s="51" t="s">
        <v>207</v>
      </c>
      <c r="C64" s="16" t="s">
        <v>76</v>
      </c>
      <c r="D64" s="218">
        <f>VLOOKUP(C64,잔액시산표!A:D,4,FALSE)</f>
        <v>171304659240</v>
      </c>
      <c r="E64" s="46">
        <v>65068559240</v>
      </c>
      <c r="F64" s="199"/>
      <c r="G64" s="199"/>
      <c r="H64" s="199"/>
      <c r="I64" s="46">
        <v>65068559240</v>
      </c>
      <c r="J64" s="46">
        <v>65068559240</v>
      </c>
      <c r="K64" s="46">
        <v>65068559240</v>
      </c>
      <c r="L64" s="46">
        <v>65068559240</v>
      </c>
      <c r="M64" s="46">
        <v>65068559240</v>
      </c>
      <c r="N64" s="46">
        <v>65068559240</v>
      </c>
      <c r="O64" s="46">
        <v>65068559240</v>
      </c>
      <c r="P64" s="46">
        <v>65068559240</v>
      </c>
      <c r="Q64" s="46">
        <v>65068559240</v>
      </c>
      <c r="R64" s="46">
        <v>65068559240</v>
      </c>
      <c r="S64" s="46">
        <v>65068559240</v>
      </c>
      <c r="T64" s="46">
        <v>65068559240</v>
      </c>
      <c r="U64" s="46">
        <v>65068559240</v>
      </c>
      <c r="V64" s="46">
        <v>65068559240</v>
      </c>
      <c r="W64" s="46">
        <v>65068559240</v>
      </c>
      <c r="X64" s="46">
        <v>65068559240</v>
      </c>
      <c r="Y64" s="46">
        <v>65068559240</v>
      </c>
      <c r="Z64" s="46">
        <v>65068559240</v>
      </c>
      <c r="AA64" s="46">
        <v>65068559240</v>
      </c>
      <c r="AB64" s="46">
        <v>65068559240</v>
      </c>
      <c r="AC64" s="46">
        <v>65068559240</v>
      </c>
      <c r="AD64" s="46">
        <v>65068559240</v>
      </c>
      <c r="AE64" s="46">
        <v>65068559240</v>
      </c>
      <c r="AF64" s="46">
        <v>65068559240</v>
      </c>
      <c r="AG64" s="46">
        <v>65068559240</v>
      </c>
      <c r="AH64" s="46">
        <v>65068559240</v>
      </c>
      <c r="AI64" s="46">
        <v>65068559240</v>
      </c>
      <c r="AJ64" s="46">
        <v>65068559240</v>
      </c>
      <c r="AK64" s="46">
        <v>65068559240</v>
      </c>
      <c r="AL64" s="46">
        <v>65068559240</v>
      </c>
      <c r="AM64" s="46">
        <v>65068559240</v>
      </c>
    </row>
    <row r="65" spans="2:39" ht="15.95" customHeight="1">
      <c r="B65" s="397" t="s">
        <v>1264</v>
      </c>
      <c r="C65" s="398"/>
      <c r="D65" s="217">
        <f>D66</f>
        <v>100101092722</v>
      </c>
      <c r="E65" s="18">
        <v>65068559240</v>
      </c>
      <c r="F65" s="198"/>
      <c r="G65" s="199"/>
      <c r="H65" s="198"/>
      <c r="I65" s="18">
        <v>65068559240</v>
      </c>
      <c r="J65" s="18">
        <v>65068559240</v>
      </c>
      <c r="K65" s="18">
        <v>65068559240</v>
      </c>
      <c r="L65" s="18">
        <v>65068559240</v>
      </c>
      <c r="M65" s="18">
        <v>65068559240</v>
      </c>
      <c r="N65" s="18">
        <v>65068559240</v>
      </c>
      <c r="O65" s="18">
        <v>65068559240</v>
      </c>
      <c r="P65" s="18">
        <v>65068559240</v>
      </c>
      <c r="Q65" s="18">
        <v>65068559240</v>
      </c>
      <c r="R65" s="18">
        <v>65068559240</v>
      </c>
      <c r="S65" s="18">
        <v>65068559240</v>
      </c>
      <c r="T65" s="18">
        <v>65068559240</v>
      </c>
      <c r="U65" s="18">
        <v>65068559240</v>
      </c>
      <c r="V65" s="18">
        <v>65068559240</v>
      </c>
      <c r="W65" s="18">
        <v>65068559240</v>
      </c>
      <c r="X65" s="18">
        <v>65068559240</v>
      </c>
      <c r="Y65" s="18">
        <v>65068559240</v>
      </c>
      <c r="Z65" s="18">
        <v>65068559240</v>
      </c>
      <c r="AA65" s="18">
        <v>65068559240</v>
      </c>
      <c r="AB65" s="18">
        <v>65068559240</v>
      </c>
      <c r="AC65" s="18">
        <v>65068559240</v>
      </c>
      <c r="AD65" s="18">
        <v>65068559240</v>
      </c>
      <c r="AE65" s="18">
        <v>65068559240</v>
      </c>
      <c r="AF65" s="18">
        <v>65068559240</v>
      </c>
      <c r="AG65" s="18">
        <v>65068559240</v>
      </c>
      <c r="AH65" s="18">
        <v>65068559240</v>
      </c>
      <c r="AI65" s="18">
        <v>65068559240</v>
      </c>
      <c r="AJ65" s="18">
        <v>65068559240</v>
      </c>
      <c r="AK65" s="18">
        <v>65068559240</v>
      </c>
      <c r="AL65" s="18">
        <v>65068559240</v>
      </c>
      <c r="AM65" s="18">
        <v>65068559240</v>
      </c>
    </row>
    <row r="66" spans="2:39" ht="15.95" customHeight="1">
      <c r="B66" s="51" t="s">
        <v>207</v>
      </c>
      <c r="C66" s="16" t="s">
        <v>1261</v>
      </c>
      <c r="D66" s="218">
        <f>VLOOKUP(C66,잔액시산표!A:D,4,FALSE)</f>
        <v>100101092722</v>
      </c>
      <c r="E66" s="46" t="s">
        <v>1265</v>
      </c>
      <c r="F66" s="199"/>
      <c r="G66" s="199"/>
      <c r="H66" s="199"/>
      <c r="I66" s="46">
        <v>65068559240</v>
      </c>
      <c r="J66" s="46">
        <v>65068559240</v>
      </c>
      <c r="K66" s="46">
        <v>65068559240</v>
      </c>
      <c r="L66" s="46">
        <v>65068559240</v>
      </c>
      <c r="M66" s="46">
        <v>65068559240</v>
      </c>
      <c r="N66" s="46">
        <v>65068559240</v>
      </c>
      <c r="O66" s="46">
        <v>65068559240</v>
      </c>
      <c r="P66" s="46">
        <v>65068559240</v>
      </c>
      <c r="Q66" s="46">
        <v>65068559240</v>
      </c>
      <c r="R66" s="46">
        <v>65068559240</v>
      </c>
      <c r="S66" s="46">
        <v>65068559240</v>
      </c>
      <c r="T66" s="46">
        <v>65068559240</v>
      </c>
      <c r="U66" s="46">
        <v>65068559240</v>
      </c>
      <c r="V66" s="46">
        <v>65068559240</v>
      </c>
      <c r="W66" s="46">
        <v>65068559240</v>
      </c>
      <c r="X66" s="46">
        <v>65068559240</v>
      </c>
      <c r="Y66" s="46">
        <v>65068559240</v>
      </c>
      <c r="Z66" s="46">
        <v>65068559240</v>
      </c>
      <c r="AA66" s="46">
        <v>65068559240</v>
      </c>
      <c r="AB66" s="46">
        <v>65068559240</v>
      </c>
      <c r="AC66" s="46">
        <v>65068559240</v>
      </c>
      <c r="AD66" s="46">
        <v>65068559240</v>
      </c>
      <c r="AE66" s="46">
        <v>65068559240</v>
      </c>
      <c r="AF66" s="46">
        <v>65068559240</v>
      </c>
      <c r="AG66" s="46">
        <v>65068559240</v>
      </c>
      <c r="AH66" s="46">
        <v>65068559240</v>
      </c>
      <c r="AI66" s="46">
        <v>65068559240</v>
      </c>
      <c r="AJ66" s="46">
        <v>65068559240</v>
      </c>
      <c r="AK66" s="46">
        <v>65068559240</v>
      </c>
      <c r="AL66" s="46">
        <v>65068559240</v>
      </c>
      <c r="AM66" s="46">
        <v>65068559240</v>
      </c>
    </row>
    <row r="67" spans="2:39" ht="15.95" customHeight="1">
      <c r="B67" s="397" t="s">
        <v>1263</v>
      </c>
      <c r="C67" s="398"/>
      <c r="D67" s="131">
        <f>SUM(D68:D70)</f>
        <v>-22575007299</v>
      </c>
      <c r="E67" s="131">
        <v>-8846892001</v>
      </c>
      <c r="F67" s="202"/>
      <c r="G67" s="199"/>
      <c r="H67" s="202"/>
      <c r="I67" s="131">
        <v>-11858130071</v>
      </c>
      <c r="J67" s="131">
        <v>-12170199554</v>
      </c>
      <c r="K67" s="131">
        <v>-12424321521</v>
      </c>
      <c r="L67" s="131">
        <v>-8355605349</v>
      </c>
      <c r="M67" s="131">
        <v>-8563893961</v>
      </c>
      <c r="N67" s="131">
        <v>-8846892001</v>
      </c>
      <c r="O67" s="131">
        <v>-9081706929.4838715</v>
      </c>
      <c r="P67" s="131">
        <v>-9492139459.4838715</v>
      </c>
      <c r="Q67" s="131">
        <v>-9929706880</v>
      </c>
      <c r="R67" s="131">
        <v>-7157003020</v>
      </c>
      <c r="S67" s="131">
        <v>-7477674253</v>
      </c>
      <c r="T67" s="131">
        <v>-7741163963</v>
      </c>
      <c r="U67" s="131">
        <v>-8241612540</v>
      </c>
      <c r="V67" s="131">
        <v>-8463289559</v>
      </c>
      <c r="W67" s="131">
        <v>-8737709886.666666</v>
      </c>
      <c r="X67" s="131">
        <v>-4905899184</v>
      </c>
      <c r="Y67" s="131">
        <v>-5025414058</v>
      </c>
      <c r="Z67" s="131">
        <v>-5300359653</v>
      </c>
      <c r="AA67" s="131">
        <v>-5703926188</v>
      </c>
      <c r="AB67" s="131">
        <v>-6082573855</v>
      </c>
      <c r="AC67" s="131">
        <v>-6507335111</v>
      </c>
      <c r="AD67" s="131">
        <v>-3013393684</v>
      </c>
      <c r="AE67" s="131">
        <v>-3080664936</v>
      </c>
      <c r="AF67" s="131">
        <v>-3445724485.666666</v>
      </c>
      <c r="AG67" s="131">
        <v>-4005495062.666666</v>
      </c>
      <c r="AH67" s="131">
        <v>-4450984735.666666</v>
      </c>
      <c r="AI67" s="131">
        <v>-4944614625.666666</v>
      </c>
      <c r="AJ67" s="131">
        <v>-2465067327.6666665</v>
      </c>
      <c r="AK67" s="131">
        <v>-2496041049</v>
      </c>
      <c r="AL67" s="131">
        <v>-2642215298</v>
      </c>
      <c r="AM67" s="131">
        <v>-113374465</v>
      </c>
    </row>
    <row r="68" spans="2:39" ht="15.95" customHeight="1">
      <c r="B68" s="51" t="s">
        <v>207</v>
      </c>
      <c r="C68" s="16" t="s">
        <v>104</v>
      </c>
      <c r="D68" s="47">
        <f>VLOOKUP(C68,잔액시산표!A:D,4,FALSE)</f>
        <v>-12904394120</v>
      </c>
      <c r="E68" s="47">
        <v>-11015946200</v>
      </c>
      <c r="F68" s="200"/>
      <c r="G68" s="199"/>
      <c r="H68" s="200"/>
      <c r="I68" s="47">
        <v>-12904394120</v>
      </c>
      <c r="J68" s="47">
        <v>-12904394120</v>
      </c>
      <c r="K68" s="47">
        <v>-12904394120</v>
      </c>
      <c r="L68" s="47">
        <v>-8846892001</v>
      </c>
      <c r="M68" s="47">
        <v>-8846892001</v>
      </c>
      <c r="N68" s="47">
        <v>-11015946200</v>
      </c>
      <c r="O68" s="47">
        <v>-11015946200</v>
      </c>
      <c r="P68" s="47">
        <v>-11015946200</v>
      </c>
      <c r="Q68" s="47">
        <v>-11015946200</v>
      </c>
      <c r="R68" s="47">
        <v>-7741163963</v>
      </c>
      <c r="S68" s="47">
        <v>-7741163963</v>
      </c>
      <c r="T68" s="47">
        <v>-9127498280</v>
      </c>
      <c r="U68" s="47">
        <v>-9127498280</v>
      </c>
      <c r="V68" s="47">
        <v>-9127498280</v>
      </c>
      <c r="W68" s="47">
        <v>-9127498280</v>
      </c>
      <c r="X68" s="47">
        <v>-5300359653</v>
      </c>
      <c r="Y68" s="47">
        <v>-5300359653</v>
      </c>
      <c r="Z68" s="47">
        <v>-7239050360</v>
      </c>
      <c r="AA68" s="47">
        <v>-7239050360</v>
      </c>
      <c r="AB68" s="47">
        <v>-7239050360</v>
      </c>
      <c r="AC68" s="47">
        <v>-7239050360</v>
      </c>
      <c r="AD68" s="47">
        <v>-3445724486</v>
      </c>
      <c r="AE68" s="47">
        <v>-3445724486</v>
      </c>
      <c r="AF68" s="47">
        <v>-5350602440</v>
      </c>
      <c r="AG68" s="47">
        <v>-5350602440</v>
      </c>
      <c r="AH68" s="47">
        <v>-5350602440</v>
      </c>
      <c r="AI68" s="47">
        <v>-5350602440</v>
      </c>
      <c r="AJ68" s="47">
        <v>-2642215298</v>
      </c>
      <c r="AK68" s="47">
        <v>-2642215298</v>
      </c>
      <c r="AL68" s="47">
        <v>-3462154520</v>
      </c>
      <c r="AM68" s="47">
        <v>-1573706600</v>
      </c>
    </row>
    <row r="69" spans="2:39" ht="15.95" customHeight="1">
      <c r="B69" s="51" t="s">
        <v>208</v>
      </c>
      <c r="C69" s="16" t="s">
        <v>105</v>
      </c>
      <c r="D69" s="218">
        <f>VLOOKUP(C69,잔액시산표!A:D,4,FALSE)</f>
        <v>0</v>
      </c>
      <c r="E69" s="46">
        <v>0</v>
      </c>
      <c r="F69" s="199"/>
      <c r="G69" s="199"/>
      <c r="H69" s="199"/>
      <c r="I69" s="46">
        <v>0</v>
      </c>
      <c r="J69" s="46">
        <v>0</v>
      </c>
      <c r="K69" s="46">
        <v>0</v>
      </c>
      <c r="L69" s="46">
        <v>0</v>
      </c>
      <c r="M69" s="46">
        <v>0</v>
      </c>
      <c r="N69" s="46">
        <v>0</v>
      </c>
      <c r="O69" s="46">
        <v>0</v>
      </c>
      <c r="P69" s="46">
        <v>0</v>
      </c>
      <c r="Q69" s="46">
        <v>0</v>
      </c>
      <c r="R69" s="46">
        <v>0</v>
      </c>
      <c r="S69" s="46">
        <v>0</v>
      </c>
      <c r="T69" s="46">
        <v>0</v>
      </c>
      <c r="U69" s="46">
        <v>0</v>
      </c>
      <c r="V69" s="46">
        <v>0</v>
      </c>
      <c r="W69" s="46">
        <v>0</v>
      </c>
      <c r="X69" s="46">
        <v>0</v>
      </c>
      <c r="Y69" s="46">
        <v>0</v>
      </c>
      <c r="Z69" s="46">
        <v>0</v>
      </c>
      <c r="AA69" s="46">
        <v>0</v>
      </c>
      <c r="AB69" s="46">
        <v>0</v>
      </c>
      <c r="AC69" s="46">
        <v>0</v>
      </c>
      <c r="AD69" s="46">
        <v>0</v>
      </c>
      <c r="AE69" s="46">
        <v>0</v>
      </c>
      <c r="AF69" s="46">
        <v>0</v>
      </c>
      <c r="AG69" s="46">
        <v>0</v>
      </c>
      <c r="AH69" s="46">
        <v>0</v>
      </c>
      <c r="AI69" s="46">
        <v>0</v>
      </c>
      <c r="AJ69" s="46">
        <v>0</v>
      </c>
      <c r="AK69" s="46">
        <v>0</v>
      </c>
      <c r="AL69" s="46">
        <v>0</v>
      </c>
      <c r="AM69" s="46">
        <v>0</v>
      </c>
    </row>
    <row r="70" spans="2:39" ht="15.95" customHeight="1">
      <c r="B70" s="51" t="s">
        <v>192</v>
      </c>
      <c r="C70" s="16" t="s">
        <v>106</v>
      </c>
      <c r="D70" s="218">
        <f>PL!D37</f>
        <v>-9670613179</v>
      </c>
      <c r="E70" s="46">
        <v>2169054199</v>
      </c>
      <c r="F70" s="199"/>
      <c r="G70" s="199"/>
      <c r="H70" s="199"/>
      <c r="I70" s="46">
        <v>1046264049</v>
      </c>
      <c r="J70" s="46">
        <v>734194566</v>
      </c>
      <c r="K70" s="46">
        <v>480072599</v>
      </c>
      <c r="L70" s="46">
        <v>491286652</v>
      </c>
      <c r="M70" s="46">
        <v>282998040</v>
      </c>
      <c r="N70" s="46">
        <v>2169054199</v>
      </c>
      <c r="O70" s="46">
        <v>1934239270.5161285</v>
      </c>
      <c r="P70" s="46">
        <v>1523806740.5161285</v>
      </c>
      <c r="Q70" s="46">
        <v>1086239320</v>
      </c>
      <c r="R70" s="46">
        <v>584160943</v>
      </c>
      <c r="S70" s="46">
        <v>263489710</v>
      </c>
      <c r="T70" s="46">
        <v>1386334317</v>
      </c>
      <c r="U70" s="46">
        <v>885885740</v>
      </c>
      <c r="V70" s="46">
        <v>664208721</v>
      </c>
      <c r="W70" s="46">
        <v>389788393.33333397</v>
      </c>
      <c r="X70" s="46">
        <v>394460469</v>
      </c>
      <c r="Y70" s="46">
        <v>274945595</v>
      </c>
      <c r="Z70" s="46">
        <v>1938690707</v>
      </c>
      <c r="AA70" s="46">
        <v>1535124172</v>
      </c>
      <c r="AB70" s="46">
        <v>1156476505</v>
      </c>
      <c r="AC70" s="46">
        <v>731715249</v>
      </c>
      <c r="AD70" s="46">
        <v>432330802</v>
      </c>
      <c r="AE70" s="46">
        <v>365059550</v>
      </c>
      <c r="AF70" s="46">
        <v>1904877954.333334</v>
      </c>
      <c r="AG70" s="46">
        <v>1345107377.333334</v>
      </c>
      <c r="AH70" s="46">
        <v>899617704.33333397</v>
      </c>
      <c r="AI70" s="46">
        <v>405987814.33333397</v>
      </c>
      <c r="AJ70" s="46">
        <v>177147970.33333349</v>
      </c>
      <c r="AK70" s="46">
        <v>146174249</v>
      </c>
      <c r="AL70" s="46">
        <v>819939222</v>
      </c>
      <c r="AM70" s="46">
        <v>1460332135</v>
      </c>
    </row>
    <row r="71" spans="2:39" ht="15.95" customHeight="1">
      <c r="B71" s="393" t="s">
        <v>55</v>
      </c>
      <c r="C71" s="394"/>
      <c r="D71" s="221">
        <f>SUM(D55,D59,D63,D67,D65)</f>
        <v>133628265835</v>
      </c>
      <c r="E71" s="19">
        <v>78571667239</v>
      </c>
      <c r="F71" s="198"/>
      <c r="G71" s="199"/>
      <c r="H71" s="198"/>
      <c r="I71" s="19">
        <v>75560429169</v>
      </c>
      <c r="J71" s="19">
        <v>75248359686</v>
      </c>
      <c r="K71" s="19">
        <v>74994237719</v>
      </c>
      <c r="L71" s="19">
        <v>79062953891</v>
      </c>
      <c r="M71" s="19">
        <v>78854665279</v>
      </c>
      <c r="N71" s="19">
        <v>78571667239</v>
      </c>
      <c r="O71" s="19">
        <v>78336852310.516129</v>
      </c>
      <c r="P71" s="19">
        <v>77926419780.516129</v>
      </c>
      <c r="Q71" s="19">
        <v>77488852360</v>
      </c>
      <c r="R71" s="19">
        <v>80261556220</v>
      </c>
      <c r="S71" s="19">
        <v>79940884987</v>
      </c>
      <c r="T71" s="19">
        <v>79677395277</v>
      </c>
      <c r="U71" s="19">
        <v>79176946700</v>
      </c>
      <c r="V71" s="19">
        <v>78955269681</v>
      </c>
      <c r="W71" s="19">
        <v>78680849353.333328</v>
      </c>
      <c r="X71" s="19">
        <v>82512660056</v>
      </c>
      <c r="Y71" s="19">
        <v>82393145182</v>
      </c>
      <c r="Z71" s="19">
        <v>82118199587</v>
      </c>
      <c r="AA71" s="19">
        <v>81714633052</v>
      </c>
      <c r="AB71" s="19">
        <v>81335985385</v>
      </c>
      <c r="AC71" s="19">
        <v>80911224129</v>
      </c>
      <c r="AD71" s="19">
        <v>84405165556</v>
      </c>
      <c r="AE71" s="19">
        <v>84337894304</v>
      </c>
      <c r="AF71" s="19">
        <v>83972834754.333328</v>
      </c>
      <c r="AG71" s="19">
        <v>83413064177.333328</v>
      </c>
      <c r="AH71" s="19">
        <v>82967574504.333328</v>
      </c>
      <c r="AI71" s="19">
        <v>82473944614.333328</v>
      </c>
      <c r="AJ71" s="19">
        <v>84953491912.333328</v>
      </c>
      <c r="AK71" s="19">
        <v>84922518191</v>
      </c>
      <c r="AL71" s="19">
        <v>84776343942</v>
      </c>
      <c r="AM71" s="19">
        <v>87305184775</v>
      </c>
    </row>
    <row r="72" spans="2:39">
      <c r="B72" s="393" t="s">
        <v>57</v>
      </c>
      <c r="C72" s="394"/>
      <c r="D72" s="221">
        <f>SUM(D53,D71)</f>
        <v>418102284156</v>
      </c>
      <c r="E72" s="19">
        <v>322897379878</v>
      </c>
      <c r="F72" s="198"/>
      <c r="G72" s="198"/>
      <c r="H72" s="198"/>
      <c r="I72" s="19">
        <v>319500241297</v>
      </c>
      <c r="J72" s="19">
        <v>320382306439</v>
      </c>
      <c r="K72" s="19">
        <v>319620583228</v>
      </c>
      <c r="L72" s="19">
        <v>322876998754</v>
      </c>
      <c r="M72" s="19">
        <v>323718964444</v>
      </c>
      <c r="N72" s="19">
        <v>322897379878</v>
      </c>
      <c r="O72" s="19">
        <v>321783738160.51611</v>
      </c>
      <c r="P72" s="19">
        <v>322579796149.51611</v>
      </c>
      <c r="Q72" s="19">
        <v>320719425621</v>
      </c>
      <c r="R72" s="19">
        <v>322634058766</v>
      </c>
      <c r="S72" s="19">
        <v>323131616725</v>
      </c>
      <c r="T72" s="19">
        <v>322661398575</v>
      </c>
      <c r="U72" s="19">
        <v>321823920218</v>
      </c>
      <c r="V72" s="19">
        <v>322559886738</v>
      </c>
      <c r="W72" s="19">
        <v>321993059337.66669</v>
      </c>
      <c r="X72" s="19">
        <v>324932045463</v>
      </c>
      <c r="Y72" s="19">
        <v>325673224312</v>
      </c>
      <c r="Z72" s="19">
        <v>325202888354</v>
      </c>
      <c r="AA72" s="19">
        <v>323967939097</v>
      </c>
      <c r="AB72" s="19">
        <v>324555334101</v>
      </c>
      <c r="AC72" s="19">
        <v>324061642290</v>
      </c>
      <c r="AD72" s="19">
        <v>326485962814</v>
      </c>
      <c r="AE72" s="19">
        <v>327481177167</v>
      </c>
      <c r="AF72" s="19">
        <v>327096539263.33331</v>
      </c>
      <c r="AG72" s="19">
        <v>325936823667.33331</v>
      </c>
      <c r="AH72" s="19">
        <v>326197645997.33331</v>
      </c>
      <c r="AI72" s="19">
        <v>325371339052.33331</v>
      </c>
      <c r="AJ72" s="19">
        <v>326903305995.33331</v>
      </c>
      <c r="AK72" s="19">
        <v>327698464470</v>
      </c>
      <c r="AL72" s="19">
        <v>327292310028</v>
      </c>
      <c r="AM72" s="19">
        <v>329118563926</v>
      </c>
    </row>
    <row r="73" spans="2:39">
      <c r="D73" s="141" t="b">
        <f>D31=D72</f>
        <v>1</v>
      </c>
      <c r="E73" s="38" t="b">
        <f>E31=E72</f>
        <v>1</v>
      </c>
      <c r="F73" s="203"/>
      <c r="G73" s="203"/>
      <c r="H73" s="203"/>
      <c r="I73" s="203"/>
      <c r="J73" s="203"/>
      <c r="K73" s="203"/>
      <c r="L73" s="203"/>
      <c r="M73" s="203"/>
      <c r="N73" s="203"/>
      <c r="O73" s="203"/>
      <c r="P73" s="203"/>
      <c r="Q73" s="203"/>
      <c r="R73" s="203"/>
      <c r="S73" s="203"/>
      <c r="T73" s="203"/>
      <c r="U73" s="203"/>
      <c r="V73" s="203"/>
      <c r="W73" s="203"/>
      <c r="X73" s="203"/>
      <c r="Y73" s="203"/>
      <c r="Z73" s="38"/>
      <c r="AA73" s="38"/>
      <c r="AE73" s="162"/>
      <c r="AL73" s="38"/>
      <c r="AM73" s="38"/>
    </row>
    <row r="74" spans="2:39">
      <c r="D74" s="224"/>
      <c r="AL74" s="53"/>
      <c r="AM74" s="53"/>
    </row>
    <row r="76" spans="2:39">
      <c r="D76" s="225">
        <f>D31-D72</f>
        <v>0</v>
      </c>
      <c r="AL76" s="8"/>
      <c r="AM76" s="8"/>
    </row>
  </sheetData>
  <mergeCells count="23">
    <mergeCell ref="B65:C65"/>
    <mergeCell ref="B2:E2"/>
    <mergeCell ref="B3:E3"/>
    <mergeCell ref="B28:C28"/>
    <mergeCell ref="B23:C23"/>
    <mergeCell ref="B4:E4"/>
    <mergeCell ref="B21:C21"/>
    <mergeCell ref="B72:C72"/>
    <mergeCell ref="B8:C8"/>
    <mergeCell ref="B9:C9"/>
    <mergeCell ref="B31:C31"/>
    <mergeCell ref="B32:C32"/>
    <mergeCell ref="B53:C53"/>
    <mergeCell ref="B71:C71"/>
    <mergeCell ref="B54:C54"/>
    <mergeCell ref="B20:C20"/>
    <mergeCell ref="B33:C33"/>
    <mergeCell ref="B50:C50"/>
    <mergeCell ref="B55:C55"/>
    <mergeCell ref="B59:C59"/>
    <mergeCell ref="B63:C63"/>
    <mergeCell ref="B67:C67"/>
    <mergeCell ref="B10:C10"/>
  </mergeCells>
  <phoneticPr fontId="1" type="noConversion"/>
  <pageMargins left="0.7" right="0.7" top="0.75" bottom="0.75" header="0.3" footer="0.3"/>
  <pageSetup paperSize="9" scale="10" orientation="portrait" r:id="rId1"/>
  <ignoredErrors>
    <ignoredError sqref="D67 D28:D32 D51 D34:D48 D53:D58 D60:D61 D63:D64" 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2:BP73"/>
  <sheetViews>
    <sheetView tabSelected="1" zoomScale="80" zoomScaleNormal="80" workbookViewId="0">
      <selection activeCell="E20" sqref="E20"/>
    </sheetView>
  </sheetViews>
  <sheetFormatPr defaultRowHeight="17.100000000000001" customHeight="1"/>
  <cols>
    <col min="1" max="1" width="3.25" customWidth="1"/>
    <col min="2" max="2" width="4.125" style="4" customWidth="1"/>
    <col min="3" max="3" width="19.875" customWidth="1"/>
    <col min="4" max="11" width="21.25" customWidth="1"/>
    <col min="12" max="17" width="21.25" style="7" customWidth="1"/>
    <col min="18" max="45" width="21.25" customWidth="1"/>
    <col min="46" max="63" width="21.25" hidden="1" customWidth="1"/>
    <col min="64" max="64" width="11.125" customWidth="1"/>
    <col min="65" max="65" width="17.25" style="88" bestFit="1" customWidth="1"/>
    <col min="66" max="66" width="17.25" bestFit="1" customWidth="1"/>
    <col min="67" max="67" width="15.375" style="8" bestFit="1" customWidth="1"/>
  </cols>
  <sheetData>
    <row r="2" spans="2:68" ht="17.100000000000001" customHeight="1">
      <c r="B2" s="404" t="s">
        <v>39</v>
      </c>
      <c r="C2" s="404"/>
      <c r="D2" s="404"/>
      <c r="E2" s="404"/>
      <c r="F2" s="404"/>
      <c r="G2" s="404"/>
      <c r="H2" s="404"/>
      <c r="I2" s="404"/>
      <c r="J2" s="404"/>
      <c r="K2" s="404"/>
      <c r="L2" s="404"/>
      <c r="M2" s="404"/>
      <c r="N2" s="404"/>
      <c r="O2" s="404"/>
      <c r="P2" s="404"/>
      <c r="Q2" s="404"/>
      <c r="R2" s="404"/>
      <c r="S2" s="404"/>
      <c r="T2" s="404"/>
      <c r="U2" s="404"/>
      <c r="V2" s="404"/>
      <c r="W2" s="404"/>
      <c r="X2" s="404"/>
      <c r="Y2" s="404"/>
      <c r="Z2" s="404"/>
      <c r="AA2" s="404"/>
      <c r="AB2" s="404"/>
      <c r="AC2" s="404"/>
      <c r="AD2" s="404"/>
      <c r="AE2" s="404"/>
      <c r="AF2" s="404"/>
      <c r="AG2" s="404"/>
      <c r="AH2" s="404"/>
      <c r="AI2" s="404"/>
      <c r="AJ2" s="404"/>
      <c r="AK2" s="404"/>
      <c r="AL2" s="404"/>
      <c r="AM2" s="404"/>
      <c r="AN2" s="404"/>
      <c r="AO2" s="404"/>
      <c r="AP2" s="404"/>
      <c r="AQ2" s="404"/>
      <c r="AR2" s="404"/>
      <c r="AS2" s="404"/>
      <c r="AT2" s="404"/>
      <c r="AU2" s="404"/>
      <c r="AV2" s="404"/>
      <c r="AW2" s="404"/>
      <c r="AX2" s="404"/>
      <c r="AY2" s="404"/>
      <c r="AZ2" s="404"/>
      <c r="BA2" s="404"/>
      <c r="BB2" s="404"/>
      <c r="BC2" s="404"/>
      <c r="BD2" s="404"/>
      <c r="BE2" s="404"/>
      <c r="BF2" s="404"/>
      <c r="BG2" s="404"/>
      <c r="BH2" s="404"/>
      <c r="BI2" s="404"/>
      <c r="BJ2" s="404"/>
      <c r="BK2" s="404"/>
    </row>
    <row r="3" spans="2:68" ht="16.5" customHeight="1">
      <c r="B3" s="403" t="s">
        <v>457</v>
      </c>
      <c r="C3" s="403"/>
      <c r="D3" s="403"/>
      <c r="E3" s="403"/>
      <c r="F3" s="403"/>
      <c r="G3" s="403"/>
      <c r="H3" s="403"/>
      <c r="I3" s="403"/>
      <c r="J3" s="403"/>
      <c r="K3" s="403"/>
      <c r="L3" s="403"/>
      <c r="M3" s="403"/>
      <c r="N3" s="403"/>
      <c r="O3" s="403"/>
      <c r="P3" s="403"/>
      <c r="Q3" s="403"/>
      <c r="R3" s="403"/>
      <c r="S3" s="403"/>
      <c r="T3" s="403"/>
      <c r="U3" s="403"/>
      <c r="V3" s="403"/>
      <c r="W3" s="403"/>
      <c r="X3" s="403"/>
      <c r="Y3" s="403"/>
      <c r="Z3" s="403"/>
      <c r="AA3" s="403"/>
      <c r="AB3" s="403"/>
      <c r="AC3" s="403"/>
      <c r="AD3" s="403"/>
      <c r="AE3" s="403"/>
      <c r="AF3" s="403"/>
      <c r="AG3" s="403"/>
      <c r="AH3" s="403"/>
      <c r="AI3" s="403"/>
      <c r="AJ3" s="403"/>
      <c r="AK3" s="403"/>
      <c r="AL3" s="403"/>
      <c r="AM3" s="403"/>
      <c r="AN3" s="403"/>
      <c r="AO3" s="403"/>
      <c r="AP3" s="403"/>
      <c r="AQ3" s="403"/>
      <c r="AR3" s="403"/>
      <c r="AS3" s="403"/>
      <c r="AT3" s="403"/>
      <c r="AU3" s="403"/>
      <c r="AV3" s="403"/>
      <c r="AW3" s="403"/>
      <c r="AX3" s="403"/>
      <c r="AY3" s="403"/>
      <c r="AZ3" s="403"/>
      <c r="BA3" s="403"/>
      <c r="BB3" s="403"/>
      <c r="BC3" s="403"/>
      <c r="BD3" s="403"/>
      <c r="BE3" s="403"/>
      <c r="BF3" s="403"/>
      <c r="BG3" s="403"/>
      <c r="BH3" s="403"/>
      <c r="BI3" s="403"/>
      <c r="BJ3" s="403"/>
      <c r="BK3" s="403"/>
    </row>
    <row r="4" spans="2:68" ht="16.5" customHeight="1">
      <c r="B4" s="403" t="s">
        <v>426</v>
      </c>
      <c r="C4" s="403"/>
      <c r="D4" s="403"/>
      <c r="E4" s="403"/>
      <c r="F4" s="403"/>
      <c r="G4" s="403"/>
      <c r="H4" s="403"/>
      <c r="I4" s="403"/>
      <c r="J4" s="403"/>
      <c r="K4" s="403"/>
      <c r="L4" s="403"/>
      <c r="M4" s="403"/>
      <c r="N4" s="403"/>
      <c r="O4" s="403"/>
      <c r="P4" s="403"/>
      <c r="Q4" s="403"/>
      <c r="R4" s="403"/>
      <c r="S4" s="403"/>
      <c r="T4" s="403"/>
      <c r="U4" s="403"/>
      <c r="V4" s="403"/>
      <c r="W4" s="403"/>
      <c r="X4" s="403"/>
      <c r="Y4" s="403"/>
      <c r="Z4" s="403"/>
      <c r="AA4" s="403"/>
      <c r="AB4" s="403"/>
      <c r="AC4" s="403"/>
      <c r="AD4" s="403"/>
      <c r="AE4" s="403"/>
      <c r="AF4" s="403"/>
      <c r="AG4" s="403"/>
      <c r="AH4" s="403"/>
      <c r="AI4" s="403"/>
      <c r="AJ4" s="403"/>
      <c r="AK4" s="403"/>
      <c r="AL4" s="403"/>
      <c r="AM4" s="403"/>
      <c r="AN4" s="403"/>
      <c r="AO4" s="403"/>
      <c r="AP4" s="403"/>
      <c r="AQ4" s="403"/>
      <c r="AR4" s="403"/>
      <c r="AS4" s="403"/>
      <c r="AT4" s="403"/>
      <c r="AU4" s="403"/>
      <c r="AV4" s="403"/>
      <c r="AW4" s="403"/>
      <c r="AX4" s="403"/>
      <c r="AY4" s="403"/>
      <c r="AZ4" s="403"/>
      <c r="BA4" s="403"/>
      <c r="BB4" s="403"/>
      <c r="BC4" s="403"/>
      <c r="BD4" s="403"/>
      <c r="BE4" s="403"/>
      <c r="BF4" s="403"/>
      <c r="BG4" s="403"/>
      <c r="BH4" s="403"/>
      <c r="BI4" s="403"/>
      <c r="BJ4" s="403"/>
      <c r="BK4" s="403"/>
    </row>
    <row r="5" spans="2:68" ht="17.100000000000001" customHeight="1" thickBot="1">
      <c r="B5" s="3" t="s">
        <v>1242</v>
      </c>
    </row>
    <row r="6" spans="2:68" s="2" customFormat="1" ht="17.100000000000001" customHeight="1">
      <c r="B6" s="28"/>
      <c r="C6" s="29" t="s">
        <v>12</v>
      </c>
      <c r="D6" s="163" t="s">
        <v>456</v>
      </c>
      <c r="E6" s="267" t="s">
        <v>952</v>
      </c>
      <c r="F6" s="267" t="s">
        <v>951</v>
      </c>
      <c r="G6" s="267" t="s">
        <v>758</v>
      </c>
      <c r="H6" s="267" t="s">
        <v>643</v>
      </c>
      <c r="I6" s="267" t="s">
        <v>546</v>
      </c>
      <c r="J6" s="267" t="s">
        <v>642</v>
      </c>
      <c r="K6" s="163" t="s">
        <v>402</v>
      </c>
      <c r="L6" s="267" t="s">
        <v>444</v>
      </c>
      <c r="M6" s="267" t="s">
        <v>442</v>
      </c>
      <c r="N6" s="267" t="s">
        <v>441</v>
      </c>
      <c r="O6" s="267" t="s">
        <v>429</v>
      </c>
      <c r="P6" s="267" t="s">
        <v>425</v>
      </c>
      <c r="Q6" s="267" t="s">
        <v>403</v>
      </c>
      <c r="R6" s="163" t="s">
        <v>401</v>
      </c>
      <c r="S6" s="84" t="s">
        <v>400</v>
      </c>
      <c r="T6" s="84" t="s">
        <v>398</v>
      </c>
      <c r="U6" s="84" t="s">
        <v>396</v>
      </c>
      <c r="V6" s="84" t="s">
        <v>395</v>
      </c>
      <c r="W6" s="84" t="s">
        <v>393</v>
      </c>
      <c r="X6" s="84" t="s">
        <v>385</v>
      </c>
      <c r="Y6" s="163" t="s">
        <v>384</v>
      </c>
      <c r="Z6" s="84" t="s">
        <v>377</v>
      </c>
      <c r="AA6" s="84" t="s">
        <v>376</v>
      </c>
      <c r="AB6" s="84" t="s">
        <v>373</v>
      </c>
      <c r="AC6" s="84" t="s">
        <v>394</v>
      </c>
      <c r="AD6" s="84" t="s">
        <v>365</v>
      </c>
      <c r="AE6" s="172" t="s">
        <v>364</v>
      </c>
      <c r="AF6" s="163" t="s">
        <v>360</v>
      </c>
      <c r="AG6" s="84">
        <v>2019.09</v>
      </c>
      <c r="AH6" s="132">
        <v>2019.08</v>
      </c>
      <c r="AI6" s="132">
        <v>2019.07</v>
      </c>
      <c r="AJ6" s="132">
        <v>2019.06</v>
      </c>
      <c r="AK6" s="132" t="s">
        <v>349</v>
      </c>
      <c r="AL6" s="132">
        <v>2019.04</v>
      </c>
      <c r="AM6" s="92" t="s">
        <v>342</v>
      </c>
      <c r="AN6" s="132">
        <v>2019.03</v>
      </c>
      <c r="AO6" s="132">
        <v>2019.02</v>
      </c>
      <c r="AP6" s="132">
        <v>2019.01</v>
      </c>
      <c r="AQ6" s="132" t="s">
        <v>333</v>
      </c>
      <c r="AR6" s="132" t="s">
        <v>323</v>
      </c>
      <c r="AS6" s="132" t="s">
        <v>322</v>
      </c>
      <c r="AT6" s="92" t="s">
        <v>321</v>
      </c>
      <c r="AU6" s="85">
        <v>2018.09</v>
      </c>
      <c r="AV6" s="85">
        <v>2018.08</v>
      </c>
      <c r="AW6" s="85">
        <v>2018.07</v>
      </c>
      <c r="AX6" s="85">
        <v>2018.06</v>
      </c>
      <c r="AY6" s="90" t="s">
        <v>282</v>
      </c>
      <c r="AZ6" s="90" t="s">
        <v>261</v>
      </c>
      <c r="BA6" s="92" t="s">
        <v>260</v>
      </c>
      <c r="BB6" s="85">
        <v>2018.03</v>
      </c>
      <c r="BC6" s="84">
        <v>2018.02</v>
      </c>
      <c r="BD6" s="84">
        <v>2018.01</v>
      </c>
      <c r="BE6" s="85">
        <v>2017.12</v>
      </c>
      <c r="BF6" s="86">
        <v>2017.11</v>
      </c>
      <c r="BG6" s="93" t="s">
        <v>259</v>
      </c>
      <c r="BH6" s="86">
        <v>2017.09</v>
      </c>
      <c r="BI6" s="86">
        <v>2017.08</v>
      </c>
      <c r="BJ6" s="29" t="s">
        <v>116</v>
      </c>
      <c r="BK6" s="29" t="s">
        <v>115</v>
      </c>
      <c r="BL6"/>
      <c r="BM6" s="87"/>
      <c r="BN6" s="87"/>
      <c r="BO6" s="9"/>
    </row>
    <row r="7" spans="2:68" s="6" customFormat="1" ht="17.100000000000001" customHeight="1">
      <c r="B7" s="405" t="s">
        <v>16</v>
      </c>
      <c r="C7" s="406"/>
      <c r="D7" s="164">
        <f>SUM(D8:D11)</f>
        <v>10886274050</v>
      </c>
      <c r="E7" s="268">
        <f>D7-F7-G7-H7-I7-J7</f>
        <v>2058338472</v>
      </c>
      <c r="F7" s="268">
        <v>1896862076</v>
      </c>
      <c r="G7" s="268">
        <v>1850848646</v>
      </c>
      <c r="H7" s="268">
        <v>1548710168</v>
      </c>
      <c r="I7" s="268">
        <v>1745508384</v>
      </c>
      <c r="J7" s="268">
        <v>1786006304</v>
      </c>
      <c r="K7" s="164">
        <v>11297809775</v>
      </c>
      <c r="L7" s="268">
        <v>1738531477</v>
      </c>
      <c r="M7" s="268">
        <v>1888333523</v>
      </c>
      <c r="N7" s="268">
        <v>1996424457</v>
      </c>
      <c r="O7" s="268">
        <v>2055350915</v>
      </c>
      <c r="P7" s="268">
        <v>1849087418</v>
      </c>
      <c r="Q7" s="268">
        <v>1770081985</v>
      </c>
      <c r="R7" s="164">
        <v>10680577911</v>
      </c>
      <c r="S7" s="208">
        <v>2022685280</v>
      </c>
      <c r="T7" s="208">
        <v>1820098692</v>
      </c>
      <c r="U7" s="208">
        <v>1857488238.666666</v>
      </c>
      <c r="V7" s="72">
        <v>1549156069.333334</v>
      </c>
      <c r="W7" s="72">
        <v>1649679899</v>
      </c>
      <c r="X7" s="72">
        <v>1781469732</v>
      </c>
      <c r="Y7" s="164">
        <v>10982948252</v>
      </c>
      <c r="Z7" s="72">
        <v>1897826128</v>
      </c>
      <c r="AA7" s="72">
        <v>1861419182</v>
      </c>
      <c r="AB7" s="72">
        <v>1952468653</v>
      </c>
      <c r="AC7" s="72">
        <v>1828623548</v>
      </c>
      <c r="AD7" s="72">
        <v>1560871792</v>
      </c>
      <c r="AE7" s="173">
        <v>1881738949</v>
      </c>
      <c r="AF7" s="164">
        <v>11091646897.333334</v>
      </c>
      <c r="AG7" s="72">
        <v>2063377210.0000005</v>
      </c>
      <c r="AH7" s="30">
        <v>2027810076.0000005</v>
      </c>
      <c r="AI7" s="30">
        <v>2018750990.0000005</v>
      </c>
      <c r="AJ7" s="30">
        <v>1764673524.0000005</v>
      </c>
      <c r="AK7" s="30">
        <v>1576831260.3333335</v>
      </c>
      <c r="AL7" s="30">
        <v>1640203837</v>
      </c>
      <c r="AM7" s="30">
        <v>9913377550</v>
      </c>
      <c r="AN7" s="30">
        <v>1733880734</v>
      </c>
      <c r="AO7" s="30">
        <v>1680258881</v>
      </c>
      <c r="AP7" s="30">
        <v>1750171543</v>
      </c>
      <c r="AQ7" s="30">
        <v>1335391796</v>
      </c>
      <c r="AR7" s="30">
        <v>1725487661</v>
      </c>
      <c r="AS7" s="30">
        <v>1688186935</v>
      </c>
      <c r="AT7" s="30">
        <v>10693069719</v>
      </c>
      <c r="AU7" s="30">
        <v>1886304575</v>
      </c>
      <c r="AV7" s="30">
        <v>1878151356</v>
      </c>
      <c r="AW7" s="30">
        <v>1850545862</v>
      </c>
      <c r="AX7" s="30">
        <v>1772779627</v>
      </c>
      <c r="AY7" s="30">
        <v>1612444950</v>
      </c>
      <c r="AZ7" s="30">
        <v>1692843349</v>
      </c>
      <c r="BA7" s="30">
        <v>8351316544</v>
      </c>
      <c r="BB7" s="30">
        <v>1769092903</v>
      </c>
      <c r="BC7" s="72">
        <v>1784962190</v>
      </c>
      <c r="BD7" s="72">
        <v>1899035913</v>
      </c>
      <c r="BE7" s="30">
        <v>1539068905</v>
      </c>
      <c r="BF7" s="70">
        <v>1359156633</v>
      </c>
      <c r="BG7" s="71">
        <v>0</v>
      </c>
      <c r="BH7" s="71">
        <v>0</v>
      </c>
      <c r="BI7" s="71">
        <v>0</v>
      </c>
      <c r="BJ7" s="71">
        <v>0</v>
      </c>
      <c r="BK7" s="30">
        <v>0</v>
      </c>
      <c r="BL7" s="7"/>
      <c r="BM7" s="87"/>
      <c r="BN7" s="87"/>
      <c r="BO7" s="87"/>
    </row>
    <row r="8" spans="2:68" s="2" customFormat="1" ht="17.100000000000001" customHeight="1">
      <c r="B8" s="24"/>
      <c r="C8" s="2" t="s">
        <v>22</v>
      </c>
      <c r="D8" s="165">
        <f>VLOOKUP(C8,잔액시산표!A:D,4,FALSE)</f>
        <v>5751292412</v>
      </c>
      <c r="E8" s="269">
        <f t="shared" ref="E8:E37" si="0">D8-F8-G8-H8-I8-J8</f>
        <v>1206276061</v>
      </c>
      <c r="F8" s="269">
        <v>1042451293</v>
      </c>
      <c r="G8" s="269">
        <v>1004192193</v>
      </c>
      <c r="H8" s="269">
        <v>719949901</v>
      </c>
      <c r="I8" s="269">
        <v>807142505</v>
      </c>
      <c r="J8" s="269">
        <v>971280459</v>
      </c>
      <c r="K8" s="165">
        <v>6299446330</v>
      </c>
      <c r="L8" s="269">
        <v>908135906</v>
      </c>
      <c r="M8" s="269">
        <v>1071290427</v>
      </c>
      <c r="N8" s="269">
        <v>1164948692</v>
      </c>
      <c r="O8" s="269">
        <v>1134578829</v>
      </c>
      <c r="P8" s="269">
        <v>1046746072</v>
      </c>
      <c r="Q8" s="269">
        <v>973746404</v>
      </c>
      <c r="R8" s="165">
        <v>5839283371</v>
      </c>
      <c r="S8" s="209">
        <v>1212635754</v>
      </c>
      <c r="T8" s="209">
        <v>1003434973</v>
      </c>
      <c r="U8" s="209">
        <v>1035284122.333333</v>
      </c>
      <c r="V8" s="35">
        <v>752698971.66666698</v>
      </c>
      <c r="W8" s="35">
        <v>851347666</v>
      </c>
      <c r="X8" s="35">
        <v>983881884</v>
      </c>
      <c r="Y8" s="165">
        <v>6020759526</v>
      </c>
      <c r="Z8" s="35">
        <v>1085575159</v>
      </c>
      <c r="AA8" s="35">
        <v>1052601293</v>
      </c>
      <c r="AB8" s="35">
        <v>1141605254</v>
      </c>
      <c r="AC8" s="35">
        <v>879977456</v>
      </c>
      <c r="AD8" s="35">
        <v>760164237</v>
      </c>
      <c r="AE8" s="176">
        <v>1100836127</v>
      </c>
      <c r="AF8" s="165">
        <v>6409403756.333334</v>
      </c>
      <c r="AG8" s="35">
        <v>1264945337.0000005</v>
      </c>
      <c r="AH8" s="34">
        <v>1235956430.0000005</v>
      </c>
      <c r="AI8" s="34">
        <v>1233947912</v>
      </c>
      <c r="AJ8" s="34">
        <v>991855963</v>
      </c>
      <c r="AK8" s="34">
        <v>807131058.33333349</v>
      </c>
      <c r="AL8" s="34">
        <v>875567056</v>
      </c>
      <c r="AM8" s="91">
        <v>5422165103</v>
      </c>
      <c r="AN8" s="34">
        <v>955491247</v>
      </c>
      <c r="AO8" s="34">
        <v>907781364</v>
      </c>
      <c r="AP8" s="34">
        <v>989165315</v>
      </c>
      <c r="AQ8" s="34">
        <v>611626857</v>
      </c>
      <c r="AR8" s="34">
        <v>999648644</v>
      </c>
      <c r="AS8" s="34">
        <v>958451676</v>
      </c>
      <c r="AT8" s="91">
        <v>6402689470</v>
      </c>
      <c r="AU8" s="34">
        <v>1145911277</v>
      </c>
      <c r="AV8" s="34">
        <v>1145306970</v>
      </c>
      <c r="AW8" s="34">
        <v>1141885370</v>
      </c>
      <c r="AX8" s="34">
        <v>1079050453</v>
      </c>
      <c r="AY8" s="34">
        <v>916894640</v>
      </c>
      <c r="AZ8" s="34">
        <v>973640760</v>
      </c>
      <c r="BA8" s="91">
        <v>4683988710</v>
      </c>
      <c r="BB8" s="34">
        <v>1036653880</v>
      </c>
      <c r="BC8" s="35">
        <v>995565450</v>
      </c>
      <c r="BD8" s="35">
        <v>1075983670</v>
      </c>
      <c r="BE8" s="34">
        <v>764653710</v>
      </c>
      <c r="BF8" s="38">
        <v>811132000</v>
      </c>
      <c r="BG8" s="33">
        <v>0</v>
      </c>
      <c r="BH8" s="33">
        <v>0</v>
      </c>
      <c r="BI8" s="33">
        <v>0</v>
      </c>
      <c r="BJ8" s="33">
        <v>0</v>
      </c>
      <c r="BK8" s="34">
        <v>0</v>
      </c>
      <c r="BL8" s="7"/>
      <c r="BM8" s="87"/>
      <c r="BN8" s="87"/>
      <c r="BO8" s="87"/>
      <c r="BP8" s="6"/>
    </row>
    <row r="9" spans="2:68" s="2" customFormat="1" ht="17.100000000000001" customHeight="1">
      <c r="B9" s="24"/>
      <c r="C9" s="2" t="s">
        <v>162</v>
      </c>
      <c r="D9" s="165">
        <f>VLOOKUP(C9,잔액시산표!A:D,4,FALSE)</f>
        <v>4840853983</v>
      </c>
      <c r="E9" s="269">
        <f t="shared" si="0"/>
        <v>810868758</v>
      </c>
      <c r="F9" s="269">
        <v>808808497</v>
      </c>
      <c r="G9" s="269">
        <v>806569844</v>
      </c>
      <c r="H9" s="269">
        <v>806425867</v>
      </c>
      <c r="I9" s="269">
        <v>817413120</v>
      </c>
      <c r="J9" s="269">
        <v>790767897</v>
      </c>
      <c r="K9" s="165">
        <v>4710556013</v>
      </c>
      <c r="L9" s="269">
        <v>797453901</v>
      </c>
      <c r="M9" s="269">
        <v>776921199</v>
      </c>
      <c r="N9" s="269">
        <v>794078387</v>
      </c>
      <c r="O9" s="269">
        <v>791184441</v>
      </c>
      <c r="P9" s="269">
        <v>779401899</v>
      </c>
      <c r="Q9" s="269">
        <v>771516186</v>
      </c>
      <c r="R9" s="165">
        <v>4649825975</v>
      </c>
      <c r="S9" s="209">
        <v>772244646</v>
      </c>
      <c r="T9" s="209">
        <v>776470693</v>
      </c>
      <c r="U9" s="209">
        <v>782138870.33333302</v>
      </c>
      <c r="V9" s="35">
        <v>772213659.66666698</v>
      </c>
      <c r="W9" s="35">
        <v>775213463</v>
      </c>
      <c r="X9" s="35">
        <v>771544643</v>
      </c>
      <c r="Y9" s="165">
        <v>4630405477</v>
      </c>
      <c r="Z9" s="35">
        <v>777201687</v>
      </c>
      <c r="AA9" s="35">
        <v>771829675</v>
      </c>
      <c r="AB9" s="35">
        <v>774816673</v>
      </c>
      <c r="AC9" s="35">
        <v>774593012</v>
      </c>
      <c r="AD9" s="35">
        <v>776962808</v>
      </c>
      <c r="AE9" s="176">
        <v>755001622</v>
      </c>
      <c r="AF9" s="165">
        <v>4489491085</v>
      </c>
      <c r="AG9" s="35">
        <v>756192138</v>
      </c>
      <c r="AH9" s="34">
        <v>752290438</v>
      </c>
      <c r="AI9" s="34">
        <v>747800449</v>
      </c>
      <c r="AJ9" s="34">
        <v>746842168</v>
      </c>
      <c r="AK9" s="34">
        <v>745911562</v>
      </c>
      <c r="AL9" s="34">
        <v>740454330</v>
      </c>
      <c r="AM9" s="91">
        <v>4285825318</v>
      </c>
      <c r="AN9" s="34">
        <v>740484031</v>
      </c>
      <c r="AO9" s="34">
        <v>726265757</v>
      </c>
      <c r="AP9" s="34">
        <v>720091143</v>
      </c>
      <c r="AQ9" s="34">
        <v>694185567</v>
      </c>
      <c r="AR9" s="34">
        <v>704355383</v>
      </c>
      <c r="AS9" s="34">
        <v>700443437</v>
      </c>
      <c r="AT9" s="91">
        <v>4081602330</v>
      </c>
      <c r="AU9" s="34">
        <v>688935250</v>
      </c>
      <c r="AV9" s="34">
        <v>685091250</v>
      </c>
      <c r="AW9" s="34">
        <v>673316600</v>
      </c>
      <c r="AX9" s="34">
        <v>668649550</v>
      </c>
      <c r="AY9" s="34">
        <v>672386510</v>
      </c>
      <c r="AZ9" s="34">
        <v>693223170</v>
      </c>
      <c r="BA9" s="91">
        <v>3500544810</v>
      </c>
      <c r="BB9" s="34">
        <v>698237870</v>
      </c>
      <c r="BC9" s="35">
        <v>742031030</v>
      </c>
      <c r="BD9" s="35">
        <v>774990590</v>
      </c>
      <c r="BE9" s="34">
        <v>737784520</v>
      </c>
      <c r="BF9" s="38">
        <v>547500800</v>
      </c>
      <c r="BG9" s="33">
        <v>0</v>
      </c>
      <c r="BH9" s="33">
        <v>0</v>
      </c>
      <c r="BI9" s="33">
        <v>0</v>
      </c>
      <c r="BJ9" s="33">
        <v>0</v>
      </c>
      <c r="BK9" s="34">
        <v>0</v>
      </c>
      <c r="BL9" s="7"/>
      <c r="BM9" s="87"/>
      <c r="BN9" s="87"/>
      <c r="BO9" s="87"/>
      <c r="BP9" s="6"/>
    </row>
    <row r="10" spans="2:68" s="2" customFormat="1" ht="17.100000000000001" customHeight="1">
      <c r="B10" s="24"/>
      <c r="C10" s="2" t="s">
        <v>169</v>
      </c>
      <c r="D10" s="165">
        <f>VLOOKUP(C10,잔액시산표!A:D,4,FALSE)</f>
        <v>294127655</v>
      </c>
      <c r="E10" s="269">
        <f t="shared" si="0"/>
        <v>41193653</v>
      </c>
      <c r="F10" s="269">
        <v>45602286</v>
      </c>
      <c r="G10" s="269">
        <v>40086609</v>
      </c>
      <c r="H10" s="269">
        <v>22334400</v>
      </c>
      <c r="I10" s="269">
        <v>120952759</v>
      </c>
      <c r="J10" s="269">
        <v>23957948</v>
      </c>
      <c r="K10" s="165">
        <v>287807432</v>
      </c>
      <c r="L10" s="269">
        <v>32941670</v>
      </c>
      <c r="M10" s="269">
        <v>40121897</v>
      </c>
      <c r="N10" s="269">
        <v>37397378</v>
      </c>
      <c r="O10" s="269">
        <v>129587645</v>
      </c>
      <c r="P10" s="269">
        <v>22939447</v>
      </c>
      <c r="Q10" s="269">
        <v>24819395</v>
      </c>
      <c r="R10" s="165">
        <v>191468565</v>
      </c>
      <c r="S10" s="209">
        <v>37804880</v>
      </c>
      <c r="T10" s="209">
        <v>40193026</v>
      </c>
      <c r="U10" s="209">
        <v>40065246</v>
      </c>
      <c r="V10" s="35">
        <v>24243438</v>
      </c>
      <c r="W10" s="35">
        <v>23118770</v>
      </c>
      <c r="X10" s="35">
        <v>26043205</v>
      </c>
      <c r="Y10" s="165">
        <v>331783249</v>
      </c>
      <c r="Z10" s="35">
        <v>35049282</v>
      </c>
      <c r="AA10" s="35">
        <v>36988214</v>
      </c>
      <c r="AB10" s="35">
        <v>36046726</v>
      </c>
      <c r="AC10" s="35">
        <v>174053080</v>
      </c>
      <c r="AD10" s="35">
        <v>23744747</v>
      </c>
      <c r="AE10" s="176">
        <v>25901200</v>
      </c>
      <c r="AF10" s="165">
        <v>192752056</v>
      </c>
      <c r="AG10" s="35">
        <v>42239735</v>
      </c>
      <c r="AH10" s="34">
        <v>39563208</v>
      </c>
      <c r="AI10" s="34">
        <v>37002629</v>
      </c>
      <c r="AJ10" s="34">
        <v>25975393</v>
      </c>
      <c r="AK10" s="34">
        <v>23788640</v>
      </c>
      <c r="AL10" s="34">
        <v>24182451</v>
      </c>
      <c r="AM10" s="91">
        <v>205387129</v>
      </c>
      <c r="AN10" s="34">
        <v>37905456</v>
      </c>
      <c r="AO10" s="34">
        <v>46211760</v>
      </c>
      <c r="AP10" s="34">
        <v>40915085</v>
      </c>
      <c r="AQ10" s="34">
        <v>29579372</v>
      </c>
      <c r="AR10" s="34">
        <v>21483634</v>
      </c>
      <c r="AS10" s="34">
        <v>29291822</v>
      </c>
      <c r="AT10" s="91">
        <v>208777919</v>
      </c>
      <c r="AU10" s="34">
        <v>51458048</v>
      </c>
      <c r="AV10" s="34">
        <v>47753136</v>
      </c>
      <c r="AW10" s="34">
        <v>35343892</v>
      </c>
      <c r="AX10" s="34">
        <v>25079624</v>
      </c>
      <c r="AY10" s="34">
        <v>23163800</v>
      </c>
      <c r="AZ10" s="34">
        <v>25979419</v>
      </c>
      <c r="BA10" s="91">
        <v>166783024</v>
      </c>
      <c r="BB10" s="34">
        <v>34201153</v>
      </c>
      <c r="BC10" s="35">
        <v>47365710</v>
      </c>
      <c r="BD10" s="35">
        <v>48061653</v>
      </c>
      <c r="BE10" s="34">
        <v>36630675</v>
      </c>
      <c r="BF10" s="38">
        <v>523833</v>
      </c>
      <c r="BG10" s="33">
        <v>0</v>
      </c>
      <c r="BH10" s="33">
        <v>0</v>
      </c>
      <c r="BI10" s="33">
        <v>0</v>
      </c>
      <c r="BJ10" s="33">
        <v>0</v>
      </c>
      <c r="BK10" s="34">
        <v>0</v>
      </c>
      <c r="BL10" s="7"/>
      <c r="BM10" s="87"/>
      <c r="BN10" s="87"/>
      <c r="BO10" s="87"/>
      <c r="BP10" s="6"/>
    </row>
    <row r="11" spans="2:68" s="2" customFormat="1" ht="17.100000000000001" customHeight="1">
      <c r="B11" s="24"/>
      <c r="C11" s="2" t="s">
        <v>171</v>
      </c>
      <c r="D11" s="165">
        <f>VLOOKUP(C11,잔액시산표!A:D,4,FALSE)</f>
        <v>0</v>
      </c>
      <c r="E11" s="269">
        <f t="shared" si="0"/>
        <v>0</v>
      </c>
      <c r="F11" s="269">
        <v>0</v>
      </c>
      <c r="G11" s="269">
        <v>0</v>
      </c>
      <c r="H11" s="269">
        <v>0</v>
      </c>
      <c r="I11" s="269">
        <v>0</v>
      </c>
      <c r="J11" s="269">
        <v>0</v>
      </c>
      <c r="K11" s="165">
        <v>0</v>
      </c>
      <c r="L11" s="269">
        <v>0</v>
      </c>
      <c r="M11" s="269">
        <v>0</v>
      </c>
      <c r="N11" s="269">
        <v>0</v>
      </c>
      <c r="O11" s="269">
        <v>0</v>
      </c>
      <c r="P11" s="269">
        <v>0</v>
      </c>
      <c r="Q11" s="269">
        <v>0</v>
      </c>
      <c r="R11" s="165">
        <v>0</v>
      </c>
      <c r="S11" s="209">
        <v>0</v>
      </c>
      <c r="T11" s="209">
        <v>0</v>
      </c>
      <c r="U11" s="209">
        <v>0</v>
      </c>
      <c r="V11" s="35">
        <v>0</v>
      </c>
      <c r="W11" s="35">
        <v>0</v>
      </c>
      <c r="X11" s="35">
        <v>0</v>
      </c>
      <c r="Y11" s="165">
        <v>0</v>
      </c>
      <c r="Z11" s="35">
        <v>0</v>
      </c>
      <c r="AA11" s="35">
        <v>0</v>
      </c>
      <c r="AB11" s="35">
        <v>0</v>
      </c>
      <c r="AC11" s="35">
        <v>0</v>
      </c>
      <c r="AD11" s="35">
        <v>0</v>
      </c>
      <c r="AE11" s="176">
        <v>0</v>
      </c>
      <c r="AF11" s="165">
        <v>0</v>
      </c>
      <c r="AG11" s="35">
        <v>0</v>
      </c>
      <c r="AH11" s="34">
        <v>0</v>
      </c>
      <c r="AI11" s="34">
        <v>0</v>
      </c>
      <c r="AJ11" s="34">
        <v>0</v>
      </c>
      <c r="AK11" s="34">
        <v>0</v>
      </c>
      <c r="AL11" s="34">
        <v>0</v>
      </c>
      <c r="AM11" s="91">
        <v>0</v>
      </c>
      <c r="AN11" s="34">
        <v>0</v>
      </c>
      <c r="AO11" s="34">
        <v>0</v>
      </c>
      <c r="AP11" s="34">
        <v>0</v>
      </c>
      <c r="AQ11" s="34">
        <v>0</v>
      </c>
      <c r="AR11" s="34">
        <v>0</v>
      </c>
      <c r="AS11" s="34">
        <v>0</v>
      </c>
      <c r="AT11" s="91">
        <v>0</v>
      </c>
      <c r="AU11" s="34">
        <v>0</v>
      </c>
      <c r="AV11" s="34">
        <v>0</v>
      </c>
      <c r="AW11" s="34">
        <v>0</v>
      </c>
      <c r="AX11" s="34">
        <v>0</v>
      </c>
      <c r="AY11" s="34">
        <v>0</v>
      </c>
      <c r="AZ11" s="34">
        <v>0</v>
      </c>
      <c r="BA11" s="91">
        <v>0</v>
      </c>
      <c r="BB11" s="34">
        <v>0</v>
      </c>
      <c r="BC11" s="35">
        <v>0</v>
      </c>
      <c r="BD11" s="35">
        <v>0</v>
      </c>
      <c r="BE11" s="34">
        <v>0</v>
      </c>
      <c r="BF11" s="38">
        <v>0</v>
      </c>
      <c r="BG11" s="33">
        <v>0</v>
      </c>
      <c r="BH11" s="33">
        <v>0</v>
      </c>
      <c r="BI11" s="33">
        <v>0</v>
      </c>
      <c r="BJ11" s="33">
        <v>0</v>
      </c>
      <c r="BK11" s="34">
        <v>0</v>
      </c>
      <c r="BL11"/>
      <c r="BM11" s="87"/>
      <c r="BN11" s="87"/>
      <c r="BO11" s="87"/>
      <c r="BP11" s="6"/>
    </row>
    <row r="12" spans="2:68" s="6" customFormat="1" ht="17.100000000000001" customHeight="1">
      <c r="B12" s="405" t="s">
        <v>24</v>
      </c>
      <c r="C12" s="406"/>
      <c r="D12" s="164">
        <f>D13+D19</f>
        <v>16373672189</v>
      </c>
      <c r="E12" s="268">
        <f t="shared" si="0"/>
        <v>11956261709</v>
      </c>
      <c r="F12" s="268">
        <v>903073175</v>
      </c>
      <c r="G12" s="268">
        <v>914743419</v>
      </c>
      <c r="H12" s="268">
        <v>896758443</v>
      </c>
      <c r="I12" s="268">
        <v>856046142</v>
      </c>
      <c r="J12" s="268">
        <v>846789301</v>
      </c>
      <c r="K12" s="164">
        <v>5150593153</v>
      </c>
      <c r="L12" s="268">
        <v>825513224</v>
      </c>
      <c r="M12" s="268">
        <v>863819794</v>
      </c>
      <c r="N12" s="268">
        <v>880250188</v>
      </c>
      <c r="O12" s="268">
        <v>876803567</v>
      </c>
      <c r="P12" s="268">
        <v>873960707</v>
      </c>
      <c r="Q12" s="268">
        <v>830245673</v>
      </c>
      <c r="R12" s="164">
        <v>5300425686</v>
      </c>
      <c r="S12" s="208">
        <v>867077127</v>
      </c>
      <c r="T12" s="208">
        <v>922226145</v>
      </c>
      <c r="U12" s="208">
        <v>906853060</v>
      </c>
      <c r="V12" s="72">
        <v>898745207</v>
      </c>
      <c r="W12" s="72">
        <v>859188267</v>
      </c>
      <c r="X12" s="72">
        <v>846335880</v>
      </c>
      <c r="Y12" s="164">
        <v>5087944153</v>
      </c>
      <c r="Z12" s="72">
        <v>824688941</v>
      </c>
      <c r="AA12" s="72">
        <v>856594796</v>
      </c>
      <c r="AB12" s="72">
        <v>858365781</v>
      </c>
      <c r="AC12" s="72">
        <v>857879611</v>
      </c>
      <c r="AD12" s="72">
        <v>844396229</v>
      </c>
      <c r="AE12" s="173">
        <v>846018795</v>
      </c>
      <c r="AF12" s="164">
        <v>5262141212</v>
      </c>
      <c r="AG12" s="72">
        <v>854371958</v>
      </c>
      <c r="AH12" s="30">
        <v>910601427</v>
      </c>
      <c r="AI12" s="30">
        <v>892633014</v>
      </c>
      <c r="AJ12" s="30">
        <v>885670103</v>
      </c>
      <c r="AK12" s="30">
        <v>875125729</v>
      </c>
      <c r="AL12" s="30">
        <v>843738981</v>
      </c>
      <c r="AM12" s="30">
        <v>5145641505</v>
      </c>
      <c r="AN12" s="30">
        <v>835786691</v>
      </c>
      <c r="AO12" s="30">
        <v>869355525</v>
      </c>
      <c r="AP12" s="30">
        <v>900868004</v>
      </c>
      <c r="AQ12" s="30">
        <v>877854318</v>
      </c>
      <c r="AR12" s="30">
        <v>849038920</v>
      </c>
      <c r="AS12" s="30">
        <v>812738047</v>
      </c>
      <c r="AT12" s="30">
        <v>5250511389</v>
      </c>
      <c r="AU12" s="30">
        <v>841155192.10000038</v>
      </c>
      <c r="AV12" s="30">
        <v>920704124.89999962</v>
      </c>
      <c r="AW12" s="30">
        <v>905272567.30000019</v>
      </c>
      <c r="AX12" s="30">
        <v>890159580.69999981</v>
      </c>
      <c r="AY12" s="30">
        <v>862126186</v>
      </c>
      <c r="AZ12" s="30">
        <v>831093738</v>
      </c>
      <c r="BA12" s="30">
        <v>4083875657</v>
      </c>
      <c r="BB12" s="30">
        <v>876456355</v>
      </c>
      <c r="BC12" s="72">
        <v>824551184</v>
      </c>
      <c r="BD12" s="72">
        <v>843145636</v>
      </c>
      <c r="BE12" s="30">
        <v>860324348</v>
      </c>
      <c r="BF12" s="70">
        <v>679398134</v>
      </c>
      <c r="BG12" s="71">
        <v>0</v>
      </c>
      <c r="BH12" s="71">
        <v>0</v>
      </c>
      <c r="BI12" s="71">
        <v>0</v>
      </c>
      <c r="BJ12" s="71">
        <v>0</v>
      </c>
      <c r="BK12" s="30">
        <v>0</v>
      </c>
      <c r="BL12" s="7"/>
      <c r="BM12" s="87"/>
      <c r="BN12" s="87"/>
      <c r="BO12" s="87"/>
    </row>
    <row r="13" spans="2:68" s="1" customFormat="1" ht="17.100000000000001" customHeight="1">
      <c r="B13" s="407" t="s">
        <v>23</v>
      </c>
      <c r="C13" s="408"/>
      <c r="D13" s="166">
        <f>SUM(D14:D18)</f>
        <v>2660489059</v>
      </c>
      <c r="E13" s="270">
        <f t="shared" si="0"/>
        <v>420653801</v>
      </c>
      <c r="F13" s="270">
        <v>470904714</v>
      </c>
      <c r="G13" s="270">
        <v>477278393</v>
      </c>
      <c r="H13" s="270">
        <v>458980265</v>
      </c>
      <c r="I13" s="270">
        <v>420983139</v>
      </c>
      <c r="J13" s="270">
        <v>411688747</v>
      </c>
      <c r="K13" s="166">
        <v>2513312153</v>
      </c>
      <c r="L13" s="270">
        <v>413058150</v>
      </c>
      <c r="M13" s="270">
        <v>428614692</v>
      </c>
      <c r="N13" s="270">
        <v>442140910</v>
      </c>
      <c r="O13" s="270">
        <v>436132179</v>
      </c>
      <c r="P13" s="270">
        <v>408137147</v>
      </c>
      <c r="Q13" s="270">
        <v>385229075</v>
      </c>
      <c r="R13" s="166">
        <v>2683971875</v>
      </c>
      <c r="S13" s="210">
        <v>426016275</v>
      </c>
      <c r="T13" s="210">
        <v>483833049</v>
      </c>
      <c r="U13" s="210">
        <v>468331942</v>
      </c>
      <c r="V13" s="78">
        <v>464552293</v>
      </c>
      <c r="W13" s="78">
        <v>426488291</v>
      </c>
      <c r="X13" s="78">
        <v>414750025</v>
      </c>
      <c r="Y13" s="166">
        <v>2494760836</v>
      </c>
      <c r="Z13" s="78">
        <v>391958737</v>
      </c>
      <c r="AA13" s="78">
        <v>425156647</v>
      </c>
      <c r="AB13" s="78">
        <v>424380563</v>
      </c>
      <c r="AC13" s="78">
        <v>430973580</v>
      </c>
      <c r="AD13" s="78">
        <v>418955248</v>
      </c>
      <c r="AE13" s="64">
        <v>403336061</v>
      </c>
      <c r="AF13" s="166">
        <v>2684868982</v>
      </c>
      <c r="AG13" s="78">
        <v>429075811</v>
      </c>
      <c r="AH13" s="69">
        <v>488203296</v>
      </c>
      <c r="AI13" s="69">
        <v>469928470</v>
      </c>
      <c r="AJ13" s="69">
        <v>449003050</v>
      </c>
      <c r="AK13" s="69">
        <v>439638330</v>
      </c>
      <c r="AL13" s="69">
        <v>409020025</v>
      </c>
      <c r="AM13" s="69">
        <v>2555400176</v>
      </c>
      <c r="AN13" s="69">
        <v>400956232</v>
      </c>
      <c r="AO13" s="69">
        <v>439212645</v>
      </c>
      <c r="AP13" s="69">
        <v>470065219</v>
      </c>
      <c r="AQ13" s="69">
        <v>442612035</v>
      </c>
      <c r="AR13" s="69">
        <v>415813308</v>
      </c>
      <c r="AS13" s="69">
        <v>386740737</v>
      </c>
      <c r="AT13" s="69">
        <v>2710638530</v>
      </c>
      <c r="AU13" s="69">
        <v>415422272</v>
      </c>
      <c r="AV13" s="69">
        <v>496047625</v>
      </c>
      <c r="AW13" s="69">
        <v>480848988</v>
      </c>
      <c r="AX13" s="69">
        <v>469919877</v>
      </c>
      <c r="AY13" s="69">
        <v>435824617</v>
      </c>
      <c r="AZ13" s="69">
        <v>412575151</v>
      </c>
      <c r="BA13" s="69">
        <v>2059940135</v>
      </c>
      <c r="BB13" s="69">
        <v>433012141</v>
      </c>
      <c r="BC13" s="78">
        <v>428751669</v>
      </c>
      <c r="BD13" s="78">
        <v>433632137</v>
      </c>
      <c r="BE13" s="69">
        <v>459974022</v>
      </c>
      <c r="BF13" s="64">
        <v>304570166</v>
      </c>
      <c r="BG13" s="68">
        <v>0</v>
      </c>
      <c r="BH13" s="68">
        <v>0</v>
      </c>
      <c r="BI13" s="68">
        <v>0</v>
      </c>
      <c r="BJ13" s="68">
        <v>0</v>
      </c>
      <c r="BK13" s="69">
        <v>0</v>
      </c>
      <c r="BL13" s="7"/>
      <c r="BM13" s="87"/>
      <c r="BN13" s="87"/>
      <c r="BO13" s="87"/>
      <c r="BP13" s="6"/>
    </row>
    <row r="14" spans="2:68" s="1" customFormat="1" ht="17.100000000000001" customHeight="1">
      <c r="B14" s="25"/>
      <c r="C14" s="1" t="s">
        <v>36</v>
      </c>
      <c r="D14" s="165">
        <f>VLOOKUP(C14,잔액시산표!A:D,4,FALSE)</f>
        <v>151952500</v>
      </c>
      <c r="E14" s="269">
        <f t="shared" si="0"/>
        <v>26487500</v>
      </c>
      <c r="F14" s="269">
        <v>25093000</v>
      </c>
      <c r="G14" s="269">
        <v>25093000</v>
      </c>
      <c r="H14" s="269">
        <v>25093000</v>
      </c>
      <c r="I14" s="269">
        <v>25093000</v>
      </c>
      <c r="J14" s="269">
        <v>25093000</v>
      </c>
      <c r="K14" s="165">
        <v>150558000</v>
      </c>
      <c r="L14" s="269">
        <v>25093000</v>
      </c>
      <c r="M14" s="269">
        <v>25093000</v>
      </c>
      <c r="N14" s="269">
        <v>25093000</v>
      </c>
      <c r="O14" s="269">
        <v>25093000</v>
      </c>
      <c r="P14" s="269">
        <v>25093000</v>
      </c>
      <c r="Q14" s="269">
        <v>25093000</v>
      </c>
      <c r="R14" s="165">
        <v>150558000</v>
      </c>
      <c r="S14" s="209">
        <v>25093000</v>
      </c>
      <c r="T14" s="209">
        <v>25093000</v>
      </c>
      <c r="U14" s="209">
        <v>25093000</v>
      </c>
      <c r="V14" s="35">
        <v>25093000</v>
      </c>
      <c r="W14" s="35">
        <v>25093000</v>
      </c>
      <c r="X14" s="35">
        <v>25093000</v>
      </c>
      <c r="Y14" s="165">
        <v>150558000</v>
      </c>
      <c r="Z14" s="35">
        <v>25093000</v>
      </c>
      <c r="AA14" s="35">
        <v>25093000</v>
      </c>
      <c r="AB14" s="35">
        <v>25093000</v>
      </c>
      <c r="AC14" s="35">
        <v>25093000</v>
      </c>
      <c r="AD14" s="35">
        <v>25093000</v>
      </c>
      <c r="AE14" s="176">
        <v>25093000</v>
      </c>
      <c r="AF14" s="165">
        <v>150558000</v>
      </c>
      <c r="AG14" s="35">
        <v>25093000</v>
      </c>
      <c r="AH14" s="34">
        <v>25093000</v>
      </c>
      <c r="AI14" s="34">
        <v>25093000</v>
      </c>
      <c r="AJ14" s="34">
        <v>25093000</v>
      </c>
      <c r="AK14" s="34">
        <v>25093000</v>
      </c>
      <c r="AL14" s="34">
        <v>25093000</v>
      </c>
      <c r="AM14" s="91">
        <v>150558000</v>
      </c>
      <c r="AN14" s="34">
        <v>25093000</v>
      </c>
      <c r="AO14" s="34">
        <v>25093000</v>
      </c>
      <c r="AP14" s="34">
        <v>25093000</v>
      </c>
      <c r="AQ14" s="34">
        <v>25093000</v>
      </c>
      <c r="AR14" s="34">
        <v>25093000</v>
      </c>
      <c r="AS14" s="34">
        <v>25093000</v>
      </c>
      <c r="AT14" s="91">
        <v>150558000</v>
      </c>
      <c r="AU14" s="34">
        <v>25093000</v>
      </c>
      <c r="AV14" s="34">
        <v>25093000</v>
      </c>
      <c r="AW14" s="34">
        <v>25093000</v>
      </c>
      <c r="AX14" s="34">
        <v>25093000</v>
      </c>
      <c r="AY14" s="34">
        <v>25093000</v>
      </c>
      <c r="AZ14" s="34">
        <v>25093000</v>
      </c>
      <c r="BA14" s="91">
        <v>118773000</v>
      </c>
      <c r="BB14" s="34">
        <v>25093000</v>
      </c>
      <c r="BC14" s="35">
        <v>25093000</v>
      </c>
      <c r="BD14" s="35">
        <v>25093000</v>
      </c>
      <c r="BE14" s="34">
        <v>25093000</v>
      </c>
      <c r="BF14" s="38">
        <v>18401000</v>
      </c>
      <c r="BG14" s="33">
        <v>0</v>
      </c>
      <c r="BH14" s="33">
        <v>0</v>
      </c>
      <c r="BI14" s="33">
        <v>0</v>
      </c>
      <c r="BJ14" s="33">
        <v>0</v>
      </c>
      <c r="BK14" s="34">
        <v>0</v>
      </c>
      <c r="BL14" s="7"/>
      <c r="BM14" s="87"/>
      <c r="BN14" s="87"/>
      <c r="BO14" s="87"/>
      <c r="BP14" s="6"/>
    </row>
    <row r="15" spans="2:68" s="1" customFormat="1" ht="17.100000000000001" customHeight="1">
      <c r="B15" s="25"/>
      <c r="C15" s="1" t="s">
        <v>35</v>
      </c>
      <c r="D15" s="165">
        <f>VLOOKUP(C15,잔액시산표!A:D,4,FALSE)</f>
        <v>544693500</v>
      </c>
      <c r="E15" s="269">
        <f t="shared" si="0"/>
        <v>90833500</v>
      </c>
      <c r="F15" s="269">
        <v>90772000</v>
      </c>
      <c r="G15" s="269">
        <v>90772000</v>
      </c>
      <c r="H15" s="269">
        <v>90772000</v>
      </c>
      <c r="I15" s="269">
        <v>90772000</v>
      </c>
      <c r="J15" s="269">
        <v>90772000</v>
      </c>
      <c r="K15" s="165">
        <v>533484000</v>
      </c>
      <c r="L15" s="269">
        <v>90772000</v>
      </c>
      <c r="M15" s="269">
        <v>90772000</v>
      </c>
      <c r="N15" s="269">
        <v>90772000</v>
      </c>
      <c r="O15" s="269">
        <v>87056000</v>
      </c>
      <c r="P15" s="269">
        <v>87056000</v>
      </c>
      <c r="Q15" s="269">
        <v>87056000</v>
      </c>
      <c r="R15" s="165">
        <v>522336000</v>
      </c>
      <c r="S15" s="209">
        <v>87056000</v>
      </c>
      <c r="T15" s="209">
        <v>87056000</v>
      </c>
      <c r="U15" s="209">
        <v>87056000</v>
      </c>
      <c r="V15" s="35">
        <v>87056000</v>
      </c>
      <c r="W15" s="35">
        <v>87056000</v>
      </c>
      <c r="X15" s="35">
        <v>87056000</v>
      </c>
      <c r="Y15" s="165">
        <v>498168000</v>
      </c>
      <c r="Z15" s="35">
        <v>87056000</v>
      </c>
      <c r="AA15" s="35">
        <v>87056000</v>
      </c>
      <c r="AB15" s="35">
        <v>87056000</v>
      </c>
      <c r="AC15" s="35">
        <v>79000000</v>
      </c>
      <c r="AD15" s="35">
        <v>79000000</v>
      </c>
      <c r="AE15" s="176">
        <v>79000000</v>
      </c>
      <c r="AF15" s="165">
        <v>472877419</v>
      </c>
      <c r="AG15" s="35">
        <v>79000000</v>
      </c>
      <c r="AH15" s="34">
        <v>79000000</v>
      </c>
      <c r="AI15" s="34">
        <v>78777419</v>
      </c>
      <c r="AJ15" s="34">
        <v>78700000</v>
      </c>
      <c r="AK15" s="34">
        <v>78700000</v>
      </c>
      <c r="AL15" s="34">
        <v>78700000</v>
      </c>
      <c r="AM15" s="91">
        <v>453815000</v>
      </c>
      <c r="AN15" s="34">
        <v>78700000</v>
      </c>
      <c r="AO15" s="34">
        <v>78700000</v>
      </c>
      <c r="AP15" s="34">
        <v>78700000</v>
      </c>
      <c r="AQ15" s="34">
        <v>72792500</v>
      </c>
      <c r="AR15" s="34">
        <v>72130000</v>
      </c>
      <c r="AS15" s="34">
        <v>72792500</v>
      </c>
      <c r="AT15" s="91">
        <v>431967500</v>
      </c>
      <c r="AU15" s="34">
        <v>72130000</v>
      </c>
      <c r="AV15" s="34">
        <v>72792500</v>
      </c>
      <c r="AW15" s="34">
        <v>71430000</v>
      </c>
      <c r="AX15" s="34">
        <v>72092500</v>
      </c>
      <c r="AY15" s="34">
        <v>71430000</v>
      </c>
      <c r="AZ15" s="34">
        <v>72092500</v>
      </c>
      <c r="BA15" s="91">
        <v>342031500</v>
      </c>
      <c r="BB15" s="34">
        <v>71430000</v>
      </c>
      <c r="BC15" s="35">
        <v>72317500</v>
      </c>
      <c r="BD15" s="35">
        <v>71430000</v>
      </c>
      <c r="BE15" s="34">
        <v>72706000</v>
      </c>
      <c r="BF15" s="38">
        <v>54148000</v>
      </c>
      <c r="BG15" s="33">
        <v>0</v>
      </c>
      <c r="BH15" s="33">
        <v>0</v>
      </c>
      <c r="BI15" s="33">
        <v>0</v>
      </c>
      <c r="BJ15" s="33">
        <v>0</v>
      </c>
      <c r="BK15" s="34">
        <v>0</v>
      </c>
      <c r="BM15" s="87"/>
      <c r="BN15" s="87"/>
      <c r="BO15" s="87"/>
      <c r="BP15" s="6"/>
    </row>
    <row r="16" spans="2:68" s="1" customFormat="1" ht="17.100000000000001" customHeight="1">
      <c r="B16" s="25"/>
      <c r="C16" s="1" t="s">
        <v>37</v>
      </c>
      <c r="D16" s="165">
        <f>VLOOKUP(C16,잔액시산표!A:D,4,FALSE)</f>
        <v>83667840</v>
      </c>
      <c r="E16" s="269">
        <f t="shared" si="0"/>
        <v>13944640</v>
      </c>
      <c r="F16" s="269">
        <v>13944640</v>
      </c>
      <c r="G16" s="269">
        <v>13944640</v>
      </c>
      <c r="H16" s="269">
        <v>13944640</v>
      </c>
      <c r="I16" s="269">
        <v>13944640</v>
      </c>
      <c r="J16" s="269">
        <v>13944640</v>
      </c>
      <c r="K16" s="165">
        <v>83667840</v>
      </c>
      <c r="L16" s="269">
        <v>13944640</v>
      </c>
      <c r="M16" s="269">
        <v>13944640</v>
      </c>
      <c r="N16" s="269">
        <v>13944640</v>
      </c>
      <c r="O16" s="269">
        <v>13944640</v>
      </c>
      <c r="P16" s="269">
        <v>13944640</v>
      </c>
      <c r="Q16" s="269">
        <v>13944640</v>
      </c>
      <c r="R16" s="165">
        <v>83667840</v>
      </c>
      <c r="S16" s="209">
        <v>13944640</v>
      </c>
      <c r="T16" s="209">
        <v>13944640</v>
      </c>
      <c r="U16" s="209">
        <v>13944640</v>
      </c>
      <c r="V16" s="35">
        <v>13944640</v>
      </c>
      <c r="W16" s="35">
        <v>13944640</v>
      </c>
      <c r="X16" s="35">
        <v>13944640</v>
      </c>
      <c r="Y16" s="165">
        <v>83667840</v>
      </c>
      <c r="Z16" s="35">
        <v>13944640</v>
      </c>
      <c r="AA16" s="35">
        <v>13944640</v>
      </c>
      <c r="AB16" s="35">
        <v>13944640</v>
      </c>
      <c r="AC16" s="35">
        <v>13944640</v>
      </c>
      <c r="AD16" s="35">
        <v>13944640</v>
      </c>
      <c r="AE16" s="176">
        <v>13944640</v>
      </c>
      <c r="AF16" s="165">
        <v>83667840</v>
      </c>
      <c r="AG16" s="35">
        <v>13944640</v>
      </c>
      <c r="AH16" s="34">
        <v>13944640</v>
      </c>
      <c r="AI16" s="34">
        <v>13944640</v>
      </c>
      <c r="AJ16" s="34">
        <v>13944640</v>
      </c>
      <c r="AK16" s="34">
        <v>13944640</v>
      </c>
      <c r="AL16" s="34">
        <v>13944640</v>
      </c>
      <c r="AM16" s="91">
        <v>83667840</v>
      </c>
      <c r="AN16" s="34">
        <v>13944640</v>
      </c>
      <c r="AO16" s="34">
        <v>13944640</v>
      </c>
      <c r="AP16" s="34">
        <v>13944640</v>
      </c>
      <c r="AQ16" s="34">
        <v>13944640</v>
      </c>
      <c r="AR16" s="34">
        <v>13944640</v>
      </c>
      <c r="AS16" s="34">
        <v>13944640</v>
      </c>
      <c r="AT16" s="91">
        <v>83667840</v>
      </c>
      <c r="AU16" s="34">
        <v>13944640</v>
      </c>
      <c r="AV16" s="34">
        <v>13944640</v>
      </c>
      <c r="AW16" s="34">
        <v>13944640</v>
      </c>
      <c r="AX16" s="34">
        <v>13944640</v>
      </c>
      <c r="AY16" s="34">
        <v>13944640</v>
      </c>
      <c r="AZ16" s="34">
        <v>13944640</v>
      </c>
      <c r="BA16" s="91">
        <v>63139669</v>
      </c>
      <c r="BB16" s="34">
        <v>41833920</v>
      </c>
      <c r="BC16" s="35">
        <v>0</v>
      </c>
      <c r="BD16" s="35">
        <v>0</v>
      </c>
      <c r="BE16" s="34">
        <v>21305749</v>
      </c>
      <c r="BF16" s="38">
        <v>0</v>
      </c>
      <c r="BG16" s="33">
        <v>0</v>
      </c>
      <c r="BH16" s="33">
        <v>0</v>
      </c>
      <c r="BI16" s="33">
        <v>0</v>
      </c>
      <c r="BJ16" s="33">
        <v>0</v>
      </c>
      <c r="BK16" s="34">
        <v>0</v>
      </c>
      <c r="BL16"/>
      <c r="BM16" s="87"/>
      <c r="BN16" s="87"/>
      <c r="BO16" s="87"/>
      <c r="BP16" s="6"/>
    </row>
    <row r="17" spans="2:68" s="1" customFormat="1" ht="17.100000000000001" customHeight="1">
      <c r="B17" s="25"/>
      <c r="C17" s="1" t="s">
        <v>33</v>
      </c>
      <c r="D17" s="165">
        <f>VLOOKUP(C17,잔액시산표!A:D,4,FALSE)</f>
        <v>0</v>
      </c>
      <c r="E17" s="269">
        <f t="shared" si="0"/>
        <v>0</v>
      </c>
      <c r="F17" s="269">
        <v>0</v>
      </c>
      <c r="G17" s="269">
        <v>0</v>
      </c>
      <c r="H17" s="269">
        <v>0</v>
      </c>
      <c r="I17" s="269">
        <v>0</v>
      </c>
      <c r="J17" s="269">
        <v>0</v>
      </c>
      <c r="K17" s="165">
        <v>0</v>
      </c>
      <c r="L17" s="269">
        <v>0</v>
      </c>
      <c r="M17" s="269">
        <v>0</v>
      </c>
      <c r="N17" s="269">
        <v>0</v>
      </c>
      <c r="O17" s="269">
        <v>0</v>
      </c>
      <c r="P17" s="269">
        <v>0</v>
      </c>
      <c r="Q17" s="269">
        <v>0</v>
      </c>
      <c r="R17" s="165">
        <v>0</v>
      </c>
      <c r="S17" s="209">
        <v>0</v>
      </c>
      <c r="T17" s="209">
        <v>0</v>
      </c>
      <c r="U17" s="209">
        <v>0</v>
      </c>
      <c r="V17" s="35">
        <v>0</v>
      </c>
      <c r="W17" s="35">
        <v>0</v>
      </c>
      <c r="X17" s="35">
        <v>0</v>
      </c>
      <c r="Y17" s="165">
        <v>0</v>
      </c>
      <c r="Z17" s="35">
        <v>0</v>
      </c>
      <c r="AA17" s="35">
        <v>0</v>
      </c>
      <c r="AB17" s="35">
        <v>0</v>
      </c>
      <c r="AC17" s="35">
        <v>0</v>
      </c>
      <c r="AD17" s="35">
        <v>0</v>
      </c>
      <c r="AE17" s="176">
        <v>0</v>
      </c>
      <c r="AF17" s="165">
        <v>0</v>
      </c>
      <c r="AG17" s="35">
        <v>0</v>
      </c>
      <c r="AH17" s="34">
        <v>0</v>
      </c>
      <c r="AI17" s="34">
        <v>0</v>
      </c>
      <c r="AJ17" s="34">
        <v>0</v>
      </c>
      <c r="AK17" s="34">
        <v>0</v>
      </c>
      <c r="AL17" s="34">
        <v>0</v>
      </c>
      <c r="AM17" s="91">
        <v>0</v>
      </c>
      <c r="AN17" s="34">
        <v>0</v>
      </c>
      <c r="AO17" s="34">
        <v>0</v>
      </c>
      <c r="AP17" s="34">
        <v>0</v>
      </c>
      <c r="AQ17" s="34">
        <v>0</v>
      </c>
      <c r="AR17" s="34">
        <v>0</v>
      </c>
      <c r="AS17" s="34">
        <v>0</v>
      </c>
      <c r="AT17" s="91">
        <v>0</v>
      </c>
      <c r="AU17" s="34">
        <v>0</v>
      </c>
      <c r="AV17" s="34">
        <v>0</v>
      </c>
      <c r="AW17" s="34">
        <v>0</v>
      </c>
      <c r="AX17" s="34">
        <v>0</v>
      </c>
      <c r="AY17" s="34">
        <v>0</v>
      </c>
      <c r="AZ17" s="34">
        <v>0</v>
      </c>
      <c r="BA17" s="91">
        <v>0</v>
      </c>
      <c r="BB17" s="34">
        <v>0</v>
      </c>
      <c r="BC17" s="35">
        <v>0</v>
      </c>
      <c r="BD17" s="35">
        <v>0</v>
      </c>
      <c r="BE17" s="34">
        <v>0</v>
      </c>
      <c r="BF17" s="38">
        <v>0</v>
      </c>
      <c r="BG17" s="33"/>
      <c r="BH17" s="33"/>
      <c r="BI17" s="33"/>
      <c r="BJ17" s="33"/>
      <c r="BK17" s="34"/>
      <c r="BL17"/>
      <c r="BM17" s="87"/>
      <c r="BN17" s="87"/>
      <c r="BO17" s="87"/>
      <c r="BP17" s="6"/>
    </row>
    <row r="18" spans="2:68" s="1" customFormat="1" ht="17.100000000000001" customHeight="1">
      <c r="B18" s="25"/>
      <c r="C18" s="1" t="s">
        <v>228</v>
      </c>
      <c r="D18" s="165">
        <f>VLOOKUP(C18,잔액시산표!A:D,4,FALSE)</f>
        <v>1880175219</v>
      </c>
      <c r="E18" s="269">
        <f t="shared" si="0"/>
        <v>289388161</v>
      </c>
      <c r="F18" s="269">
        <v>341095074</v>
      </c>
      <c r="G18" s="269">
        <v>347468753</v>
      </c>
      <c r="H18" s="269">
        <v>329170625</v>
      </c>
      <c r="I18" s="269">
        <v>291173499</v>
      </c>
      <c r="J18" s="269">
        <v>281879107</v>
      </c>
      <c r="K18" s="165">
        <v>1745602313</v>
      </c>
      <c r="L18" s="269">
        <v>283248510</v>
      </c>
      <c r="M18" s="269">
        <v>298805052</v>
      </c>
      <c r="N18" s="269">
        <v>312331270</v>
      </c>
      <c r="O18" s="269">
        <v>310038539</v>
      </c>
      <c r="P18" s="269">
        <v>282043507</v>
      </c>
      <c r="Q18" s="269">
        <v>259135435</v>
      </c>
      <c r="R18" s="165">
        <v>1927410035</v>
      </c>
      <c r="S18" s="209">
        <v>299922635</v>
      </c>
      <c r="T18" s="209">
        <v>357739409</v>
      </c>
      <c r="U18" s="209">
        <v>342238302</v>
      </c>
      <c r="V18" s="35">
        <v>338458653</v>
      </c>
      <c r="W18" s="35">
        <v>300394651</v>
      </c>
      <c r="X18" s="35">
        <v>288656385</v>
      </c>
      <c r="Y18" s="165">
        <v>1762366996</v>
      </c>
      <c r="Z18" s="35">
        <v>265865097</v>
      </c>
      <c r="AA18" s="35">
        <v>299063007</v>
      </c>
      <c r="AB18" s="35">
        <v>298286923</v>
      </c>
      <c r="AC18" s="35">
        <v>312935940</v>
      </c>
      <c r="AD18" s="35">
        <v>300917608</v>
      </c>
      <c r="AE18" s="176">
        <v>285298421</v>
      </c>
      <c r="AF18" s="165">
        <v>1977765723</v>
      </c>
      <c r="AG18" s="35">
        <v>311038171</v>
      </c>
      <c r="AH18" s="34">
        <v>370165656</v>
      </c>
      <c r="AI18" s="34">
        <v>352113411</v>
      </c>
      <c r="AJ18" s="34">
        <v>331265410</v>
      </c>
      <c r="AK18" s="34">
        <v>321900690</v>
      </c>
      <c r="AL18" s="34">
        <v>291282385</v>
      </c>
      <c r="AM18" s="91">
        <v>1867359336</v>
      </c>
      <c r="AN18" s="34">
        <v>283218592</v>
      </c>
      <c r="AO18" s="34">
        <v>321475005</v>
      </c>
      <c r="AP18" s="34">
        <v>352327579</v>
      </c>
      <c r="AQ18" s="34">
        <v>330781895</v>
      </c>
      <c r="AR18" s="34">
        <v>304645668</v>
      </c>
      <c r="AS18" s="34">
        <v>274910597</v>
      </c>
      <c r="AT18" s="91">
        <v>2044445190</v>
      </c>
      <c r="AU18" s="34">
        <v>304254632</v>
      </c>
      <c r="AV18" s="34">
        <v>384217485</v>
      </c>
      <c r="AW18" s="34">
        <v>370381348</v>
      </c>
      <c r="AX18" s="34">
        <v>358789737</v>
      </c>
      <c r="AY18" s="34">
        <v>325356977</v>
      </c>
      <c r="AZ18" s="34">
        <v>301445011</v>
      </c>
      <c r="BA18" s="91">
        <v>1535995966</v>
      </c>
      <c r="BB18" s="34">
        <v>294655221</v>
      </c>
      <c r="BC18" s="35">
        <v>331341169</v>
      </c>
      <c r="BD18" s="35">
        <v>337109137</v>
      </c>
      <c r="BE18" s="34">
        <v>340869273</v>
      </c>
      <c r="BF18" s="38">
        <v>232021166</v>
      </c>
      <c r="BG18" s="33">
        <v>0</v>
      </c>
      <c r="BH18" s="33">
        <v>0</v>
      </c>
      <c r="BI18" s="33">
        <v>0</v>
      </c>
      <c r="BJ18" s="33">
        <v>0</v>
      </c>
      <c r="BK18" s="34">
        <v>0</v>
      </c>
      <c r="BL18"/>
      <c r="BM18" s="87"/>
      <c r="BN18" s="87"/>
      <c r="BO18" s="87"/>
      <c r="BP18" s="6"/>
    </row>
    <row r="19" spans="2:68" s="1" customFormat="1" ht="17.100000000000001" customHeight="1">
      <c r="B19" s="409" t="s">
        <v>17</v>
      </c>
      <c r="C19" s="410"/>
      <c r="D19" s="167">
        <f>SUM(D20:D29)</f>
        <v>13713183130</v>
      </c>
      <c r="E19" s="271">
        <f t="shared" si="0"/>
        <v>11535607908</v>
      </c>
      <c r="F19" s="271">
        <v>432168461</v>
      </c>
      <c r="G19" s="271">
        <v>437465026</v>
      </c>
      <c r="H19" s="271">
        <v>437778178</v>
      </c>
      <c r="I19" s="271">
        <v>435063003</v>
      </c>
      <c r="J19" s="271">
        <v>435100554</v>
      </c>
      <c r="K19" s="167">
        <v>2637281000</v>
      </c>
      <c r="L19" s="271">
        <v>412455074</v>
      </c>
      <c r="M19" s="271">
        <v>435205102</v>
      </c>
      <c r="N19" s="271">
        <v>438109278</v>
      </c>
      <c r="O19" s="271">
        <v>440671388</v>
      </c>
      <c r="P19" s="271">
        <v>465823560</v>
      </c>
      <c r="Q19" s="271">
        <v>445016598</v>
      </c>
      <c r="R19" s="167">
        <v>2616453811</v>
      </c>
      <c r="S19" s="211">
        <v>441060852</v>
      </c>
      <c r="T19" s="211">
        <v>438393096</v>
      </c>
      <c r="U19" s="211">
        <v>438521118</v>
      </c>
      <c r="V19" s="79">
        <v>434192914</v>
      </c>
      <c r="W19" s="79">
        <v>432699976</v>
      </c>
      <c r="X19" s="79">
        <v>431585855</v>
      </c>
      <c r="Y19" s="167">
        <v>2593183317</v>
      </c>
      <c r="Z19" s="79">
        <v>432730204</v>
      </c>
      <c r="AA19" s="79">
        <v>431438149</v>
      </c>
      <c r="AB19" s="79">
        <v>433985218</v>
      </c>
      <c r="AC19" s="79">
        <v>426906031</v>
      </c>
      <c r="AD19" s="79">
        <v>425440981</v>
      </c>
      <c r="AE19" s="174">
        <v>442682734</v>
      </c>
      <c r="AF19" s="167">
        <v>2577272230</v>
      </c>
      <c r="AG19" s="79">
        <v>425296147</v>
      </c>
      <c r="AH19" s="75">
        <v>422398131</v>
      </c>
      <c r="AI19" s="75">
        <v>422704544</v>
      </c>
      <c r="AJ19" s="75">
        <v>436667053</v>
      </c>
      <c r="AK19" s="75">
        <v>435487399</v>
      </c>
      <c r="AL19" s="75">
        <v>434718956</v>
      </c>
      <c r="AM19" s="75">
        <v>2590241329</v>
      </c>
      <c r="AN19" s="75">
        <v>434830459</v>
      </c>
      <c r="AO19" s="75">
        <v>430142880</v>
      </c>
      <c r="AP19" s="75">
        <v>430802785</v>
      </c>
      <c r="AQ19" s="75">
        <v>435242283</v>
      </c>
      <c r="AR19" s="75">
        <v>433225612</v>
      </c>
      <c r="AS19" s="75">
        <v>425997310</v>
      </c>
      <c r="AT19" s="75">
        <v>2539872859</v>
      </c>
      <c r="AU19" s="75">
        <v>425732920.0999999</v>
      </c>
      <c r="AV19" s="75">
        <v>424656499.9000001</v>
      </c>
      <c r="AW19" s="75">
        <v>424423579.29999995</v>
      </c>
      <c r="AX19" s="75">
        <v>420239703.70000005</v>
      </c>
      <c r="AY19" s="75">
        <v>426301569</v>
      </c>
      <c r="AZ19" s="75">
        <v>418518587</v>
      </c>
      <c r="BA19" s="75">
        <v>2023935522</v>
      </c>
      <c r="BB19" s="75">
        <v>443444214</v>
      </c>
      <c r="BC19" s="79">
        <v>395799515</v>
      </c>
      <c r="BD19" s="79">
        <v>409513499</v>
      </c>
      <c r="BE19" s="75">
        <v>400350326</v>
      </c>
      <c r="BF19" s="73">
        <v>374827968</v>
      </c>
      <c r="BG19" s="74">
        <v>0</v>
      </c>
      <c r="BH19" s="74">
        <v>0</v>
      </c>
      <c r="BI19" s="74">
        <v>0</v>
      </c>
      <c r="BJ19" s="74">
        <v>0</v>
      </c>
      <c r="BK19" s="75">
        <v>0</v>
      </c>
      <c r="BL19" s="7"/>
      <c r="BM19" s="87"/>
      <c r="BN19" s="87"/>
      <c r="BO19" s="87"/>
      <c r="BP19" s="6"/>
    </row>
    <row r="20" spans="2:68" s="1" customFormat="1" ht="17.100000000000001" customHeight="1">
      <c r="B20" s="25"/>
      <c r="C20" s="1" t="s">
        <v>44</v>
      </c>
      <c r="D20" s="165">
        <f>VLOOKUP(C20,잔액시산표!A:D,4,FALSE)</f>
        <v>3000000</v>
      </c>
      <c r="E20" s="269">
        <f t="shared" si="0"/>
        <v>1500000</v>
      </c>
      <c r="F20" s="269">
        <v>0</v>
      </c>
      <c r="G20" s="269">
        <v>0</v>
      </c>
      <c r="H20" s="269">
        <v>1500000</v>
      </c>
      <c r="I20" s="269">
        <v>0</v>
      </c>
      <c r="J20" s="269">
        <v>0</v>
      </c>
      <c r="K20" s="165">
        <v>3000000</v>
      </c>
      <c r="L20" s="269">
        <v>1500000</v>
      </c>
      <c r="M20" s="269">
        <v>0</v>
      </c>
      <c r="N20" s="269">
        <v>1500000</v>
      </c>
      <c r="O20" s="269">
        <v>0</v>
      </c>
      <c r="P20" s="269">
        <v>0</v>
      </c>
      <c r="Q20" s="269">
        <v>0</v>
      </c>
      <c r="R20" s="165">
        <v>3000000</v>
      </c>
      <c r="S20" s="209">
        <v>1500000</v>
      </c>
      <c r="T20" s="209">
        <v>0</v>
      </c>
      <c r="U20" s="209">
        <v>0</v>
      </c>
      <c r="V20" s="35">
        <v>1500000</v>
      </c>
      <c r="W20" s="35">
        <v>0</v>
      </c>
      <c r="X20" s="35">
        <v>0</v>
      </c>
      <c r="Y20" s="165">
        <v>3000000</v>
      </c>
      <c r="Z20" s="35">
        <v>1500000</v>
      </c>
      <c r="AA20" s="35">
        <v>0</v>
      </c>
      <c r="AB20" s="35">
        <v>1500000</v>
      </c>
      <c r="AC20" s="35">
        <v>0</v>
      </c>
      <c r="AD20" s="35">
        <v>0</v>
      </c>
      <c r="AE20" s="176">
        <v>0</v>
      </c>
      <c r="AF20" s="165">
        <v>3000000</v>
      </c>
      <c r="AG20" s="35">
        <v>1500000</v>
      </c>
      <c r="AH20" s="34">
        <v>0</v>
      </c>
      <c r="AI20" s="34">
        <v>0</v>
      </c>
      <c r="AJ20" s="34">
        <v>1500000</v>
      </c>
      <c r="AK20" s="34">
        <v>0</v>
      </c>
      <c r="AL20" s="34">
        <v>0</v>
      </c>
      <c r="AM20" s="91">
        <v>3000000</v>
      </c>
      <c r="AN20" s="34">
        <v>1500000</v>
      </c>
      <c r="AO20" s="34">
        <v>0</v>
      </c>
      <c r="AP20" s="34">
        <v>0</v>
      </c>
      <c r="AQ20" s="34">
        <v>1500000</v>
      </c>
      <c r="AR20" s="34">
        <v>0</v>
      </c>
      <c r="AS20" s="34">
        <v>0</v>
      </c>
      <c r="AT20" s="91">
        <v>3000000</v>
      </c>
      <c r="AU20" s="34">
        <v>1500000</v>
      </c>
      <c r="AV20" s="34">
        <v>0</v>
      </c>
      <c r="AW20" s="34">
        <v>0</v>
      </c>
      <c r="AX20" s="34">
        <v>1500000</v>
      </c>
      <c r="AY20" s="34">
        <v>0</v>
      </c>
      <c r="AZ20" s="34">
        <v>0</v>
      </c>
      <c r="BA20" s="91">
        <v>3000000</v>
      </c>
      <c r="BB20" s="34">
        <v>1500000</v>
      </c>
      <c r="BC20" s="35">
        <v>0</v>
      </c>
      <c r="BD20" s="35">
        <v>0</v>
      </c>
      <c r="BE20" s="34">
        <v>1500000</v>
      </c>
      <c r="BF20" s="38">
        <v>0</v>
      </c>
      <c r="BG20" s="33">
        <v>0</v>
      </c>
      <c r="BH20" s="33">
        <v>0</v>
      </c>
      <c r="BI20" s="33">
        <v>0</v>
      </c>
      <c r="BJ20" s="33">
        <v>0</v>
      </c>
      <c r="BK20" s="34">
        <v>0</v>
      </c>
      <c r="BL20"/>
      <c r="BM20" s="111"/>
      <c r="BN20" s="87"/>
      <c r="BO20" s="87"/>
      <c r="BP20" s="6"/>
    </row>
    <row r="21" spans="2:68" s="61" customFormat="1" ht="17.100000000000001" customHeight="1">
      <c r="B21" s="105"/>
      <c r="C21" s="61" t="s">
        <v>25</v>
      </c>
      <c r="D21" s="168">
        <f>VLOOKUP(C21,잔액시산표!A:D,4,FALSE)</f>
        <v>1951806097</v>
      </c>
      <c r="E21" s="272">
        <f t="shared" si="0"/>
        <v>378099497</v>
      </c>
      <c r="F21" s="272">
        <v>314741320</v>
      </c>
      <c r="G21" s="272">
        <v>314741320</v>
      </c>
      <c r="H21" s="272">
        <v>314741320</v>
      </c>
      <c r="I21" s="272">
        <v>314741320</v>
      </c>
      <c r="J21" s="272">
        <v>314741320</v>
      </c>
      <c r="K21" s="168">
        <v>1888447920</v>
      </c>
      <c r="L21" s="272">
        <v>314741320</v>
      </c>
      <c r="M21" s="272">
        <v>314741320</v>
      </c>
      <c r="N21" s="272">
        <v>314741320</v>
      </c>
      <c r="O21" s="272">
        <v>314741320</v>
      </c>
      <c r="P21" s="272">
        <v>314741320</v>
      </c>
      <c r="Q21" s="272">
        <v>314741320</v>
      </c>
      <c r="R21" s="168">
        <v>1888447920</v>
      </c>
      <c r="S21" s="212">
        <v>314741320</v>
      </c>
      <c r="T21" s="212">
        <v>314741320</v>
      </c>
      <c r="U21" s="212">
        <v>314741320</v>
      </c>
      <c r="V21" s="108">
        <v>314741320</v>
      </c>
      <c r="W21" s="108">
        <v>314741320</v>
      </c>
      <c r="X21" s="108">
        <v>314741320</v>
      </c>
      <c r="Y21" s="168">
        <v>1888447920</v>
      </c>
      <c r="Z21" s="108">
        <v>314741320</v>
      </c>
      <c r="AA21" s="108">
        <v>314741320</v>
      </c>
      <c r="AB21" s="108">
        <v>314741320</v>
      </c>
      <c r="AC21" s="108">
        <v>314741320</v>
      </c>
      <c r="AD21" s="108">
        <v>314741320</v>
      </c>
      <c r="AE21" s="177">
        <v>314741320</v>
      </c>
      <c r="AF21" s="168">
        <v>1888447920</v>
      </c>
      <c r="AG21" s="108">
        <v>314741320</v>
      </c>
      <c r="AH21" s="107">
        <v>314741320</v>
      </c>
      <c r="AI21" s="107">
        <v>314741320</v>
      </c>
      <c r="AJ21" s="107">
        <v>314741320</v>
      </c>
      <c r="AK21" s="107">
        <v>314741320</v>
      </c>
      <c r="AL21" s="107">
        <v>314741320</v>
      </c>
      <c r="AM21" s="106">
        <v>1888447920</v>
      </c>
      <c r="AN21" s="107">
        <v>314741320</v>
      </c>
      <c r="AO21" s="107">
        <v>314741320</v>
      </c>
      <c r="AP21" s="107">
        <v>314741320</v>
      </c>
      <c r="AQ21" s="107">
        <v>314741320</v>
      </c>
      <c r="AR21" s="107">
        <v>314741320</v>
      </c>
      <c r="AS21" s="107">
        <v>314741320</v>
      </c>
      <c r="AT21" s="106">
        <v>1888447920</v>
      </c>
      <c r="AU21" s="107">
        <v>314741320</v>
      </c>
      <c r="AV21" s="107">
        <v>314741320</v>
      </c>
      <c r="AW21" s="107">
        <v>314741320</v>
      </c>
      <c r="AX21" s="107">
        <v>314741320</v>
      </c>
      <c r="AY21" s="107">
        <v>314741320</v>
      </c>
      <c r="AZ21" s="107">
        <v>314741320</v>
      </c>
      <c r="BA21" s="106">
        <v>1573706600</v>
      </c>
      <c r="BB21" s="107">
        <v>314727076</v>
      </c>
      <c r="BC21" s="108">
        <v>314744881</v>
      </c>
      <c r="BD21" s="108">
        <v>314744881</v>
      </c>
      <c r="BE21" s="107">
        <v>314744881</v>
      </c>
      <c r="BF21" s="63">
        <v>314744881</v>
      </c>
      <c r="BG21" s="109">
        <v>0</v>
      </c>
      <c r="BH21" s="109">
        <v>0</v>
      </c>
      <c r="BI21" s="109">
        <v>0</v>
      </c>
      <c r="BJ21" s="109">
        <v>0</v>
      </c>
      <c r="BK21" s="107">
        <v>0</v>
      </c>
      <c r="BL21" s="110"/>
      <c r="BM21" s="87"/>
      <c r="BN21" s="87"/>
      <c r="BO21" s="87"/>
      <c r="BP21" s="6"/>
    </row>
    <row r="22" spans="2:68" s="1" customFormat="1" ht="17.100000000000001" customHeight="1">
      <c r="B22" s="25"/>
      <c r="C22" s="1" t="s">
        <v>26</v>
      </c>
      <c r="D22" s="165">
        <f>VLOOKUP(C22,잔액시산표!A:D,4,FALSE)</f>
        <v>15486266</v>
      </c>
      <c r="E22" s="269">
        <f t="shared" si="0"/>
        <v>2705243</v>
      </c>
      <c r="F22" s="269">
        <v>2589619</v>
      </c>
      <c r="G22" s="269">
        <v>2589619</v>
      </c>
      <c r="H22" s="269">
        <v>2506083</v>
      </c>
      <c r="I22" s="269">
        <v>2589619</v>
      </c>
      <c r="J22" s="269">
        <v>2506083</v>
      </c>
      <c r="K22" s="165">
        <v>15205674</v>
      </c>
      <c r="L22" s="269">
        <v>2589619</v>
      </c>
      <c r="M22" s="269">
        <v>2339011</v>
      </c>
      <c r="N22" s="269">
        <v>2589619</v>
      </c>
      <c r="O22" s="269">
        <v>2589619</v>
      </c>
      <c r="P22" s="269">
        <v>2506518</v>
      </c>
      <c r="Q22" s="269">
        <v>2591288</v>
      </c>
      <c r="R22" s="165">
        <v>15296958</v>
      </c>
      <c r="S22" s="209">
        <v>2507698</v>
      </c>
      <c r="T22" s="209">
        <v>2591288</v>
      </c>
      <c r="U22" s="209">
        <v>2591288</v>
      </c>
      <c r="V22" s="35">
        <v>2507698</v>
      </c>
      <c r="W22" s="35">
        <v>2591288</v>
      </c>
      <c r="X22" s="35">
        <v>2507698</v>
      </c>
      <c r="Y22" s="165">
        <v>16110051</v>
      </c>
      <c r="Z22" s="35">
        <v>2591288</v>
      </c>
      <c r="AA22" s="35">
        <v>2424108</v>
      </c>
      <c r="AB22" s="35">
        <v>2591288</v>
      </c>
      <c r="AC22" s="35">
        <v>2591288</v>
      </c>
      <c r="AD22" s="35">
        <v>2674486</v>
      </c>
      <c r="AE22" s="176">
        <v>3237593</v>
      </c>
      <c r="AF22" s="165">
        <v>19112241</v>
      </c>
      <c r="AG22" s="35">
        <v>3133154</v>
      </c>
      <c r="AH22" s="34">
        <v>3237593</v>
      </c>
      <c r="AI22" s="34">
        <v>3237593</v>
      </c>
      <c r="AJ22" s="34">
        <v>3133154</v>
      </c>
      <c r="AK22" s="34">
        <v>3237593</v>
      </c>
      <c r="AL22" s="34">
        <v>3133154</v>
      </c>
      <c r="AM22" s="91">
        <v>20176767</v>
      </c>
      <c r="AN22" s="34">
        <v>3237593</v>
      </c>
      <c r="AO22" s="34">
        <v>2924277</v>
      </c>
      <c r="AP22" s="34">
        <v>3237593</v>
      </c>
      <c r="AQ22" s="34">
        <v>3237593</v>
      </c>
      <c r="AR22" s="34">
        <v>3372940</v>
      </c>
      <c r="AS22" s="34">
        <v>4166771</v>
      </c>
      <c r="AT22" s="91">
        <v>24597390</v>
      </c>
      <c r="AU22" s="34">
        <v>4032359</v>
      </c>
      <c r="AV22" s="34">
        <v>4166771</v>
      </c>
      <c r="AW22" s="34">
        <v>4166771</v>
      </c>
      <c r="AX22" s="34">
        <v>4032359</v>
      </c>
      <c r="AY22" s="34">
        <v>4166771</v>
      </c>
      <c r="AZ22" s="34">
        <v>4032359</v>
      </c>
      <c r="BA22" s="91">
        <v>19220911</v>
      </c>
      <c r="BB22" s="34">
        <v>4166771</v>
      </c>
      <c r="BC22" s="35">
        <v>3763535</v>
      </c>
      <c r="BD22" s="35">
        <v>4166771</v>
      </c>
      <c r="BE22" s="34">
        <v>4166771</v>
      </c>
      <c r="BF22" s="38">
        <v>2957063</v>
      </c>
      <c r="BG22" s="33">
        <v>0</v>
      </c>
      <c r="BH22" s="33">
        <v>0</v>
      </c>
      <c r="BI22" s="33">
        <v>0</v>
      </c>
      <c r="BJ22" s="33">
        <v>0</v>
      </c>
      <c r="BK22" s="34">
        <v>0</v>
      </c>
      <c r="BL22" s="7"/>
      <c r="BM22" s="87"/>
      <c r="BN22" s="87"/>
      <c r="BO22" s="87"/>
      <c r="BP22" s="6"/>
    </row>
    <row r="23" spans="2:68" s="1" customFormat="1" ht="17.100000000000001" customHeight="1">
      <c r="B23" s="25"/>
      <c r="C23" s="1" t="s">
        <v>27</v>
      </c>
      <c r="D23" s="165">
        <f>VLOOKUP(C23,잔액시산표!A:D,4,FALSE)</f>
        <v>240277777</v>
      </c>
      <c r="E23" s="269">
        <f t="shared" si="0"/>
        <v>31944445</v>
      </c>
      <c r="F23" s="269">
        <v>41666666</v>
      </c>
      <c r="G23" s="269">
        <v>41666666</v>
      </c>
      <c r="H23" s="269">
        <v>41666666</v>
      </c>
      <c r="I23" s="269">
        <v>41666666</v>
      </c>
      <c r="J23" s="269">
        <v>41666668</v>
      </c>
      <c r="K23" s="165">
        <v>250000000</v>
      </c>
      <c r="L23" s="269">
        <v>41666668</v>
      </c>
      <c r="M23" s="269">
        <v>41666666</v>
      </c>
      <c r="N23" s="269">
        <v>41666666</v>
      </c>
      <c r="O23" s="269">
        <v>41666668</v>
      </c>
      <c r="P23" s="269">
        <v>41666666</v>
      </c>
      <c r="Q23" s="269">
        <v>41666666</v>
      </c>
      <c r="R23" s="165">
        <v>250000000</v>
      </c>
      <c r="S23" s="209">
        <v>41666668</v>
      </c>
      <c r="T23" s="209">
        <v>41666666</v>
      </c>
      <c r="U23" s="209">
        <v>41666666</v>
      </c>
      <c r="V23" s="35">
        <v>41666666</v>
      </c>
      <c r="W23" s="35">
        <v>41666666</v>
      </c>
      <c r="X23" s="35">
        <v>41666668</v>
      </c>
      <c r="Y23" s="165">
        <v>250000000</v>
      </c>
      <c r="Z23" s="35">
        <v>41666668</v>
      </c>
      <c r="AA23" s="35">
        <v>41666666</v>
      </c>
      <c r="AB23" s="35">
        <v>41666666</v>
      </c>
      <c r="AC23" s="35">
        <v>41666668</v>
      </c>
      <c r="AD23" s="35">
        <v>41666666</v>
      </c>
      <c r="AE23" s="176">
        <v>41666666</v>
      </c>
      <c r="AF23" s="165">
        <v>250000000</v>
      </c>
      <c r="AG23" s="35">
        <v>41666668</v>
      </c>
      <c r="AH23" s="34">
        <v>41666666</v>
      </c>
      <c r="AI23" s="34">
        <v>41666666</v>
      </c>
      <c r="AJ23" s="34">
        <v>41666666</v>
      </c>
      <c r="AK23" s="34">
        <v>41666666</v>
      </c>
      <c r="AL23" s="34">
        <v>41666668</v>
      </c>
      <c r="AM23" s="91">
        <v>250000000</v>
      </c>
      <c r="AN23" s="34">
        <v>41666668</v>
      </c>
      <c r="AO23" s="34">
        <v>41666666</v>
      </c>
      <c r="AP23" s="34">
        <v>41666666</v>
      </c>
      <c r="AQ23" s="34">
        <v>41666668</v>
      </c>
      <c r="AR23" s="34">
        <v>41666666</v>
      </c>
      <c r="AS23" s="34">
        <v>41666666</v>
      </c>
      <c r="AT23" s="91">
        <v>200000000</v>
      </c>
      <c r="AU23" s="34">
        <v>32240438</v>
      </c>
      <c r="AV23" s="34">
        <v>33879781</v>
      </c>
      <c r="AW23" s="34">
        <v>33879781</v>
      </c>
      <c r="AX23" s="34">
        <v>33333334</v>
      </c>
      <c r="AY23" s="34">
        <v>33879781</v>
      </c>
      <c r="AZ23" s="34">
        <v>32786885</v>
      </c>
      <c r="BA23" s="91">
        <v>39722000</v>
      </c>
      <c r="BB23" s="34">
        <v>8611111</v>
      </c>
      <c r="BC23" s="35">
        <v>7777778</v>
      </c>
      <c r="BD23" s="35">
        <v>8611111</v>
      </c>
      <c r="BE23" s="34">
        <v>11666444</v>
      </c>
      <c r="BF23" s="38">
        <v>3055556</v>
      </c>
      <c r="BG23" s="33">
        <v>0</v>
      </c>
      <c r="BH23" s="33">
        <v>0</v>
      </c>
      <c r="BI23" s="33">
        <v>0</v>
      </c>
      <c r="BJ23" s="33">
        <v>0</v>
      </c>
      <c r="BK23" s="34">
        <v>0</v>
      </c>
      <c r="BL23" s="7"/>
      <c r="BM23" s="87"/>
      <c r="BN23" s="87"/>
      <c r="BO23" s="87"/>
      <c r="BP23" s="6"/>
    </row>
    <row r="24" spans="2:68" s="1" customFormat="1" ht="17.100000000000001" customHeight="1">
      <c r="B24" s="25"/>
      <c r="C24" s="1" t="s">
        <v>41</v>
      </c>
      <c r="D24" s="165">
        <f>VLOOKUP(C24,잔액시산표!A:D,4,FALSE)</f>
        <v>14806011</v>
      </c>
      <c r="E24" s="269">
        <f t="shared" si="0"/>
        <v>2306011</v>
      </c>
      <c r="F24" s="269">
        <v>2500000</v>
      </c>
      <c r="G24" s="269">
        <v>2500000</v>
      </c>
      <c r="H24" s="269">
        <v>2500000</v>
      </c>
      <c r="I24" s="269">
        <v>2500000</v>
      </c>
      <c r="J24" s="269">
        <v>2500000</v>
      </c>
      <c r="K24" s="165">
        <v>15000000</v>
      </c>
      <c r="L24" s="269">
        <v>2500000</v>
      </c>
      <c r="M24" s="269">
        <v>2500000</v>
      </c>
      <c r="N24" s="269">
        <v>2500000</v>
      </c>
      <c r="O24" s="269">
        <v>2500000</v>
      </c>
      <c r="P24" s="269">
        <v>2500000</v>
      </c>
      <c r="Q24" s="269">
        <v>2500000</v>
      </c>
      <c r="R24" s="165">
        <v>15000000</v>
      </c>
      <c r="S24" s="209">
        <v>2500000</v>
      </c>
      <c r="T24" s="209">
        <v>2500000</v>
      </c>
      <c r="U24" s="209">
        <v>2500000</v>
      </c>
      <c r="V24" s="35">
        <v>2500000</v>
      </c>
      <c r="W24" s="35">
        <v>2500000</v>
      </c>
      <c r="X24" s="35">
        <v>2500000</v>
      </c>
      <c r="Y24" s="165">
        <v>15000000</v>
      </c>
      <c r="Z24" s="35">
        <v>2500000</v>
      </c>
      <c r="AA24" s="35">
        <v>2500000</v>
      </c>
      <c r="AB24" s="35">
        <v>2500000</v>
      </c>
      <c r="AC24" s="35">
        <v>2500000</v>
      </c>
      <c r="AD24" s="35">
        <v>2500000</v>
      </c>
      <c r="AE24" s="176">
        <v>2500000</v>
      </c>
      <c r="AF24" s="165">
        <v>15000000</v>
      </c>
      <c r="AG24" s="35">
        <v>2500000</v>
      </c>
      <c r="AH24" s="34">
        <v>2500000</v>
      </c>
      <c r="AI24" s="34">
        <v>2500000</v>
      </c>
      <c r="AJ24" s="34">
        <v>2500000</v>
      </c>
      <c r="AK24" s="34">
        <v>2500000</v>
      </c>
      <c r="AL24" s="34">
        <v>2500000</v>
      </c>
      <c r="AM24" s="91">
        <v>15000000</v>
      </c>
      <c r="AN24" s="34">
        <v>2500000</v>
      </c>
      <c r="AO24" s="34">
        <v>2500000</v>
      </c>
      <c r="AP24" s="34">
        <v>2500000</v>
      </c>
      <c r="AQ24" s="34">
        <v>2500000</v>
      </c>
      <c r="AR24" s="34">
        <v>2500000</v>
      </c>
      <c r="AS24" s="34">
        <v>2500000</v>
      </c>
      <c r="AT24" s="91">
        <v>15000000</v>
      </c>
      <c r="AU24" s="34">
        <v>2418032</v>
      </c>
      <c r="AV24" s="34">
        <v>2540984</v>
      </c>
      <c r="AW24" s="34">
        <v>2540984</v>
      </c>
      <c r="AX24" s="34">
        <v>2500000</v>
      </c>
      <c r="AY24" s="34">
        <v>2540984</v>
      </c>
      <c r="AZ24" s="34">
        <v>2459016</v>
      </c>
      <c r="BA24" s="91">
        <v>17666667</v>
      </c>
      <c r="BB24" s="34">
        <v>2554945</v>
      </c>
      <c r="BC24" s="35">
        <v>2307693</v>
      </c>
      <c r="BD24" s="35">
        <v>2554945</v>
      </c>
      <c r="BE24" s="34">
        <v>2554945</v>
      </c>
      <c r="BF24" s="38">
        <v>7694139</v>
      </c>
      <c r="BG24" s="33">
        <v>0</v>
      </c>
      <c r="BH24" s="33">
        <v>0</v>
      </c>
      <c r="BI24" s="33">
        <v>0</v>
      </c>
      <c r="BJ24" s="33">
        <v>0</v>
      </c>
      <c r="BK24" s="34">
        <v>0</v>
      </c>
      <c r="BL24" s="7"/>
      <c r="BM24" s="87"/>
      <c r="BN24" s="87"/>
      <c r="BO24" s="87"/>
      <c r="BP24" s="6"/>
    </row>
    <row r="25" spans="2:68" s="1" customFormat="1" ht="17.100000000000001" customHeight="1">
      <c r="B25" s="25"/>
      <c r="C25" s="1" t="s">
        <v>42</v>
      </c>
      <c r="D25" s="165">
        <f>VLOOKUP(C25,잔액시산표!A:D,4,FALSE)</f>
        <v>17500000</v>
      </c>
      <c r="E25" s="269">
        <f t="shared" si="0"/>
        <v>2916668</v>
      </c>
      <c r="F25" s="269">
        <v>2916666</v>
      </c>
      <c r="G25" s="269">
        <v>2916666</v>
      </c>
      <c r="H25" s="269">
        <v>2916668</v>
      </c>
      <c r="I25" s="269">
        <v>2916666</v>
      </c>
      <c r="J25" s="269">
        <v>2916666</v>
      </c>
      <c r="K25" s="165">
        <v>17500000</v>
      </c>
      <c r="L25" s="269">
        <v>2916668</v>
      </c>
      <c r="M25" s="269">
        <v>2916666</v>
      </c>
      <c r="N25" s="269">
        <v>2916666</v>
      </c>
      <c r="O25" s="269">
        <v>2916668</v>
      </c>
      <c r="P25" s="269">
        <v>2916666</v>
      </c>
      <c r="Q25" s="269">
        <v>2916666</v>
      </c>
      <c r="R25" s="165">
        <v>17500000</v>
      </c>
      <c r="S25" s="209">
        <v>2916668</v>
      </c>
      <c r="T25" s="209">
        <v>2916666</v>
      </c>
      <c r="U25" s="209">
        <v>2916666</v>
      </c>
      <c r="V25" s="35">
        <v>2916668</v>
      </c>
      <c r="W25" s="35">
        <v>2916666</v>
      </c>
      <c r="X25" s="35">
        <v>2916666</v>
      </c>
      <c r="Y25" s="165">
        <v>17500000</v>
      </c>
      <c r="Z25" s="35">
        <v>2916668</v>
      </c>
      <c r="AA25" s="35">
        <v>2916666</v>
      </c>
      <c r="AB25" s="35">
        <v>2916666</v>
      </c>
      <c r="AC25" s="35">
        <v>2916668</v>
      </c>
      <c r="AD25" s="35">
        <v>2916666</v>
      </c>
      <c r="AE25" s="176">
        <v>2916666</v>
      </c>
      <c r="AF25" s="165">
        <v>17500000</v>
      </c>
      <c r="AG25" s="35">
        <v>2916668</v>
      </c>
      <c r="AH25" s="34">
        <v>2916666</v>
      </c>
      <c r="AI25" s="34">
        <v>2916666</v>
      </c>
      <c r="AJ25" s="34">
        <v>2916668</v>
      </c>
      <c r="AK25" s="34">
        <v>2916666</v>
      </c>
      <c r="AL25" s="34">
        <v>2916666</v>
      </c>
      <c r="AM25" s="91">
        <v>17500000</v>
      </c>
      <c r="AN25" s="34">
        <v>2916668</v>
      </c>
      <c r="AO25" s="34">
        <v>2916666</v>
      </c>
      <c r="AP25" s="34">
        <v>2916666</v>
      </c>
      <c r="AQ25" s="34">
        <v>2916668</v>
      </c>
      <c r="AR25" s="34">
        <v>2916666</v>
      </c>
      <c r="AS25" s="34">
        <v>2916666</v>
      </c>
      <c r="AT25" s="91">
        <v>17500000</v>
      </c>
      <c r="AU25" s="34">
        <v>2821038</v>
      </c>
      <c r="AV25" s="34">
        <v>2964481</v>
      </c>
      <c r="AW25" s="34">
        <v>2964481</v>
      </c>
      <c r="AX25" s="34">
        <v>2916667</v>
      </c>
      <c r="AY25" s="34">
        <v>2964481</v>
      </c>
      <c r="AZ25" s="34">
        <v>2868852</v>
      </c>
      <c r="BA25" s="91">
        <v>13902778</v>
      </c>
      <c r="BB25" s="34">
        <v>3013889</v>
      </c>
      <c r="BC25" s="35">
        <v>2722222</v>
      </c>
      <c r="BD25" s="35">
        <v>3013889</v>
      </c>
      <c r="BE25" s="34">
        <v>3013889</v>
      </c>
      <c r="BF25" s="38">
        <v>2138889</v>
      </c>
      <c r="BG25" s="33">
        <v>0</v>
      </c>
      <c r="BH25" s="33">
        <v>0</v>
      </c>
      <c r="BI25" s="33">
        <v>0</v>
      </c>
      <c r="BJ25" s="33">
        <v>0</v>
      </c>
      <c r="BK25" s="34">
        <v>0</v>
      </c>
      <c r="BL25" s="7"/>
      <c r="BM25" s="87"/>
      <c r="BN25" s="87"/>
      <c r="BO25" s="87"/>
      <c r="BP25" s="6"/>
    </row>
    <row r="26" spans="2:68" s="1" customFormat="1" ht="17.100000000000001" customHeight="1">
      <c r="B26" s="25"/>
      <c r="C26" s="1" t="s">
        <v>43</v>
      </c>
      <c r="D26" s="165">
        <f>VLOOKUP(C26,잔액시산표!A:D,4,FALSE)</f>
        <v>11132082830</v>
      </c>
      <c r="E26" s="269">
        <f t="shared" si="0"/>
        <v>11061328770</v>
      </c>
      <c r="F26" s="269">
        <v>15235779</v>
      </c>
      <c r="G26" s="269">
        <v>15232370</v>
      </c>
      <c r="H26" s="269">
        <v>14206845</v>
      </c>
      <c r="I26" s="269">
        <v>13027798</v>
      </c>
      <c r="J26" s="269">
        <v>13051268</v>
      </c>
      <c r="K26" s="165">
        <v>83910980</v>
      </c>
      <c r="L26" s="269">
        <v>-9648354</v>
      </c>
      <c r="M26" s="269">
        <v>12726864</v>
      </c>
      <c r="N26" s="269">
        <v>13703317</v>
      </c>
      <c r="O26" s="269">
        <v>13614659</v>
      </c>
      <c r="P26" s="269">
        <v>39557602</v>
      </c>
      <c r="Q26" s="269">
        <v>13956892</v>
      </c>
      <c r="R26" s="165">
        <v>79725690</v>
      </c>
      <c r="S26" s="209">
        <v>13595327</v>
      </c>
      <c r="T26" s="209">
        <v>13958319</v>
      </c>
      <c r="U26" s="209">
        <v>13764409</v>
      </c>
      <c r="V26" s="35">
        <v>12980999</v>
      </c>
      <c r="W26" s="35">
        <v>13266724</v>
      </c>
      <c r="X26" s="35">
        <v>12159912</v>
      </c>
      <c r="Y26" s="165">
        <v>69119427</v>
      </c>
      <c r="Z26" s="35">
        <v>12523254</v>
      </c>
      <c r="AA26" s="35">
        <v>11876591</v>
      </c>
      <c r="AB26" s="35">
        <v>12523263</v>
      </c>
      <c r="AC26" s="35">
        <v>11145114</v>
      </c>
      <c r="AD26" s="35">
        <v>10558218</v>
      </c>
      <c r="AE26" s="176">
        <v>10492987</v>
      </c>
      <c r="AF26" s="165">
        <v>61710494</v>
      </c>
      <c r="AG26" s="35">
        <v>10076897</v>
      </c>
      <c r="AH26" s="34">
        <v>10404736</v>
      </c>
      <c r="AI26" s="34">
        <v>10910567</v>
      </c>
      <c r="AJ26" s="34">
        <v>10305468</v>
      </c>
      <c r="AK26" s="34">
        <v>10354842</v>
      </c>
      <c r="AL26" s="34">
        <v>9657984</v>
      </c>
      <c r="AM26" s="91">
        <v>38026262</v>
      </c>
      <c r="AN26" s="34">
        <v>7852322</v>
      </c>
      <c r="AO26" s="34">
        <v>6150380</v>
      </c>
      <c r="AP26" s="34">
        <v>6245340</v>
      </c>
      <c r="AQ26" s="34">
        <v>6134018</v>
      </c>
      <c r="AR26" s="34">
        <v>5787554</v>
      </c>
      <c r="AS26" s="34">
        <v>5856648</v>
      </c>
      <c r="AT26" s="91">
        <v>30334397</v>
      </c>
      <c r="AU26" s="34">
        <v>5203452</v>
      </c>
      <c r="AV26" s="34">
        <v>5362257</v>
      </c>
      <c r="AW26" s="34">
        <v>4831204</v>
      </c>
      <c r="AX26" s="34">
        <v>3676336</v>
      </c>
      <c r="AY26" s="34">
        <v>8761150</v>
      </c>
      <c r="AZ26" s="34">
        <v>2499998</v>
      </c>
      <c r="BA26" s="91">
        <v>63046419</v>
      </c>
      <c r="BB26" s="34">
        <v>7996600</v>
      </c>
      <c r="BC26" s="35">
        <v>19431210</v>
      </c>
      <c r="BD26" s="35">
        <v>26468609</v>
      </c>
      <c r="BE26" s="34">
        <v>1950000</v>
      </c>
      <c r="BF26" s="35">
        <v>7200000</v>
      </c>
      <c r="BG26" s="34">
        <v>0</v>
      </c>
      <c r="BH26" s="34">
        <v>0</v>
      </c>
      <c r="BI26" s="34">
        <v>0</v>
      </c>
      <c r="BJ26" s="34">
        <v>0</v>
      </c>
      <c r="BK26" s="34">
        <v>0</v>
      </c>
      <c r="BL26" s="7"/>
      <c r="BM26" s="111"/>
      <c r="BN26" s="87"/>
      <c r="BO26" s="87"/>
      <c r="BP26" s="6"/>
    </row>
    <row r="27" spans="2:68" s="61" customFormat="1" ht="16.5" customHeight="1">
      <c r="B27" s="105"/>
      <c r="C27" s="61" t="s">
        <v>40</v>
      </c>
      <c r="D27" s="168">
        <f>VLOOKUP(C27,잔액시산표!A:D,4,FALSE)</f>
        <v>328306300</v>
      </c>
      <c r="E27" s="272">
        <f t="shared" si="0"/>
        <v>52937859</v>
      </c>
      <c r="F27" s="272">
        <v>50827820</v>
      </c>
      <c r="G27" s="272">
        <v>56133281</v>
      </c>
      <c r="H27" s="272">
        <v>56135780</v>
      </c>
      <c r="I27" s="272">
        <v>56135780</v>
      </c>
      <c r="J27" s="272">
        <v>56135780</v>
      </c>
      <c r="K27" s="168">
        <v>352110419</v>
      </c>
      <c r="L27" s="272">
        <v>56135780</v>
      </c>
      <c r="M27" s="272">
        <v>56135780</v>
      </c>
      <c r="N27" s="272">
        <v>56203320</v>
      </c>
      <c r="O27" s="272">
        <v>59747490</v>
      </c>
      <c r="P27" s="272">
        <v>59747497</v>
      </c>
      <c r="Q27" s="272">
        <v>64140552</v>
      </c>
      <c r="R27" s="168">
        <v>333227021</v>
      </c>
      <c r="S27" s="212">
        <v>59433262</v>
      </c>
      <c r="T27" s="212">
        <v>57730992</v>
      </c>
      <c r="U27" s="212">
        <v>57731011</v>
      </c>
      <c r="V27" s="108">
        <v>52777252</v>
      </c>
      <c r="W27" s="108">
        <v>52777252</v>
      </c>
      <c r="X27" s="108">
        <v>52777252</v>
      </c>
      <c r="Y27" s="168">
        <v>318908795</v>
      </c>
      <c r="Z27" s="108">
        <v>52777252</v>
      </c>
      <c r="AA27" s="108">
        <v>52844752</v>
      </c>
      <c r="AB27" s="108">
        <v>52777262</v>
      </c>
      <c r="AC27" s="108">
        <v>48576489</v>
      </c>
      <c r="AD27" s="108">
        <v>47404950</v>
      </c>
      <c r="AE27" s="177">
        <v>64528090</v>
      </c>
      <c r="AF27" s="168">
        <v>306566589</v>
      </c>
      <c r="AG27" s="108">
        <v>46265549</v>
      </c>
      <c r="AH27" s="107">
        <v>44176560</v>
      </c>
      <c r="AI27" s="107">
        <v>44176570</v>
      </c>
      <c r="AJ27" s="107">
        <v>57315970</v>
      </c>
      <c r="AK27" s="107">
        <v>57315970</v>
      </c>
      <c r="AL27" s="107">
        <v>57315970</v>
      </c>
      <c r="AM27" s="106">
        <v>344224630</v>
      </c>
      <c r="AN27" s="107">
        <v>57315970</v>
      </c>
      <c r="AO27" s="107">
        <v>57315970</v>
      </c>
      <c r="AP27" s="107">
        <v>57383470</v>
      </c>
      <c r="AQ27" s="107">
        <v>60120005</v>
      </c>
      <c r="AR27" s="107">
        <v>60120008</v>
      </c>
      <c r="AS27" s="107">
        <v>51969207</v>
      </c>
      <c r="AT27" s="106">
        <v>346466629</v>
      </c>
      <c r="AU27" s="107">
        <v>60702208</v>
      </c>
      <c r="AV27" s="107">
        <v>58922528</v>
      </c>
      <c r="AW27" s="107">
        <v>59146938</v>
      </c>
      <c r="AX27" s="107">
        <v>55284051</v>
      </c>
      <c r="AY27" s="107">
        <v>57126853</v>
      </c>
      <c r="AZ27" s="107">
        <v>55284051</v>
      </c>
      <c r="BA27" s="106">
        <v>266913159</v>
      </c>
      <c r="BB27" s="107">
        <v>95907550</v>
      </c>
      <c r="BC27" s="108">
        <v>41903273</v>
      </c>
      <c r="BD27" s="108">
        <v>46635410</v>
      </c>
      <c r="BE27" s="107">
        <v>49542919</v>
      </c>
      <c r="BF27" s="108">
        <v>32924007</v>
      </c>
      <c r="BG27" s="107">
        <v>0</v>
      </c>
      <c r="BH27" s="107">
        <v>0</v>
      </c>
      <c r="BI27" s="107">
        <v>0</v>
      </c>
      <c r="BJ27" s="107">
        <v>0</v>
      </c>
      <c r="BK27" s="107">
        <v>0</v>
      </c>
      <c r="BL27" s="110"/>
      <c r="BM27" s="87"/>
      <c r="BN27" s="87"/>
      <c r="BO27" s="87"/>
      <c r="BP27" s="6"/>
    </row>
    <row r="28" spans="2:68" s="1" customFormat="1" ht="16.5" customHeight="1">
      <c r="B28" s="25"/>
      <c r="C28" s="1" t="s">
        <v>229</v>
      </c>
      <c r="D28" s="165">
        <f>VLOOKUP(C28,잔액시산표!A:D,4,FALSE)</f>
        <v>8989929</v>
      </c>
      <c r="E28" s="269">
        <f t="shared" si="0"/>
        <v>1495415</v>
      </c>
      <c r="F28" s="269">
        <v>1540591</v>
      </c>
      <c r="G28" s="269">
        <v>1542104</v>
      </c>
      <c r="H28" s="269">
        <v>1476896</v>
      </c>
      <c r="I28" s="269">
        <v>1485154</v>
      </c>
      <c r="J28" s="269">
        <v>1449769</v>
      </c>
      <c r="K28" s="165">
        <v>11096447</v>
      </c>
      <c r="L28" s="269">
        <v>53373</v>
      </c>
      <c r="M28" s="269">
        <v>2045795</v>
      </c>
      <c r="N28" s="269">
        <v>2288370</v>
      </c>
      <c r="O28" s="269">
        <v>2268404</v>
      </c>
      <c r="P28" s="269">
        <v>2187291</v>
      </c>
      <c r="Q28" s="269">
        <v>2253214</v>
      </c>
      <c r="R28" s="165">
        <v>13348652</v>
      </c>
      <c r="S28" s="209">
        <v>2199909</v>
      </c>
      <c r="T28" s="209">
        <v>2287845</v>
      </c>
      <c r="U28" s="209">
        <v>2262508</v>
      </c>
      <c r="V28" s="35">
        <v>2179991</v>
      </c>
      <c r="W28" s="35">
        <v>2240060</v>
      </c>
      <c r="X28" s="35">
        <v>2178339</v>
      </c>
      <c r="Y28" s="165">
        <v>14310604</v>
      </c>
      <c r="Z28" s="35">
        <v>1513754</v>
      </c>
      <c r="AA28" s="35">
        <v>2468046</v>
      </c>
      <c r="AB28" s="35">
        <v>2638253</v>
      </c>
      <c r="AC28" s="35">
        <v>2597464</v>
      </c>
      <c r="AD28" s="35">
        <v>2513675</v>
      </c>
      <c r="AE28" s="176">
        <v>2579412</v>
      </c>
      <c r="AF28" s="165">
        <v>15151726</v>
      </c>
      <c r="AG28" s="35">
        <v>2487891</v>
      </c>
      <c r="AH28" s="34">
        <v>2570820</v>
      </c>
      <c r="AI28" s="34">
        <v>2555162</v>
      </c>
      <c r="AJ28" s="34">
        <v>2472137</v>
      </c>
      <c r="AK28" s="34">
        <v>2550342</v>
      </c>
      <c r="AL28" s="34">
        <v>2515374</v>
      </c>
      <c r="AM28" s="91">
        <v>13098290</v>
      </c>
      <c r="AN28" s="34">
        <v>3041918</v>
      </c>
      <c r="AO28" s="34">
        <v>1845881</v>
      </c>
      <c r="AP28" s="34">
        <v>2045730</v>
      </c>
      <c r="AQ28" s="34">
        <v>2037791</v>
      </c>
      <c r="AR28" s="34">
        <v>2029658</v>
      </c>
      <c r="AS28" s="34">
        <v>2097312</v>
      </c>
      <c r="AT28" s="91">
        <v>12837693</v>
      </c>
      <c r="AU28" s="34">
        <v>2006353.0999999996</v>
      </c>
      <c r="AV28" s="34">
        <v>2072977.9000000004</v>
      </c>
      <c r="AW28" s="34">
        <v>2068100.2999999998</v>
      </c>
      <c r="AX28" s="34">
        <v>1988026.7000000002</v>
      </c>
      <c r="AY28" s="34">
        <v>1981229</v>
      </c>
      <c r="AZ28" s="34">
        <v>2721006</v>
      </c>
      <c r="BA28" s="91">
        <v>18591968</v>
      </c>
      <c r="BB28" s="34">
        <v>4819722</v>
      </c>
      <c r="BC28" s="35">
        <v>2891423</v>
      </c>
      <c r="BD28" s="35">
        <v>3317883</v>
      </c>
      <c r="BE28" s="34">
        <v>4408107</v>
      </c>
      <c r="BF28" s="35">
        <v>3154833</v>
      </c>
      <c r="BG28" s="34">
        <v>0</v>
      </c>
      <c r="BH28" s="34">
        <v>0</v>
      </c>
      <c r="BI28" s="34">
        <v>0</v>
      </c>
      <c r="BJ28" s="34">
        <v>0</v>
      </c>
      <c r="BK28" s="34">
        <v>0</v>
      </c>
      <c r="BL28" s="7"/>
      <c r="BM28" s="87"/>
      <c r="BN28" s="87"/>
      <c r="BO28" s="87"/>
      <c r="BP28" s="6"/>
    </row>
    <row r="29" spans="2:68" s="1" customFormat="1" ht="17.100000000000001" customHeight="1">
      <c r="B29" s="25"/>
      <c r="C29" s="26" t="s">
        <v>28</v>
      </c>
      <c r="D29" s="165">
        <f>VLOOKUP(C29,잔액시산표!A:D,4,FALSE)</f>
        <v>927920</v>
      </c>
      <c r="E29" s="269">
        <f t="shared" si="0"/>
        <v>374000</v>
      </c>
      <c r="F29" s="269">
        <v>150000</v>
      </c>
      <c r="G29" s="269">
        <v>143000</v>
      </c>
      <c r="H29" s="269">
        <v>127920</v>
      </c>
      <c r="I29" s="269">
        <v>0</v>
      </c>
      <c r="J29" s="269">
        <v>133000</v>
      </c>
      <c r="K29" s="165">
        <v>1009560</v>
      </c>
      <c r="L29" s="269">
        <v>0</v>
      </c>
      <c r="M29" s="269">
        <v>133000</v>
      </c>
      <c r="N29" s="269">
        <v>0</v>
      </c>
      <c r="O29" s="269">
        <v>626560</v>
      </c>
      <c r="P29" s="269">
        <v>0</v>
      </c>
      <c r="Q29" s="269">
        <v>250000</v>
      </c>
      <c r="R29" s="165">
        <v>907570</v>
      </c>
      <c r="S29" s="209">
        <v>0</v>
      </c>
      <c r="T29" s="209">
        <v>0</v>
      </c>
      <c r="U29" s="209">
        <v>347250</v>
      </c>
      <c r="V29" s="35">
        <v>422320</v>
      </c>
      <c r="W29" s="35">
        <v>0</v>
      </c>
      <c r="X29" s="35">
        <v>138000</v>
      </c>
      <c r="Y29" s="165">
        <v>786520</v>
      </c>
      <c r="Z29" s="35">
        <v>0</v>
      </c>
      <c r="AA29" s="35">
        <v>0</v>
      </c>
      <c r="AB29" s="35">
        <v>130500</v>
      </c>
      <c r="AC29" s="35">
        <v>171020</v>
      </c>
      <c r="AD29" s="35">
        <v>465000</v>
      </c>
      <c r="AE29" s="176">
        <v>20000</v>
      </c>
      <c r="AF29" s="165">
        <v>783260</v>
      </c>
      <c r="AG29" s="35">
        <v>8000</v>
      </c>
      <c r="AH29" s="34">
        <v>183770</v>
      </c>
      <c r="AI29" s="34">
        <v>0</v>
      </c>
      <c r="AJ29" s="34">
        <v>115670</v>
      </c>
      <c r="AK29" s="34">
        <v>204000</v>
      </c>
      <c r="AL29" s="34">
        <v>271820</v>
      </c>
      <c r="AM29" s="91">
        <v>767460</v>
      </c>
      <c r="AN29" s="34">
        <v>58000</v>
      </c>
      <c r="AO29" s="34">
        <v>81720</v>
      </c>
      <c r="AP29" s="34">
        <v>66000</v>
      </c>
      <c r="AQ29" s="34">
        <v>388220</v>
      </c>
      <c r="AR29" s="34">
        <v>90800</v>
      </c>
      <c r="AS29" s="34">
        <v>82720</v>
      </c>
      <c r="AT29" s="91">
        <v>1688830</v>
      </c>
      <c r="AU29" s="34">
        <v>67720</v>
      </c>
      <c r="AV29" s="34">
        <v>5400</v>
      </c>
      <c r="AW29" s="34">
        <v>84000</v>
      </c>
      <c r="AX29" s="34">
        <v>267610</v>
      </c>
      <c r="AY29" s="34">
        <v>139000</v>
      </c>
      <c r="AZ29" s="34">
        <v>1125100</v>
      </c>
      <c r="BA29" s="91">
        <v>8165020</v>
      </c>
      <c r="BB29" s="34">
        <v>146550</v>
      </c>
      <c r="BC29" s="35">
        <v>257500</v>
      </c>
      <c r="BD29" s="35">
        <v>0</v>
      </c>
      <c r="BE29" s="34">
        <v>6802370</v>
      </c>
      <c r="BF29" s="35">
        <v>958600</v>
      </c>
      <c r="BG29" s="34">
        <v>0</v>
      </c>
      <c r="BH29" s="34">
        <v>0</v>
      </c>
      <c r="BI29" s="34">
        <v>0</v>
      </c>
      <c r="BJ29" s="34">
        <v>0</v>
      </c>
      <c r="BK29" s="34">
        <v>0</v>
      </c>
      <c r="BL29" s="7"/>
      <c r="BM29" s="87"/>
      <c r="BN29" s="87"/>
      <c r="BO29" s="87"/>
      <c r="BP29" s="6"/>
    </row>
    <row r="30" spans="2:68" s="6" customFormat="1" ht="17.100000000000001" customHeight="1">
      <c r="B30" s="405" t="s">
        <v>18</v>
      </c>
      <c r="C30" s="406"/>
      <c r="D30" s="169">
        <f>D7-D12</f>
        <v>-5487398139</v>
      </c>
      <c r="E30" s="268">
        <f t="shared" si="0"/>
        <v>-9897923237</v>
      </c>
      <c r="F30" s="268">
        <v>993788901</v>
      </c>
      <c r="G30" s="268">
        <v>936105227</v>
      </c>
      <c r="H30" s="268">
        <v>651951725</v>
      </c>
      <c r="I30" s="268">
        <v>889462242</v>
      </c>
      <c r="J30" s="268">
        <v>939217003</v>
      </c>
      <c r="K30" s="169">
        <v>6147216622</v>
      </c>
      <c r="L30" s="268">
        <v>913018254</v>
      </c>
      <c r="M30" s="268">
        <v>1024513729</v>
      </c>
      <c r="N30" s="268">
        <v>1116174268</v>
      </c>
      <c r="O30" s="268">
        <v>1178547348</v>
      </c>
      <c r="P30" s="268">
        <v>975126711</v>
      </c>
      <c r="Q30" s="268">
        <v>939836312</v>
      </c>
      <c r="R30" s="169">
        <v>5380152225</v>
      </c>
      <c r="S30" s="208">
        <v>1155608153</v>
      </c>
      <c r="T30" s="208">
        <v>897872547</v>
      </c>
      <c r="U30" s="208">
        <v>950635178.66666603</v>
      </c>
      <c r="V30" s="65">
        <v>650410862.33333397</v>
      </c>
      <c r="W30" s="65">
        <v>790491632</v>
      </c>
      <c r="X30" s="65">
        <v>935133852</v>
      </c>
      <c r="Y30" s="169">
        <v>5895004099</v>
      </c>
      <c r="Z30" s="65">
        <v>1073137187</v>
      </c>
      <c r="AA30" s="65">
        <v>1004824386</v>
      </c>
      <c r="AB30" s="65">
        <v>1094102872</v>
      </c>
      <c r="AC30" s="65">
        <v>970743937</v>
      </c>
      <c r="AD30" s="65">
        <v>716475563</v>
      </c>
      <c r="AE30" s="175">
        <v>1035720154</v>
      </c>
      <c r="AF30" s="169">
        <v>5829505685.333334</v>
      </c>
      <c r="AG30" s="65">
        <v>1209005252</v>
      </c>
      <c r="AH30" s="77">
        <v>1117208649</v>
      </c>
      <c r="AI30" s="77">
        <v>1126117976</v>
      </c>
      <c r="AJ30" s="77">
        <v>879003421.00000048</v>
      </c>
      <c r="AK30" s="77">
        <v>701705531.33333349</v>
      </c>
      <c r="AL30" s="77">
        <v>796464856</v>
      </c>
      <c r="AM30" s="77">
        <v>4767736045</v>
      </c>
      <c r="AN30" s="77">
        <v>898094043</v>
      </c>
      <c r="AO30" s="77">
        <v>810903356</v>
      </c>
      <c r="AP30" s="77">
        <v>849303539</v>
      </c>
      <c r="AQ30" s="77">
        <v>457537478</v>
      </c>
      <c r="AR30" s="77">
        <v>876448741</v>
      </c>
      <c r="AS30" s="77">
        <v>875448888</v>
      </c>
      <c r="AT30" s="77">
        <v>5442558330</v>
      </c>
      <c r="AU30" s="77">
        <v>1045149382.8999996</v>
      </c>
      <c r="AV30" s="77">
        <v>957447231.10000038</v>
      </c>
      <c r="AW30" s="77">
        <v>945273294.69999981</v>
      </c>
      <c r="AX30" s="77">
        <v>882620046.30000019</v>
      </c>
      <c r="AY30" s="77">
        <v>750318764</v>
      </c>
      <c r="AZ30" s="77">
        <v>861749611</v>
      </c>
      <c r="BA30" s="77">
        <v>4267440887</v>
      </c>
      <c r="BB30" s="77">
        <v>892636548</v>
      </c>
      <c r="BC30" s="65">
        <v>960411006</v>
      </c>
      <c r="BD30" s="65">
        <v>1055890277</v>
      </c>
      <c r="BE30" s="77">
        <v>678744557</v>
      </c>
      <c r="BF30" s="72">
        <v>679758499</v>
      </c>
      <c r="BG30" s="30">
        <v>0</v>
      </c>
      <c r="BH30" s="30">
        <v>0</v>
      </c>
      <c r="BI30" s="30">
        <v>0</v>
      </c>
      <c r="BJ30" s="30">
        <v>0</v>
      </c>
      <c r="BK30" s="30">
        <v>0</v>
      </c>
      <c r="BL30" s="7"/>
      <c r="BM30" s="87"/>
      <c r="BN30" s="87"/>
      <c r="BO30" s="87"/>
    </row>
    <row r="31" spans="2:68" s="6" customFormat="1" ht="17.100000000000001" customHeight="1">
      <c r="B31" s="405" t="s">
        <v>19</v>
      </c>
      <c r="C31" s="406"/>
      <c r="D31" s="164">
        <f>SUM(D32:D33)</f>
        <v>59429534</v>
      </c>
      <c r="E31" s="268">
        <f t="shared" si="0"/>
        <v>8348306</v>
      </c>
      <c r="F31" s="268">
        <v>10278037</v>
      </c>
      <c r="G31" s="268">
        <v>10014195</v>
      </c>
      <c r="H31" s="268">
        <v>6509178</v>
      </c>
      <c r="I31" s="268">
        <v>10823825</v>
      </c>
      <c r="J31" s="268">
        <v>13455993</v>
      </c>
      <c r="K31" s="164">
        <v>78921191</v>
      </c>
      <c r="L31" s="268">
        <v>13794130</v>
      </c>
      <c r="M31" s="268">
        <v>10948761</v>
      </c>
      <c r="N31" s="268">
        <v>13390607</v>
      </c>
      <c r="O31" s="268">
        <v>13637780</v>
      </c>
      <c r="P31" s="268">
        <v>13389764</v>
      </c>
      <c r="Q31" s="268">
        <v>13760149</v>
      </c>
      <c r="R31" s="164">
        <v>80044201</v>
      </c>
      <c r="S31" s="208">
        <v>12685666</v>
      </c>
      <c r="T31" s="208">
        <v>13911223</v>
      </c>
      <c r="U31" s="208">
        <v>13898030</v>
      </c>
      <c r="V31" s="72">
        <v>12762304</v>
      </c>
      <c r="W31" s="72">
        <v>19129993</v>
      </c>
      <c r="X31" s="72">
        <v>7656985</v>
      </c>
      <c r="Y31" s="164">
        <v>123153711</v>
      </c>
      <c r="Z31" s="72">
        <v>20536099</v>
      </c>
      <c r="AA31" s="72">
        <v>19407016</v>
      </c>
      <c r="AB31" s="72">
        <v>20722535</v>
      </c>
      <c r="AC31" s="72">
        <v>20680565</v>
      </c>
      <c r="AD31" s="72">
        <v>20470645</v>
      </c>
      <c r="AE31" s="173">
        <v>21336851</v>
      </c>
      <c r="AF31" s="164">
        <v>160389516</v>
      </c>
      <c r="AG31" s="72">
        <v>20440283</v>
      </c>
      <c r="AH31" s="30">
        <v>20278483</v>
      </c>
      <c r="AI31" s="30">
        <v>59509370</v>
      </c>
      <c r="AJ31" s="30">
        <v>19511381</v>
      </c>
      <c r="AK31" s="30">
        <v>21265649</v>
      </c>
      <c r="AL31" s="30">
        <v>19384350</v>
      </c>
      <c r="AM31" s="30">
        <v>114897923</v>
      </c>
      <c r="AN31" s="30">
        <v>19567138</v>
      </c>
      <c r="AO31" s="30">
        <v>15659339</v>
      </c>
      <c r="AP31" s="30">
        <v>19483393</v>
      </c>
      <c r="AQ31" s="30">
        <v>19981450</v>
      </c>
      <c r="AR31" s="30">
        <v>17811325</v>
      </c>
      <c r="AS31" s="30">
        <v>22395278</v>
      </c>
      <c r="AT31" s="30">
        <v>102791054</v>
      </c>
      <c r="AU31" s="30">
        <v>15513726</v>
      </c>
      <c r="AV31" s="30">
        <v>16589024</v>
      </c>
      <c r="AW31" s="30">
        <v>18196145</v>
      </c>
      <c r="AX31" s="30">
        <v>19121397</v>
      </c>
      <c r="AY31" s="30">
        <v>12720868</v>
      </c>
      <c r="AZ31" s="30">
        <v>20649894</v>
      </c>
      <c r="BA31" s="30">
        <v>97102858</v>
      </c>
      <c r="BB31" s="30">
        <v>22024412</v>
      </c>
      <c r="BC31" s="65">
        <v>-7612422</v>
      </c>
      <c r="BD31" s="72">
        <v>30941404</v>
      </c>
      <c r="BE31" s="30">
        <v>30403394</v>
      </c>
      <c r="BF31" s="72">
        <v>21283605</v>
      </c>
      <c r="BG31" s="72">
        <v>62465</v>
      </c>
      <c r="BH31" s="72">
        <v>0</v>
      </c>
      <c r="BI31" s="72">
        <v>0</v>
      </c>
      <c r="BJ31" s="72">
        <v>0</v>
      </c>
      <c r="BK31" s="72">
        <v>0</v>
      </c>
      <c r="BL31" s="7"/>
      <c r="BM31" s="87"/>
      <c r="BN31" s="87"/>
      <c r="BO31" s="87"/>
    </row>
    <row r="32" spans="2:68" s="1" customFormat="1" ht="17.100000000000001" customHeight="1">
      <c r="B32" s="25"/>
      <c r="C32" s="1" t="s">
        <v>29</v>
      </c>
      <c r="D32" s="165">
        <f>VLOOKUP(C32,잔액시산표!A:D,4,FALSE)</f>
        <v>59340595</v>
      </c>
      <c r="E32" s="269">
        <f t="shared" si="0"/>
        <v>8313410</v>
      </c>
      <c r="F32" s="269">
        <v>10263130</v>
      </c>
      <c r="G32" s="269">
        <v>10007060</v>
      </c>
      <c r="H32" s="269">
        <v>6506867</v>
      </c>
      <c r="I32" s="269">
        <v>10821537</v>
      </c>
      <c r="J32" s="269">
        <v>13428591</v>
      </c>
      <c r="K32" s="165">
        <v>78803977</v>
      </c>
      <c r="L32" s="269">
        <v>13769381</v>
      </c>
      <c r="M32" s="269">
        <v>10915345</v>
      </c>
      <c r="N32" s="269">
        <v>13375780</v>
      </c>
      <c r="O32" s="269">
        <v>13607814</v>
      </c>
      <c r="P32" s="269">
        <v>13382371</v>
      </c>
      <c r="Q32" s="269">
        <v>13753286</v>
      </c>
      <c r="R32" s="165">
        <v>77163605</v>
      </c>
      <c r="S32" s="209">
        <v>12683011</v>
      </c>
      <c r="T32" s="209">
        <v>13903811</v>
      </c>
      <c r="U32" s="209">
        <v>13878514</v>
      </c>
      <c r="V32" s="35">
        <v>10619351</v>
      </c>
      <c r="W32" s="35">
        <v>19046929</v>
      </c>
      <c r="X32" s="35">
        <v>7031989</v>
      </c>
      <c r="Y32" s="165">
        <v>122086896</v>
      </c>
      <c r="Z32" s="35">
        <v>20531958</v>
      </c>
      <c r="AA32" s="35">
        <v>19178595</v>
      </c>
      <c r="AB32" s="35">
        <v>20533899</v>
      </c>
      <c r="AC32" s="35">
        <v>20642579</v>
      </c>
      <c r="AD32" s="35">
        <v>20241248</v>
      </c>
      <c r="AE32" s="176">
        <v>20958617</v>
      </c>
      <c r="AF32" s="165">
        <v>120528583</v>
      </c>
      <c r="AG32" s="35">
        <v>20074671</v>
      </c>
      <c r="AH32" s="34">
        <v>20274446</v>
      </c>
      <c r="AI32" s="34">
        <v>20202228</v>
      </c>
      <c r="AJ32" s="34">
        <v>19477987</v>
      </c>
      <c r="AK32" s="34">
        <v>21261722</v>
      </c>
      <c r="AL32" s="34">
        <v>19237529</v>
      </c>
      <c r="AM32" s="91">
        <v>114814021</v>
      </c>
      <c r="AN32" s="34">
        <v>19552010</v>
      </c>
      <c r="AO32" s="34">
        <v>15629916</v>
      </c>
      <c r="AP32" s="34">
        <v>19468057</v>
      </c>
      <c r="AQ32" s="34">
        <v>19962758</v>
      </c>
      <c r="AR32" s="34">
        <v>17808344</v>
      </c>
      <c r="AS32" s="34">
        <v>22392936</v>
      </c>
      <c r="AT32" s="91">
        <v>102711897</v>
      </c>
      <c r="AU32" s="34">
        <v>15488443</v>
      </c>
      <c r="AV32" s="34">
        <v>16586685</v>
      </c>
      <c r="AW32" s="34">
        <v>18150743</v>
      </c>
      <c r="AX32" s="34">
        <v>19119633</v>
      </c>
      <c r="AY32" s="34">
        <v>12718747</v>
      </c>
      <c r="AZ32" s="34">
        <v>20647646</v>
      </c>
      <c r="BA32" s="91">
        <v>96974183</v>
      </c>
      <c r="BB32" s="34">
        <v>22013154</v>
      </c>
      <c r="BC32" s="89">
        <v>-7689730</v>
      </c>
      <c r="BD32" s="35">
        <v>30929977</v>
      </c>
      <c r="BE32" s="34">
        <v>30376915</v>
      </c>
      <c r="BF32" s="35">
        <v>21281402</v>
      </c>
      <c r="BG32" s="35">
        <v>62465</v>
      </c>
      <c r="BH32" s="35">
        <v>0</v>
      </c>
      <c r="BI32" s="35">
        <v>0</v>
      </c>
      <c r="BJ32" s="35">
        <v>0</v>
      </c>
      <c r="BK32" s="35">
        <v>0</v>
      </c>
      <c r="BL32" s="7"/>
      <c r="BM32" s="87"/>
      <c r="BN32" s="87"/>
      <c r="BO32" s="87"/>
      <c r="BP32" s="6"/>
    </row>
    <row r="33" spans="2:68" s="1" customFormat="1" ht="17.100000000000001" customHeight="1">
      <c r="B33" s="27"/>
      <c r="C33" s="26" t="s">
        <v>30</v>
      </c>
      <c r="D33" s="166">
        <f>VLOOKUP(C33,잔액시산표!A:D,4,FALSE)</f>
        <v>88939</v>
      </c>
      <c r="E33" s="269">
        <f t="shared" si="0"/>
        <v>34896</v>
      </c>
      <c r="F33" s="269">
        <v>14907</v>
      </c>
      <c r="G33" s="269">
        <v>7135</v>
      </c>
      <c r="H33" s="269">
        <v>2311</v>
      </c>
      <c r="I33" s="269">
        <v>2288</v>
      </c>
      <c r="J33" s="269">
        <v>27402</v>
      </c>
      <c r="K33" s="166">
        <v>117214</v>
      </c>
      <c r="L33" s="269">
        <v>24749</v>
      </c>
      <c r="M33" s="269">
        <v>33416</v>
      </c>
      <c r="N33" s="269">
        <v>14827</v>
      </c>
      <c r="O33" s="269">
        <v>29966</v>
      </c>
      <c r="P33" s="269">
        <v>7393</v>
      </c>
      <c r="Q33" s="269">
        <v>6863</v>
      </c>
      <c r="R33" s="165">
        <v>2880596</v>
      </c>
      <c r="S33" s="209">
        <v>2655</v>
      </c>
      <c r="T33" s="209">
        <v>7412</v>
      </c>
      <c r="U33" s="209">
        <v>19516</v>
      </c>
      <c r="V33" s="89">
        <v>2142953</v>
      </c>
      <c r="W33" s="89">
        <v>83064</v>
      </c>
      <c r="X33" s="89">
        <v>624996</v>
      </c>
      <c r="Y33" s="165">
        <v>1066815</v>
      </c>
      <c r="Z33" s="89">
        <v>4141</v>
      </c>
      <c r="AA33" s="89">
        <v>228421</v>
      </c>
      <c r="AB33" s="89">
        <v>188636</v>
      </c>
      <c r="AC33" s="89">
        <v>37986</v>
      </c>
      <c r="AD33" s="89">
        <v>229397</v>
      </c>
      <c r="AE33" s="176">
        <v>378234</v>
      </c>
      <c r="AF33" s="165">
        <v>39860933</v>
      </c>
      <c r="AG33" s="89">
        <v>365612</v>
      </c>
      <c r="AH33" s="89">
        <v>4037</v>
      </c>
      <c r="AI33" s="89">
        <v>39307142</v>
      </c>
      <c r="AJ33" s="89">
        <v>33394</v>
      </c>
      <c r="AK33" s="89">
        <v>3927</v>
      </c>
      <c r="AL33" s="89">
        <v>146821</v>
      </c>
      <c r="AM33" s="97">
        <v>83902</v>
      </c>
      <c r="AN33" s="89">
        <v>15128</v>
      </c>
      <c r="AO33" s="89">
        <v>29423</v>
      </c>
      <c r="AP33" s="89">
        <v>15336</v>
      </c>
      <c r="AQ33" s="89">
        <v>18692</v>
      </c>
      <c r="AR33" s="89">
        <v>2981</v>
      </c>
      <c r="AS33" s="89">
        <v>2342</v>
      </c>
      <c r="AT33" s="69">
        <v>79157</v>
      </c>
      <c r="AU33" s="89">
        <v>25283</v>
      </c>
      <c r="AV33" s="89">
        <v>2339</v>
      </c>
      <c r="AW33" s="89">
        <v>45402</v>
      </c>
      <c r="AX33" s="89">
        <v>1764</v>
      </c>
      <c r="AY33" s="89">
        <v>2121</v>
      </c>
      <c r="AZ33" s="89">
        <v>2248</v>
      </c>
      <c r="BA33" s="97">
        <v>128675</v>
      </c>
      <c r="BB33" s="89">
        <v>11258</v>
      </c>
      <c r="BC33" s="37">
        <v>77308</v>
      </c>
      <c r="BD33" s="37">
        <v>11427</v>
      </c>
      <c r="BE33" s="36">
        <v>26479</v>
      </c>
      <c r="BF33" s="37">
        <v>2203</v>
      </c>
      <c r="BG33" s="37">
        <v>0</v>
      </c>
      <c r="BH33" s="37">
        <v>0</v>
      </c>
      <c r="BI33" s="37">
        <v>0</v>
      </c>
      <c r="BJ33" s="37">
        <v>0</v>
      </c>
      <c r="BK33" s="37">
        <v>0</v>
      </c>
      <c r="BL33" s="7"/>
      <c r="BM33" s="87"/>
      <c r="BN33" s="87"/>
      <c r="BO33" s="87"/>
      <c r="BP33" s="6"/>
    </row>
    <row r="34" spans="2:68" s="6" customFormat="1" ht="17.100000000000001" customHeight="1">
      <c r="B34" s="405" t="s">
        <v>20</v>
      </c>
      <c r="C34" s="406"/>
      <c r="D34" s="164">
        <f>SUM(D35:D36)</f>
        <v>4242644574</v>
      </c>
      <c r="E34" s="268">
        <f t="shared" si="0"/>
        <v>827302297</v>
      </c>
      <c r="F34" s="268">
        <v>691997455</v>
      </c>
      <c r="G34" s="268">
        <v>691997455</v>
      </c>
      <c r="H34" s="268">
        <v>669674956</v>
      </c>
      <c r="I34" s="268">
        <v>691997455</v>
      </c>
      <c r="J34" s="268">
        <v>669674956</v>
      </c>
      <c r="K34" s="164">
        <v>4057083614</v>
      </c>
      <c r="L34" s="268">
        <v>691997455</v>
      </c>
      <c r="M34" s="268">
        <v>625029960</v>
      </c>
      <c r="N34" s="268">
        <v>691997455</v>
      </c>
      <c r="O34" s="268">
        <v>690106751</v>
      </c>
      <c r="P34" s="268">
        <v>667845242</v>
      </c>
      <c r="Q34" s="268">
        <v>690106751</v>
      </c>
      <c r="R34" s="164">
        <v>4073862109</v>
      </c>
      <c r="S34" s="208">
        <v>667845242</v>
      </c>
      <c r="T34" s="208">
        <v>690106751</v>
      </c>
      <c r="U34" s="208">
        <v>690112881</v>
      </c>
      <c r="V34" s="72">
        <v>667845242</v>
      </c>
      <c r="W34" s="72">
        <v>690106751</v>
      </c>
      <c r="X34" s="72">
        <v>667845242</v>
      </c>
      <c r="Y34" s="164">
        <v>4079467103</v>
      </c>
      <c r="Z34" s="72">
        <v>690106751</v>
      </c>
      <c r="AA34" s="72">
        <v>645583735</v>
      </c>
      <c r="AB34" s="72">
        <v>690106751</v>
      </c>
      <c r="AC34" s="72">
        <v>691997455</v>
      </c>
      <c r="AD34" s="72">
        <v>669674956</v>
      </c>
      <c r="AE34" s="173">
        <v>691997455</v>
      </c>
      <c r="AF34" s="164">
        <v>4085017247</v>
      </c>
      <c r="AG34" s="72">
        <v>669674958</v>
      </c>
      <c r="AH34" s="30">
        <v>691997459</v>
      </c>
      <c r="AI34" s="30">
        <v>691997456</v>
      </c>
      <c r="AJ34" s="30">
        <v>669674958</v>
      </c>
      <c r="AK34" s="30">
        <v>691997459</v>
      </c>
      <c r="AL34" s="30">
        <v>669674957</v>
      </c>
      <c r="AM34" s="30">
        <v>4062694746</v>
      </c>
      <c r="AN34" s="30">
        <v>691997459</v>
      </c>
      <c r="AO34" s="30">
        <v>625029957</v>
      </c>
      <c r="AP34" s="30">
        <v>691997458</v>
      </c>
      <c r="AQ34" s="30">
        <v>691997458</v>
      </c>
      <c r="AR34" s="30">
        <v>669674956</v>
      </c>
      <c r="AS34" s="30">
        <v>691997458</v>
      </c>
      <c r="AT34" s="30">
        <v>4085017249</v>
      </c>
      <c r="AU34" s="30">
        <v>669674958</v>
      </c>
      <c r="AV34" s="30">
        <v>691997459</v>
      </c>
      <c r="AW34" s="30">
        <v>691997459</v>
      </c>
      <c r="AX34" s="30">
        <v>669674958</v>
      </c>
      <c r="AY34" s="30">
        <v>691997459</v>
      </c>
      <c r="AZ34" s="30">
        <v>669674956</v>
      </c>
      <c r="BA34" s="30">
        <v>3203694834</v>
      </c>
      <c r="BB34" s="30">
        <v>692030458</v>
      </c>
      <c r="BC34" s="72">
        <v>625029967</v>
      </c>
      <c r="BD34" s="72">
        <v>677028695</v>
      </c>
      <c r="BE34" s="30">
        <v>707866361</v>
      </c>
      <c r="BF34" s="72">
        <v>501739353</v>
      </c>
      <c r="BG34" s="30">
        <v>0</v>
      </c>
      <c r="BH34" s="30">
        <v>0</v>
      </c>
      <c r="BI34" s="30">
        <v>0</v>
      </c>
      <c r="BJ34" s="30">
        <v>0</v>
      </c>
      <c r="BK34" s="30">
        <v>0</v>
      </c>
      <c r="BL34" s="7"/>
      <c r="BM34" s="87"/>
      <c r="BN34" s="87"/>
      <c r="BO34" s="87"/>
    </row>
    <row r="35" spans="2:68" s="1" customFormat="1" ht="17.100000000000001" customHeight="1">
      <c r="B35" s="25"/>
      <c r="C35" s="1" t="s">
        <v>31</v>
      </c>
      <c r="D35" s="165">
        <f>VLOOKUP(C35,잔액시산표!A:D,4,FALSE)</f>
        <v>4155479948</v>
      </c>
      <c r="E35" s="269">
        <f t="shared" si="0"/>
        <v>740137671</v>
      </c>
      <c r="F35" s="269">
        <v>691997455</v>
      </c>
      <c r="G35" s="269">
        <v>691997455</v>
      </c>
      <c r="H35" s="269">
        <v>669674956</v>
      </c>
      <c r="I35" s="269">
        <v>691997455</v>
      </c>
      <c r="J35" s="269">
        <v>669674956</v>
      </c>
      <c r="K35" s="165">
        <v>4057083614</v>
      </c>
      <c r="L35" s="269">
        <v>691997455</v>
      </c>
      <c r="M35" s="269">
        <v>625029960</v>
      </c>
      <c r="N35" s="269">
        <v>691997455</v>
      </c>
      <c r="O35" s="269">
        <v>690106751</v>
      </c>
      <c r="P35" s="269">
        <v>667845242</v>
      </c>
      <c r="Q35" s="269">
        <v>690106751</v>
      </c>
      <c r="R35" s="165">
        <v>4073855979</v>
      </c>
      <c r="S35" s="209">
        <v>667845242</v>
      </c>
      <c r="T35" s="209">
        <v>690106751</v>
      </c>
      <c r="U35" s="209">
        <v>690106751</v>
      </c>
      <c r="V35" s="35">
        <v>667845242</v>
      </c>
      <c r="W35" s="35">
        <v>690106751</v>
      </c>
      <c r="X35" s="35">
        <v>667845242</v>
      </c>
      <c r="Y35" s="165">
        <v>4079467103</v>
      </c>
      <c r="Z35" s="35">
        <v>690106751</v>
      </c>
      <c r="AA35" s="35">
        <v>645583735</v>
      </c>
      <c r="AB35" s="35">
        <v>690106751</v>
      </c>
      <c r="AC35" s="35">
        <v>691997455</v>
      </c>
      <c r="AD35" s="35">
        <v>669674956</v>
      </c>
      <c r="AE35" s="176">
        <v>691997455</v>
      </c>
      <c r="AF35" s="165">
        <v>4085017247</v>
      </c>
      <c r="AG35" s="35">
        <v>669674958</v>
      </c>
      <c r="AH35" s="34">
        <v>691997459</v>
      </c>
      <c r="AI35" s="34">
        <v>691997456</v>
      </c>
      <c r="AJ35" s="34">
        <v>669674958</v>
      </c>
      <c r="AK35" s="34">
        <v>691997459</v>
      </c>
      <c r="AL35" s="34">
        <v>669674957</v>
      </c>
      <c r="AM35" s="91">
        <v>4062694746</v>
      </c>
      <c r="AN35" s="34">
        <v>691997459</v>
      </c>
      <c r="AO35" s="34">
        <v>625029957</v>
      </c>
      <c r="AP35" s="34">
        <v>691997458</v>
      </c>
      <c r="AQ35" s="34">
        <v>691997458</v>
      </c>
      <c r="AR35" s="34">
        <v>669674956</v>
      </c>
      <c r="AS35" s="34">
        <v>691997458</v>
      </c>
      <c r="AT35" s="91">
        <v>4085017244</v>
      </c>
      <c r="AU35" s="34">
        <v>669674958</v>
      </c>
      <c r="AV35" s="34">
        <v>691997454</v>
      </c>
      <c r="AW35" s="34">
        <v>691997459</v>
      </c>
      <c r="AX35" s="34">
        <v>669674958</v>
      </c>
      <c r="AY35" s="34">
        <v>691997459</v>
      </c>
      <c r="AZ35" s="34">
        <v>669674956</v>
      </c>
      <c r="BA35" s="91">
        <v>3202791821</v>
      </c>
      <c r="BB35" s="34">
        <v>691997458</v>
      </c>
      <c r="BC35" s="35">
        <v>625029958</v>
      </c>
      <c r="BD35" s="35">
        <v>677028691</v>
      </c>
      <c r="BE35" s="34">
        <v>706996361</v>
      </c>
      <c r="BF35" s="35">
        <v>501739353</v>
      </c>
      <c r="BG35" s="34">
        <v>0</v>
      </c>
      <c r="BH35" s="34">
        <v>0</v>
      </c>
      <c r="BI35" s="34">
        <v>0</v>
      </c>
      <c r="BJ35" s="34">
        <v>0</v>
      </c>
      <c r="BK35" s="34">
        <v>0</v>
      </c>
      <c r="BL35" s="7"/>
      <c r="BM35" s="111"/>
      <c r="BN35" s="87"/>
      <c r="BO35" s="87"/>
      <c r="BP35" s="6"/>
    </row>
    <row r="36" spans="2:68" s="61" customFormat="1" ht="17.100000000000001" customHeight="1">
      <c r="B36" s="112"/>
      <c r="C36" s="60" t="s">
        <v>32</v>
      </c>
      <c r="D36" s="170">
        <f>VLOOKUP(C36,잔액시산표!A:D,4,FALSE)</f>
        <v>87164626</v>
      </c>
      <c r="E36" s="273">
        <f t="shared" si="0"/>
        <v>87164626</v>
      </c>
      <c r="F36" s="273">
        <v>0</v>
      </c>
      <c r="G36" s="273">
        <v>0</v>
      </c>
      <c r="H36" s="273">
        <v>0</v>
      </c>
      <c r="I36" s="273">
        <v>0</v>
      </c>
      <c r="J36" s="273">
        <v>0</v>
      </c>
      <c r="K36" s="170">
        <v>0</v>
      </c>
      <c r="L36" s="273">
        <v>0</v>
      </c>
      <c r="M36" s="273">
        <v>0</v>
      </c>
      <c r="N36" s="273">
        <v>0</v>
      </c>
      <c r="O36" s="273">
        <v>0</v>
      </c>
      <c r="P36" s="273">
        <v>0</v>
      </c>
      <c r="Q36" s="273">
        <v>0</v>
      </c>
      <c r="R36" s="170">
        <v>6130</v>
      </c>
      <c r="S36" s="213">
        <v>0</v>
      </c>
      <c r="T36" s="213">
        <v>0</v>
      </c>
      <c r="U36" s="213">
        <v>6130</v>
      </c>
      <c r="V36" s="115">
        <v>0</v>
      </c>
      <c r="W36" s="115">
        <v>0</v>
      </c>
      <c r="X36" s="115">
        <v>0</v>
      </c>
      <c r="Y36" s="170">
        <v>0</v>
      </c>
      <c r="Z36" s="115">
        <v>0</v>
      </c>
      <c r="AA36" s="115">
        <v>0</v>
      </c>
      <c r="AB36" s="115">
        <v>0</v>
      </c>
      <c r="AC36" s="115">
        <v>0</v>
      </c>
      <c r="AD36" s="115">
        <v>0</v>
      </c>
      <c r="AE36" s="178">
        <v>0</v>
      </c>
      <c r="AF36" s="170">
        <v>0</v>
      </c>
      <c r="AG36" s="115">
        <v>0</v>
      </c>
      <c r="AH36" s="114">
        <v>0</v>
      </c>
      <c r="AI36" s="114">
        <v>0</v>
      </c>
      <c r="AJ36" s="114">
        <v>0</v>
      </c>
      <c r="AK36" s="114">
        <v>0</v>
      </c>
      <c r="AL36" s="114">
        <v>0</v>
      </c>
      <c r="AM36" s="113">
        <v>0</v>
      </c>
      <c r="AN36" s="114">
        <v>0</v>
      </c>
      <c r="AO36" s="114">
        <v>0</v>
      </c>
      <c r="AP36" s="114">
        <v>0</v>
      </c>
      <c r="AQ36" s="114">
        <v>0</v>
      </c>
      <c r="AR36" s="114">
        <v>0</v>
      </c>
      <c r="AS36" s="114">
        <v>0</v>
      </c>
      <c r="AT36" s="113">
        <v>5</v>
      </c>
      <c r="AU36" s="114">
        <v>0</v>
      </c>
      <c r="AV36" s="114">
        <v>5</v>
      </c>
      <c r="AW36" s="114">
        <v>0</v>
      </c>
      <c r="AX36" s="114">
        <v>0</v>
      </c>
      <c r="AY36" s="114">
        <v>0</v>
      </c>
      <c r="AZ36" s="114">
        <v>0</v>
      </c>
      <c r="BA36" s="113">
        <v>903013</v>
      </c>
      <c r="BB36" s="114">
        <v>33000</v>
      </c>
      <c r="BC36" s="115">
        <v>9</v>
      </c>
      <c r="BD36" s="115">
        <v>4</v>
      </c>
      <c r="BE36" s="114">
        <v>870000</v>
      </c>
      <c r="BF36" s="115">
        <v>0</v>
      </c>
      <c r="BG36" s="114">
        <v>0</v>
      </c>
      <c r="BH36" s="114">
        <v>0</v>
      </c>
      <c r="BI36" s="114">
        <v>0</v>
      </c>
      <c r="BJ36" s="114">
        <v>0</v>
      </c>
      <c r="BK36" s="114">
        <v>0</v>
      </c>
      <c r="BL36" s="110"/>
      <c r="BM36" s="87"/>
      <c r="BN36" s="87"/>
      <c r="BO36" s="87"/>
      <c r="BP36" s="6"/>
    </row>
    <row r="37" spans="2:68" s="6" customFormat="1" ht="17.100000000000001" customHeight="1" thickBot="1">
      <c r="B37" s="405" t="s">
        <v>21</v>
      </c>
      <c r="C37" s="406"/>
      <c r="D37" s="171">
        <f>D30+D31-D34</f>
        <v>-9670613179</v>
      </c>
      <c r="E37" s="268">
        <f t="shared" si="0"/>
        <v>-10716877228</v>
      </c>
      <c r="F37" s="268">
        <v>312069483</v>
      </c>
      <c r="G37" s="268">
        <v>254121967</v>
      </c>
      <c r="H37" s="268">
        <v>-11214053</v>
      </c>
      <c r="I37" s="268">
        <v>208288612</v>
      </c>
      <c r="J37" s="268">
        <v>282998040</v>
      </c>
      <c r="K37" s="171">
        <v>2169054199</v>
      </c>
      <c r="L37" s="268">
        <v>234814928</v>
      </c>
      <c r="M37" s="268">
        <v>410432530</v>
      </c>
      <c r="N37" s="268">
        <v>437567421</v>
      </c>
      <c r="O37" s="268">
        <v>502078377</v>
      </c>
      <c r="P37" s="268">
        <v>320671233</v>
      </c>
      <c r="Q37" s="268">
        <v>263489710</v>
      </c>
      <c r="R37" s="171">
        <v>1386334317</v>
      </c>
      <c r="S37" s="208">
        <v>500448577</v>
      </c>
      <c r="T37" s="208">
        <v>221677019</v>
      </c>
      <c r="U37" s="208">
        <v>274420327.66666603</v>
      </c>
      <c r="V37" s="65">
        <v>-4672075.6666660309</v>
      </c>
      <c r="W37" s="65">
        <v>119514874</v>
      </c>
      <c r="X37" s="65">
        <v>274945595</v>
      </c>
      <c r="Y37" s="171">
        <v>1938690707</v>
      </c>
      <c r="Z37" s="65">
        <v>403566535</v>
      </c>
      <c r="AA37" s="65">
        <v>378647667</v>
      </c>
      <c r="AB37" s="65">
        <v>424718656</v>
      </c>
      <c r="AC37" s="65">
        <v>299427047</v>
      </c>
      <c r="AD37" s="65">
        <v>67271252</v>
      </c>
      <c r="AE37" s="175">
        <v>365059550</v>
      </c>
      <c r="AF37" s="171">
        <v>1904877954.333334</v>
      </c>
      <c r="AG37" s="65">
        <v>559770577</v>
      </c>
      <c r="AH37" s="77">
        <v>445489673</v>
      </c>
      <c r="AI37" s="77">
        <v>493629890</v>
      </c>
      <c r="AJ37" s="77">
        <v>228839844.00000048</v>
      </c>
      <c r="AK37" s="77">
        <v>30973721.333333492</v>
      </c>
      <c r="AL37" s="77">
        <v>146174249</v>
      </c>
      <c r="AM37" s="77">
        <v>819939222</v>
      </c>
      <c r="AN37" s="77">
        <v>225663722</v>
      </c>
      <c r="AO37" s="77">
        <v>201532738</v>
      </c>
      <c r="AP37" s="77">
        <v>176789474</v>
      </c>
      <c r="AQ37" s="77">
        <v>-214478530</v>
      </c>
      <c r="AR37" s="77">
        <v>224585110</v>
      </c>
      <c r="AS37" s="77">
        <v>205846708</v>
      </c>
      <c r="AT37" s="77">
        <v>1460332135</v>
      </c>
      <c r="AU37" s="77">
        <v>390988150.89999962</v>
      </c>
      <c r="AV37" s="77">
        <v>282038796.10000038</v>
      </c>
      <c r="AW37" s="77">
        <v>271471980.69999981</v>
      </c>
      <c r="AX37" s="77">
        <v>232066485.30000019</v>
      </c>
      <c r="AY37" s="77">
        <v>71042173</v>
      </c>
      <c r="AZ37" s="77">
        <v>212724549</v>
      </c>
      <c r="BA37" s="77">
        <v>1160848911</v>
      </c>
      <c r="BB37" s="77">
        <v>222630502</v>
      </c>
      <c r="BC37" s="65">
        <v>327768617</v>
      </c>
      <c r="BD37" s="65">
        <v>409802986</v>
      </c>
      <c r="BE37" s="77">
        <v>1281590</v>
      </c>
      <c r="BF37" s="66">
        <v>199302751</v>
      </c>
      <c r="BG37" s="31">
        <v>62465</v>
      </c>
      <c r="BH37" s="31">
        <v>0</v>
      </c>
      <c r="BI37" s="31">
        <v>0</v>
      </c>
      <c r="BJ37" s="31">
        <v>0</v>
      </c>
      <c r="BK37" s="32">
        <v>0</v>
      </c>
      <c r="BL37" s="7"/>
      <c r="BM37" s="87"/>
      <c r="BN37" s="87"/>
      <c r="BO37" s="87"/>
    </row>
    <row r="38" spans="2:68" s="2" customFormat="1" ht="17.100000000000001" customHeight="1">
      <c r="B38" s="5"/>
      <c r="D38" s="9" t="b">
        <f>D37=J37+I37+H37+G37+F37+E37</f>
        <v>1</v>
      </c>
      <c r="E38" s="9"/>
      <c r="F38" s="9"/>
      <c r="G38" s="9"/>
      <c r="H38" s="9"/>
      <c r="I38" s="9"/>
      <c r="J38" s="9"/>
      <c r="K38" s="9"/>
      <c r="L38" s="161"/>
      <c r="M38" s="161"/>
      <c r="N38" s="161"/>
      <c r="O38" s="161"/>
      <c r="P38" s="161"/>
      <c r="Q38" s="161"/>
      <c r="R38" s="9"/>
      <c r="S38" s="9"/>
      <c r="T38" s="9"/>
      <c r="U38" s="9"/>
      <c r="V38" s="9"/>
      <c r="W38" s="9"/>
      <c r="X38" s="9"/>
      <c r="Y38" s="9"/>
      <c r="Z38" s="9"/>
      <c r="AA38" s="9"/>
      <c r="AB38" s="9"/>
      <c r="AC38" s="9"/>
      <c r="AD38" s="9"/>
      <c r="AE38" s="9"/>
      <c r="AF38" s="9"/>
      <c r="AG38" s="9"/>
      <c r="AH38" s="9"/>
      <c r="AI38" s="9"/>
      <c r="AJ38" s="9"/>
      <c r="AK38" s="9"/>
      <c r="AL38" s="9"/>
      <c r="AM38" s="9" t="b">
        <f>AM37=SUM(AN37:AS37)</f>
        <v>1</v>
      </c>
      <c r="AN38" s="140"/>
      <c r="AO38" s="9"/>
      <c r="AP38" s="9"/>
      <c r="AQ38" s="9"/>
      <c r="AR38" s="9"/>
      <c r="AS38" s="9"/>
      <c r="AT38" s="9" t="b">
        <f>AT37=SUM(AU37:AZ37)</f>
        <v>1</v>
      </c>
      <c r="AU38" s="9"/>
      <c r="AV38" s="9"/>
      <c r="AW38" s="9"/>
      <c r="AX38" s="9"/>
      <c r="AY38" s="9"/>
      <c r="AZ38" s="9"/>
      <c r="BA38" s="9"/>
      <c r="BL38"/>
      <c r="BM38" s="88"/>
      <c r="BN38"/>
      <c r="BO38" s="9"/>
    </row>
    <row r="39" spans="2:68" ht="17.100000000000001" customHeight="1">
      <c r="D39" s="9"/>
      <c r="E39" s="9"/>
      <c r="F39" s="9"/>
      <c r="G39" s="9"/>
      <c r="H39" s="9"/>
      <c r="I39" s="9"/>
      <c r="J39" s="9"/>
      <c r="K39" s="9"/>
      <c r="L39" s="161"/>
      <c r="M39" s="161"/>
      <c r="N39" s="161"/>
      <c r="O39" s="161"/>
      <c r="P39" s="161"/>
      <c r="Q39" s="161"/>
      <c r="R39" s="9"/>
      <c r="S39" s="9"/>
      <c r="T39" s="9"/>
      <c r="U39" s="9"/>
      <c r="V39" s="9"/>
      <c r="W39" s="9"/>
      <c r="X39" s="9"/>
      <c r="Y39" s="9"/>
      <c r="Z39" s="9"/>
      <c r="AA39" s="9"/>
      <c r="AB39" s="9"/>
      <c r="AC39" s="9"/>
      <c r="AD39" s="9"/>
      <c r="AE39" s="9"/>
      <c r="AF39" s="9"/>
      <c r="AG39" s="9"/>
      <c r="AH39" s="9"/>
      <c r="AI39" s="9"/>
      <c r="AJ39" s="9"/>
      <c r="AK39" s="9"/>
      <c r="AL39" s="9"/>
      <c r="AM39" s="9"/>
      <c r="AN39" s="9"/>
      <c r="AO39" s="9"/>
      <c r="AP39" s="8"/>
      <c r="AQ39" s="8"/>
      <c r="AR39" s="8"/>
      <c r="AS39" s="8"/>
      <c r="AT39" s="8"/>
      <c r="AU39" s="8"/>
      <c r="AV39" s="8"/>
      <c r="AW39" s="8"/>
      <c r="AX39" s="8"/>
      <c r="AY39" s="8"/>
      <c r="AZ39" s="8"/>
      <c r="BA39" s="8"/>
      <c r="BL39" s="7"/>
    </row>
    <row r="40" spans="2:68" ht="17.100000000000001" customHeight="1">
      <c r="AP40" s="8"/>
      <c r="AQ40" s="8"/>
      <c r="AR40" s="8"/>
      <c r="AS40" s="8"/>
      <c r="BM40" s="8"/>
      <c r="BN40" s="8"/>
    </row>
    <row r="41" spans="2:68" ht="17.100000000000001" customHeight="1">
      <c r="C41" s="9"/>
      <c r="D41" s="38"/>
      <c r="E41" s="38"/>
      <c r="F41" s="38"/>
      <c r="G41" s="38"/>
      <c r="H41" s="38"/>
      <c r="I41" s="38"/>
      <c r="J41" s="38"/>
      <c r="K41" s="38"/>
      <c r="L41" s="228"/>
      <c r="M41" s="228"/>
      <c r="N41" s="228"/>
      <c r="O41" s="228"/>
      <c r="P41" s="228"/>
      <c r="Q41" s="22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8"/>
      <c r="AQ41" s="8"/>
      <c r="AR41" s="8"/>
      <c r="AS41" s="8"/>
      <c r="AT41" s="38"/>
      <c r="AU41" s="38"/>
      <c r="AV41" s="38"/>
      <c r="AW41" s="38"/>
      <c r="AX41" s="38"/>
      <c r="AY41" s="38"/>
      <c r="AZ41" s="38"/>
      <c r="BA41" s="38"/>
      <c r="BB41" s="9"/>
      <c r="BC41" s="76"/>
      <c r="BD41" s="76"/>
      <c r="BE41" s="76"/>
      <c r="BF41" s="76"/>
      <c r="BG41" s="76"/>
      <c r="BI41" s="8"/>
      <c r="BJ41" s="8"/>
      <c r="BK41" s="8"/>
      <c r="BL41" s="8"/>
      <c r="BM41" s="8"/>
      <c r="BN41" s="8"/>
    </row>
    <row r="42" spans="2:68" ht="17.100000000000001" customHeight="1">
      <c r="C42" s="9"/>
      <c r="D42" s="38"/>
      <c r="E42" s="38"/>
      <c r="F42" s="38"/>
      <c r="G42" s="38"/>
      <c r="H42" s="38"/>
      <c r="I42" s="38"/>
      <c r="J42" s="38"/>
      <c r="K42" s="38"/>
      <c r="L42" s="228"/>
      <c r="M42" s="228"/>
      <c r="N42" s="228"/>
      <c r="O42" s="228"/>
      <c r="P42" s="228"/>
      <c r="Q42" s="22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8"/>
      <c r="AQ42" s="8"/>
      <c r="AR42" s="8"/>
      <c r="AS42" s="8"/>
      <c r="AT42" s="38"/>
      <c r="AU42" s="38"/>
      <c r="AV42" s="38"/>
      <c r="AW42" s="38"/>
      <c r="AX42" s="38"/>
      <c r="AY42" s="38"/>
      <c r="AZ42" s="38"/>
      <c r="BA42" s="38"/>
      <c r="BB42" s="95"/>
      <c r="BC42" s="76"/>
      <c r="BD42" s="76"/>
      <c r="BE42" s="76"/>
      <c r="BF42" s="76"/>
      <c r="BG42" s="76"/>
      <c r="BI42" s="8"/>
      <c r="BJ42" s="8"/>
      <c r="BK42" s="8"/>
      <c r="BL42" s="8"/>
      <c r="BM42" s="8"/>
      <c r="BN42" s="8"/>
    </row>
    <row r="43" spans="2:68" ht="17.100000000000001" customHeight="1">
      <c r="C43" s="9"/>
      <c r="D43" s="38"/>
      <c r="E43" s="38"/>
      <c r="F43" s="38"/>
      <c r="G43" s="38"/>
      <c r="H43" s="38"/>
      <c r="I43" s="38"/>
      <c r="J43" s="38"/>
      <c r="K43" s="38"/>
      <c r="L43" s="228"/>
      <c r="M43" s="228"/>
      <c r="N43" s="228"/>
      <c r="O43" s="228"/>
      <c r="P43" s="228"/>
      <c r="Q43" s="22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95"/>
      <c r="BC43" s="76"/>
      <c r="BD43" s="76"/>
      <c r="BE43" s="76"/>
      <c r="BF43" s="76"/>
      <c r="BG43" s="76"/>
      <c r="BI43" s="8"/>
      <c r="BJ43" s="8"/>
      <c r="BK43" s="8"/>
      <c r="BL43" s="8"/>
      <c r="BM43" s="8"/>
      <c r="BN43" s="8"/>
    </row>
    <row r="44" spans="2:68" ht="17.100000000000001" customHeight="1">
      <c r="C44" s="9"/>
      <c r="D44" s="38"/>
      <c r="E44" s="38"/>
      <c r="F44" s="38"/>
      <c r="G44" s="38"/>
      <c r="H44" s="38"/>
      <c r="I44" s="38"/>
      <c r="J44" s="38"/>
      <c r="K44" s="38"/>
      <c r="L44" s="228"/>
      <c r="M44" s="228"/>
      <c r="N44" s="228"/>
      <c r="O44" s="228"/>
      <c r="P44" s="228"/>
      <c r="Q44" s="22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95"/>
      <c r="BC44" s="76"/>
      <c r="BD44" s="76"/>
      <c r="BE44" s="76"/>
      <c r="BF44" s="76"/>
      <c r="BG44" s="76"/>
      <c r="BI44" s="8"/>
      <c r="BJ44" s="8"/>
      <c r="BK44" s="8"/>
      <c r="BL44" s="8"/>
      <c r="BM44" s="8"/>
      <c r="BN44" s="8"/>
    </row>
    <row r="45" spans="2:68" ht="17.100000000000001" customHeight="1">
      <c r="C45" s="9"/>
      <c r="D45" s="38"/>
      <c r="E45" s="38"/>
      <c r="F45" s="38"/>
      <c r="G45" s="38"/>
      <c r="H45" s="38"/>
      <c r="I45" s="38"/>
      <c r="J45" s="38"/>
      <c r="K45" s="38"/>
      <c r="L45" s="228"/>
      <c r="M45" s="228"/>
      <c r="N45" s="228"/>
      <c r="O45" s="228"/>
      <c r="P45" s="228"/>
      <c r="Q45" s="22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95"/>
      <c r="BC45" s="76"/>
      <c r="BD45" s="76"/>
      <c r="BE45" s="76"/>
      <c r="BF45" s="76"/>
      <c r="BG45" s="76"/>
      <c r="BI45" s="8"/>
      <c r="BJ45" s="8"/>
      <c r="BK45" s="8"/>
      <c r="BL45" s="8"/>
      <c r="BM45" s="8"/>
      <c r="BN45" s="8"/>
    </row>
    <row r="46" spans="2:68" ht="17.100000000000001" customHeight="1">
      <c r="C46" s="9"/>
      <c r="D46" s="38"/>
      <c r="E46" s="38"/>
      <c r="F46" s="38"/>
      <c r="G46" s="38"/>
      <c r="H46" s="38"/>
      <c r="I46" s="38"/>
      <c r="J46" s="38"/>
      <c r="K46" s="38"/>
      <c r="L46" s="228"/>
      <c r="M46" s="228"/>
      <c r="N46" s="228"/>
      <c r="O46" s="228"/>
      <c r="P46" s="228"/>
      <c r="Q46" s="22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95"/>
      <c r="BC46" s="76"/>
      <c r="BD46" s="76"/>
      <c r="BE46" s="76"/>
      <c r="BF46" s="76"/>
      <c r="BG46" s="76"/>
      <c r="BI46" s="8"/>
      <c r="BJ46" s="8"/>
      <c r="BK46" s="8"/>
      <c r="BL46" s="8"/>
      <c r="BM46" s="8"/>
      <c r="BN46" s="8"/>
    </row>
    <row r="47" spans="2:68" ht="17.100000000000001" customHeight="1">
      <c r="C47" s="9"/>
      <c r="D47" s="38"/>
      <c r="E47" s="38"/>
      <c r="F47" s="38"/>
      <c r="G47" s="38"/>
      <c r="H47" s="38"/>
      <c r="I47" s="38"/>
      <c r="J47" s="38"/>
      <c r="K47" s="38"/>
      <c r="L47" s="228"/>
      <c r="M47" s="228"/>
      <c r="N47" s="228"/>
      <c r="O47" s="228"/>
      <c r="P47" s="228"/>
      <c r="Q47" s="22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95"/>
      <c r="BC47" s="76"/>
      <c r="BD47" s="76"/>
      <c r="BE47" s="76"/>
      <c r="BF47" s="76"/>
      <c r="BG47" s="76"/>
      <c r="BI47" s="8"/>
      <c r="BJ47" s="8"/>
      <c r="BK47" s="8"/>
      <c r="BL47" s="8"/>
      <c r="BM47" s="8"/>
      <c r="BN47" s="8"/>
    </row>
    <row r="48" spans="2:68" ht="17.100000000000001" customHeight="1">
      <c r="C48" s="9"/>
      <c r="D48" s="38"/>
      <c r="E48" s="38"/>
      <c r="F48" s="38"/>
      <c r="G48" s="38"/>
      <c r="H48" s="38"/>
      <c r="I48" s="38"/>
      <c r="J48" s="38"/>
      <c r="K48" s="38"/>
      <c r="L48" s="228"/>
      <c r="M48" s="228"/>
      <c r="N48" s="228"/>
      <c r="O48" s="228"/>
      <c r="P48" s="228"/>
      <c r="Q48" s="22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95"/>
      <c r="BC48" s="76"/>
      <c r="BD48" s="76"/>
      <c r="BE48" s="76"/>
      <c r="BF48" s="76"/>
      <c r="BG48" s="76"/>
      <c r="BI48" s="8"/>
      <c r="BJ48" s="8"/>
      <c r="BK48" s="8"/>
      <c r="BL48" s="8"/>
      <c r="BM48" s="8"/>
      <c r="BN48" s="8"/>
    </row>
    <row r="49" spans="3:66" ht="17.100000000000001" customHeight="1">
      <c r="C49" s="9"/>
      <c r="D49" s="38"/>
      <c r="E49" s="38"/>
      <c r="F49" s="38"/>
      <c r="G49" s="38"/>
      <c r="H49" s="38"/>
      <c r="I49" s="38"/>
      <c r="J49" s="38"/>
      <c r="K49" s="38"/>
      <c r="L49" s="228"/>
      <c r="M49" s="228"/>
      <c r="N49" s="228"/>
      <c r="O49" s="228"/>
      <c r="P49" s="228"/>
      <c r="Q49" s="22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95"/>
      <c r="BC49" s="76"/>
      <c r="BD49" s="76"/>
      <c r="BE49" s="76"/>
      <c r="BF49" s="76"/>
      <c r="BG49" s="76"/>
      <c r="BI49" s="8"/>
      <c r="BJ49" s="8"/>
      <c r="BK49" s="8"/>
      <c r="BL49" s="8"/>
      <c r="BM49" s="8"/>
      <c r="BN49" s="8"/>
    </row>
    <row r="50" spans="3:66" ht="17.100000000000001" customHeight="1">
      <c r="C50" s="9"/>
      <c r="D50" s="38"/>
      <c r="E50" s="38"/>
      <c r="F50" s="38"/>
      <c r="G50" s="38"/>
      <c r="H50" s="38"/>
      <c r="I50" s="38"/>
      <c r="J50" s="38"/>
      <c r="K50" s="38"/>
      <c r="L50" s="228"/>
      <c r="M50" s="228"/>
      <c r="N50" s="228"/>
      <c r="O50" s="228"/>
      <c r="P50" s="228"/>
      <c r="Q50" s="22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95"/>
      <c r="BC50" s="76"/>
      <c r="BD50" s="76"/>
      <c r="BE50" s="76"/>
      <c r="BF50" s="76"/>
      <c r="BG50" s="76"/>
      <c r="BI50" s="8"/>
      <c r="BJ50" s="8"/>
      <c r="BK50" s="8"/>
      <c r="BL50" s="8"/>
      <c r="BM50" s="8"/>
      <c r="BN50" s="8"/>
    </row>
    <row r="51" spans="3:66" ht="17.100000000000001" customHeight="1">
      <c r="C51" s="9"/>
      <c r="D51" s="38"/>
      <c r="E51" s="38"/>
      <c r="F51" s="38"/>
      <c r="G51" s="38"/>
      <c r="H51" s="38"/>
      <c r="I51" s="38"/>
      <c r="J51" s="38"/>
      <c r="K51" s="38"/>
      <c r="L51" s="228"/>
      <c r="M51" s="228"/>
      <c r="N51" s="228"/>
      <c r="O51" s="228"/>
      <c r="P51" s="228"/>
      <c r="Q51" s="22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95"/>
      <c r="BC51" s="76"/>
      <c r="BD51" s="76"/>
      <c r="BE51" s="76"/>
      <c r="BF51" s="76"/>
      <c r="BG51" s="76"/>
      <c r="BI51" s="8"/>
      <c r="BJ51" s="8"/>
      <c r="BK51" s="8"/>
      <c r="BL51" s="8"/>
      <c r="BM51" s="8"/>
      <c r="BN51" s="8"/>
    </row>
    <row r="52" spans="3:66" ht="17.100000000000001" customHeight="1">
      <c r="C52" s="9"/>
      <c r="D52" s="38"/>
      <c r="E52" s="38"/>
      <c r="F52" s="38"/>
      <c r="G52" s="38"/>
      <c r="H52" s="38"/>
      <c r="I52" s="38"/>
      <c r="J52" s="38"/>
      <c r="K52" s="38"/>
      <c r="L52" s="228"/>
      <c r="M52" s="228"/>
      <c r="N52" s="228"/>
      <c r="O52" s="228"/>
      <c r="P52" s="228"/>
      <c r="Q52" s="22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95"/>
      <c r="BC52" s="76"/>
      <c r="BD52" s="76"/>
      <c r="BE52" s="76"/>
      <c r="BF52" s="76"/>
      <c r="BG52" s="76"/>
      <c r="BI52" s="8"/>
      <c r="BJ52" s="8"/>
      <c r="BK52" s="8"/>
      <c r="BL52" s="8"/>
      <c r="BM52" s="8"/>
      <c r="BN52" s="8"/>
    </row>
    <row r="53" spans="3:66" ht="17.100000000000001" customHeight="1">
      <c r="C53" s="9"/>
      <c r="D53" s="38"/>
      <c r="E53" s="38"/>
      <c r="F53" s="38"/>
      <c r="G53" s="38"/>
      <c r="H53" s="38"/>
      <c r="I53" s="38"/>
      <c r="J53" s="38"/>
      <c r="K53" s="38"/>
      <c r="L53" s="228"/>
      <c r="M53" s="228"/>
      <c r="N53" s="228"/>
      <c r="O53" s="228"/>
      <c r="P53" s="228"/>
      <c r="Q53" s="22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95"/>
      <c r="BC53" s="76"/>
      <c r="BD53" s="76"/>
      <c r="BE53" s="76"/>
      <c r="BF53" s="76"/>
      <c r="BG53" s="76"/>
      <c r="BI53" s="8"/>
      <c r="BJ53" s="8"/>
      <c r="BK53" s="8"/>
      <c r="BL53" s="8"/>
      <c r="BM53" s="8"/>
      <c r="BN53" s="8"/>
    </row>
    <row r="54" spans="3:66" ht="17.100000000000001" customHeight="1">
      <c r="C54" s="9"/>
      <c r="D54" s="38"/>
      <c r="E54" s="38"/>
      <c r="F54" s="38"/>
      <c r="G54" s="38"/>
      <c r="H54" s="38"/>
      <c r="I54" s="38"/>
      <c r="J54" s="38"/>
      <c r="K54" s="38"/>
      <c r="L54" s="228"/>
      <c r="M54" s="228"/>
      <c r="N54" s="228"/>
      <c r="O54" s="228"/>
      <c r="P54" s="228"/>
      <c r="Q54" s="22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96"/>
      <c r="BC54" s="76"/>
      <c r="BD54" s="76"/>
      <c r="BE54" s="76"/>
      <c r="BF54" s="76"/>
      <c r="BG54" s="76"/>
      <c r="BI54" s="8"/>
      <c r="BJ54" s="8"/>
      <c r="BK54" s="8"/>
      <c r="BL54" s="8"/>
      <c r="BM54" s="8"/>
      <c r="BN54" s="8"/>
    </row>
    <row r="55" spans="3:66" ht="17.100000000000001" customHeight="1">
      <c r="C55" s="9"/>
      <c r="D55" s="38"/>
      <c r="E55" s="38"/>
      <c r="F55" s="38"/>
      <c r="G55" s="38"/>
      <c r="H55" s="38"/>
      <c r="I55" s="38"/>
      <c r="J55" s="38"/>
      <c r="K55" s="38"/>
      <c r="L55" s="228"/>
      <c r="M55" s="228"/>
      <c r="N55" s="228"/>
      <c r="O55" s="228"/>
      <c r="P55" s="228"/>
      <c r="Q55" s="22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95"/>
      <c r="BC55" s="76"/>
      <c r="BD55" s="76"/>
      <c r="BE55" s="76"/>
      <c r="BF55" s="76"/>
      <c r="BG55" s="76"/>
      <c r="BI55" s="8"/>
      <c r="BJ55" s="8"/>
      <c r="BK55" s="8"/>
      <c r="BL55" s="8"/>
      <c r="BM55" s="8"/>
      <c r="BN55" s="8"/>
    </row>
    <row r="56" spans="3:66" ht="17.100000000000001" customHeight="1">
      <c r="C56" s="9"/>
      <c r="D56" s="38"/>
      <c r="E56" s="38"/>
      <c r="F56" s="38"/>
      <c r="G56" s="38"/>
      <c r="H56" s="38"/>
      <c r="I56" s="38"/>
      <c r="J56" s="38"/>
      <c r="K56" s="38"/>
      <c r="L56" s="228"/>
      <c r="M56" s="228"/>
      <c r="N56" s="228"/>
      <c r="O56" s="228"/>
      <c r="P56" s="228"/>
      <c r="Q56" s="22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95"/>
      <c r="BC56" s="76"/>
      <c r="BD56" s="76"/>
      <c r="BE56" s="76"/>
      <c r="BF56" s="76"/>
      <c r="BG56" s="76"/>
      <c r="BI56" s="8"/>
      <c r="BJ56" s="8"/>
      <c r="BK56" s="8"/>
      <c r="BL56" s="8"/>
      <c r="BM56" s="8"/>
      <c r="BN56" s="8"/>
    </row>
    <row r="57" spans="3:66" ht="17.100000000000001" customHeight="1">
      <c r="C57" s="9"/>
      <c r="D57" s="38"/>
      <c r="E57" s="38"/>
      <c r="F57" s="38"/>
      <c r="G57" s="38"/>
      <c r="H57" s="38"/>
      <c r="I57" s="38"/>
      <c r="J57" s="38"/>
      <c r="K57" s="38"/>
      <c r="L57" s="228"/>
      <c r="M57" s="228"/>
      <c r="N57" s="228"/>
      <c r="O57" s="228"/>
      <c r="P57" s="228"/>
      <c r="Q57" s="22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95"/>
      <c r="BC57" s="76"/>
      <c r="BD57" s="76"/>
      <c r="BE57" s="76"/>
      <c r="BF57" s="76"/>
      <c r="BG57" s="76"/>
      <c r="BI57" s="8"/>
      <c r="BJ57" s="8"/>
      <c r="BK57" s="8"/>
      <c r="BL57" s="8"/>
      <c r="BM57" s="8"/>
      <c r="BN57" s="8"/>
    </row>
    <row r="58" spans="3:66" ht="17.100000000000001" customHeight="1">
      <c r="C58" s="9"/>
      <c r="D58" s="38"/>
      <c r="E58" s="38"/>
      <c r="F58" s="38"/>
      <c r="G58" s="38"/>
      <c r="H58" s="38"/>
      <c r="I58" s="38"/>
      <c r="J58" s="38"/>
      <c r="K58" s="38"/>
      <c r="L58" s="228"/>
      <c r="M58" s="228"/>
      <c r="N58" s="228"/>
      <c r="O58" s="228"/>
      <c r="P58" s="228"/>
      <c r="Q58" s="22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95"/>
      <c r="BC58" s="76"/>
      <c r="BD58" s="76"/>
      <c r="BE58" s="76"/>
      <c r="BF58" s="76"/>
      <c r="BG58" s="76"/>
      <c r="BI58" s="8"/>
      <c r="BJ58" s="8"/>
      <c r="BK58" s="8"/>
      <c r="BL58" s="8"/>
      <c r="BM58" s="8"/>
      <c r="BN58" s="8"/>
    </row>
    <row r="59" spans="3:66" ht="17.100000000000001" customHeight="1">
      <c r="C59" s="9"/>
      <c r="D59" s="38"/>
      <c r="E59" s="38"/>
      <c r="F59" s="38"/>
      <c r="G59" s="38"/>
      <c r="H59" s="38"/>
      <c r="I59" s="38"/>
      <c r="J59" s="38"/>
      <c r="K59" s="38"/>
      <c r="L59" s="228"/>
      <c r="M59" s="228"/>
      <c r="N59" s="228"/>
      <c r="O59" s="228"/>
      <c r="P59" s="228"/>
      <c r="Q59" s="22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95"/>
      <c r="BC59" s="76"/>
      <c r="BD59" s="76"/>
      <c r="BE59" s="76"/>
      <c r="BF59" s="76"/>
      <c r="BG59" s="76"/>
      <c r="BI59" s="8"/>
      <c r="BJ59" s="8"/>
      <c r="BK59" s="8"/>
      <c r="BL59" s="8"/>
      <c r="BM59" s="8"/>
      <c r="BN59" s="8"/>
    </row>
    <row r="60" spans="3:66" ht="17.100000000000001" customHeight="1">
      <c r="C60" s="9"/>
      <c r="D60" s="38"/>
      <c r="E60" s="38"/>
      <c r="F60" s="38"/>
      <c r="G60" s="38"/>
      <c r="H60" s="38"/>
      <c r="I60" s="38"/>
      <c r="J60" s="38"/>
      <c r="K60" s="38"/>
      <c r="L60" s="228"/>
      <c r="M60" s="228"/>
      <c r="N60" s="228"/>
      <c r="O60" s="228"/>
      <c r="P60" s="228"/>
      <c r="Q60" s="22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95"/>
      <c r="BC60" s="76"/>
      <c r="BD60" s="76"/>
      <c r="BE60" s="76"/>
      <c r="BF60" s="76"/>
      <c r="BG60" s="76"/>
      <c r="BI60" s="8"/>
      <c r="BJ60" s="8"/>
      <c r="BK60" s="8"/>
      <c r="BL60" s="8"/>
      <c r="BM60" s="8"/>
      <c r="BN60" s="8"/>
    </row>
    <row r="61" spans="3:66" ht="17.100000000000001" customHeight="1">
      <c r="C61" s="9"/>
      <c r="D61" s="38"/>
      <c r="E61" s="38"/>
      <c r="F61" s="38"/>
      <c r="G61" s="38"/>
      <c r="H61" s="38"/>
      <c r="I61" s="38"/>
      <c r="J61" s="38"/>
      <c r="K61" s="38"/>
      <c r="L61" s="228"/>
      <c r="M61" s="228"/>
      <c r="N61" s="228"/>
      <c r="O61" s="228"/>
      <c r="P61" s="228"/>
      <c r="Q61" s="22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95"/>
      <c r="BC61" s="76"/>
      <c r="BD61" s="76"/>
      <c r="BE61" s="76"/>
      <c r="BF61" s="76"/>
      <c r="BG61" s="76"/>
      <c r="BI61" s="8"/>
      <c r="BJ61" s="8"/>
      <c r="BK61" s="8"/>
      <c r="BL61" s="8"/>
      <c r="BM61" s="8"/>
      <c r="BN61" s="8"/>
    </row>
    <row r="62" spans="3:66" ht="17.100000000000001" customHeight="1">
      <c r="C62" s="9"/>
      <c r="D62" s="38"/>
      <c r="E62" s="38"/>
      <c r="F62" s="38"/>
      <c r="G62" s="38"/>
      <c r="H62" s="38"/>
      <c r="I62" s="38"/>
      <c r="J62" s="38"/>
      <c r="K62" s="38"/>
      <c r="L62" s="228"/>
      <c r="M62" s="228"/>
      <c r="N62" s="228"/>
      <c r="O62" s="228"/>
      <c r="P62" s="228"/>
      <c r="Q62" s="22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95"/>
      <c r="BC62" s="76"/>
      <c r="BD62" s="76"/>
      <c r="BE62" s="76"/>
      <c r="BF62" s="76"/>
      <c r="BG62" s="76"/>
      <c r="BI62" s="8"/>
      <c r="BJ62" s="8"/>
      <c r="BK62" s="8"/>
      <c r="BL62" s="8"/>
      <c r="BM62" s="8"/>
      <c r="BN62" s="8"/>
    </row>
    <row r="63" spans="3:66" ht="17.100000000000001" customHeight="1">
      <c r="C63" s="9"/>
      <c r="D63" s="38"/>
      <c r="E63" s="38"/>
      <c r="F63" s="38"/>
      <c r="G63" s="38"/>
      <c r="H63" s="38"/>
      <c r="I63" s="38"/>
      <c r="J63" s="38"/>
      <c r="K63" s="38"/>
      <c r="L63" s="228"/>
      <c r="M63" s="228"/>
      <c r="N63" s="228"/>
      <c r="O63" s="228"/>
      <c r="P63" s="228"/>
      <c r="Q63" s="22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95"/>
      <c r="BC63" s="76"/>
      <c r="BD63" s="76"/>
      <c r="BE63" s="76"/>
      <c r="BF63" s="76"/>
      <c r="BG63" s="76"/>
      <c r="BI63" s="8"/>
      <c r="BJ63" s="8"/>
      <c r="BK63" s="8"/>
      <c r="BL63" s="8"/>
      <c r="BM63" s="8"/>
      <c r="BN63" s="8"/>
    </row>
    <row r="64" spans="3:66" ht="17.100000000000001" customHeight="1">
      <c r="C64" s="9"/>
      <c r="D64" s="38"/>
      <c r="E64" s="38"/>
      <c r="F64" s="38"/>
      <c r="G64" s="38"/>
      <c r="H64" s="38"/>
      <c r="I64" s="38"/>
      <c r="J64" s="38"/>
      <c r="K64" s="38"/>
      <c r="L64" s="228"/>
      <c r="M64" s="228"/>
      <c r="N64" s="228"/>
      <c r="O64" s="228"/>
      <c r="P64" s="228"/>
      <c r="Q64" s="22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95"/>
      <c r="BC64" s="76"/>
      <c r="BD64" s="76"/>
      <c r="BE64" s="76"/>
      <c r="BF64" s="76"/>
      <c r="BG64" s="76"/>
      <c r="BI64" s="8"/>
      <c r="BJ64" s="8"/>
      <c r="BK64" s="8"/>
      <c r="BL64" s="8"/>
      <c r="BM64" s="8"/>
      <c r="BN64" s="8"/>
    </row>
    <row r="65" spans="3:66" ht="17.100000000000001" customHeight="1">
      <c r="C65" s="9"/>
      <c r="D65" s="38"/>
      <c r="E65" s="38"/>
      <c r="F65" s="38"/>
      <c r="G65" s="38"/>
      <c r="H65" s="38"/>
      <c r="I65" s="38"/>
      <c r="J65" s="38"/>
      <c r="K65" s="38"/>
      <c r="L65" s="228"/>
      <c r="M65" s="228"/>
      <c r="N65" s="228"/>
      <c r="O65" s="228"/>
      <c r="P65" s="228"/>
      <c r="Q65" s="22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95"/>
      <c r="BC65" s="76"/>
      <c r="BD65" s="76"/>
      <c r="BE65" s="76"/>
      <c r="BF65" s="76"/>
      <c r="BG65" s="76"/>
      <c r="BI65" s="8"/>
      <c r="BJ65" s="8"/>
      <c r="BK65" s="8"/>
      <c r="BL65" s="8"/>
      <c r="BM65" s="8"/>
      <c r="BN65" s="8"/>
    </row>
    <row r="66" spans="3:66" ht="17.100000000000001" customHeight="1">
      <c r="C66" s="9"/>
      <c r="D66" s="38"/>
      <c r="E66" s="38"/>
      <c r="F66" s="38"/>
      <c r="G66" s="38"/>
      <c r="H66" s="38"/>
      <c r="I66" s="38"/>
      <c r="J66" s="38"/>
      <c r="K66" s="38"/>
      <c r="L66" s="228"/>
      <c r="M66" s="228"/>
      <c r="N66" s="228"/>
      <c r="O66" s="228"/>
      <c r="P66" s="228"/>
      <c r="Q66" s="22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95"/>
      <c r="BC66" s="76"/>
      <c r="BD66" s="76"/>
      <c r="BE66" s="76"/>
      <c r="BF66" s="76"/>
      <c r="BG66" s="76"/>
      <c r="BI66" s="8"/>
      <c r="BJ66" s="8"/>
      <c r="BK66" s="8"/>
      <c r="BL66" s="8"/>
      <c r="BM66" s="8"/>
      <c r="BN66" s="8"/>
    </row>
    <row r="67" spans="3:66" ht="17.100000000000001" customHeight="1">
      <c r="C67" s="9"/>
      <c r="D67" s="38"/>
      <c r="E67" s="38"/>
      <c r="F67" s="38"/>
      <c r="G67" s="38"/>
      <c r="H67" s="38"/>
      <c r="I67" s="38"/>
      <c r="J67" s="38"/>
      <c r="K67" s="38"/>
      <c r="L67" s="228"/>
      <c r="M67" s="228"/>
      <c r="N67" s="228"/>
      <c r="O67" s="228"/>
      <c r="P67" s="228"/>
      <c r="Q67" s="22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95"/>
      <c r="BC67" s="76"/>
      <c r="BD67" s="76"/>
      <c r="BE67" s="76"/>
      <c r="BF67" s="76"/>
      <c r="BG67" s="76"/>
      <c r="BI67" s="8"/>
      <c r="BJ67" s="8"/>
      <c r="BK67" s="8"/>
      <c r="BL67" s="8"/>
      <c r="BM67" s="8"/>
      <c r="BN67" s="8"/>
    </row>
    <row r="68" spans="3:66" ht="17.100000000000001" customHeight="1">
      <c r="C68" s="9"/>
      <c r="D68" s="38"/>
      <c r="E68" s="38"/>
      <c r="F68" s="38"/>
      <c r="G68" s="38"/>
      <c r="H68" s="38"/>
      <c r="I68" s="38"/>
      <c r="J68" s="38"/>
      <c r="K68" s="38"/>
      <c r="L68" s="228"/>
      <c r="M68" s="228"/>
      <c r="N68" s="228"/>
      <c r="O68" s="228"/>
      <c r="P68" s="228"/>
      <c r="Q68" s="22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95"/>
      <c r="BC68" s="76"/>
      <c r="BD68" s="76"/>
      <c r="BE68" s="76"/>
      <c r="BF68" s="76"/>
      <c r="BG68" s="76"/>
      <c r="BI68" s="8"/>
      <c r="BJ68" s="8"/>
      <c r="BK68" s="8"/>
      <c r="BL68" s="8"/>
      <c r="BM68" s="8"/>
      <c r="BN68" s="8"/>
    </row>
    <row r="69" spans="3:66" ht="17.100000000000001" customHeight="1">
      <c r="C69" s="9"/>
      <c r="D69" s="38"/>
      <c r="E69" s="38"/>
      <c r="F69" s="38"/>
      <c r="G69" s="38"/>
      <c r="H69" s="38"/>
      <c r="I69" s="38"/>
      <c r="J69" s="38"/>
      <c r="K69" s="38"/>
      <c r="L69" s="228"/>
      <c r="M69" s="228"/>
      <c r="N69" s="228"/>
      <c r="O69" s="228"/>
      <c r="P69" s="228"/>
      <c r="Q69" s="22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95"/>
      <c r="BC69" s="76"/>
      <c r="BD69" s="76"/>
      <c r="BE69" s="76"/>
      <c r="BF69" s="76"/>
      <c r="BG69" s="76"/>
      <c r="BI69" s="8"/>
      <c r="BJ69" s="8"/>
      <c r="BK69" s="8"/>
      <c r="BL69" s="8"/>
      <c r="BM69" s="8"/>
      <c r="BN69" s="8"/>
    </row>
    <row r="70" spans="3:66" ht="17.100000000000001" customHeight="1">
      <c r="C70" s="9"/>
      <c r="D70" s="38"/>
      <c r="E70" s="38"/>
      <c r="F70" s="38"/>
      <c r="G70" s="38"/>
      <c r="H70" s="38"/>
      <c r="I70" s="38"/>
      <c r="J70" s="38"/>
      <c r="K70" s="38"/>
      <c r="L70" s="228"/>
      <c r="M70" s="228"/>
      <c r="N70" s="228"/>
      <c r="O70" s="228"/>
      <c r="P70" s="228"/>
      <c r="Q70" s="228"/>
      <c r="R70" s="38"/>
      <c r="S70" s="38"/>
      <c r="T70" s="38"/>
      <c r="U70" s="38"/>
      <c r="V70" s="38"/>
      <c r="W70" s="38"/>
      <c r="X70" s="38"/>
      <c r="Y70" s="38"/>
      <c r="Z70" s="38"/>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95"/>
      <c r="BC70" s="76"/>
      <c r="BD70" s="76"/>
      <c r="BE70" s="76"/>
      <c r="BF70" s="76"/>
      <c r="BG70" s="76"/>
      <c r="BI70" s="8"/>
      <c r="BJ70" s="8"/>
      <c r="BK70" s="8"/>
      <c r="BL70" s="8"/>
      <c r="BM70" s="8"/>
      <c r="BN70" s="8"/>
    </row>
    <row r="71" spans="3:66" ht="17.100000000000001" customHeight="1">
      <c r="C71" s="9"/>
      <c r="D71" s="38"/>
      <c r="E71" s="38"/>
      <c r="F71" s="38"/>
      <c r="G71" s="38"/>
      <c r="H71" s="38"/>
      <c r="I71" s="38"/>
      <c r="J71" s="38"/>
      <c r="K71" s="38"/>
      <c r="L71" s="228"/>
      <c r="M71" s="228"/>
      <c r="N71" s="228"/>
      <c r="O71" s="228"/>
      <c r="P71" s="228"/>
      <c r="Q71" s="22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95"/>
      <c r="BC71" s="76"/>
      <c r="BD71" s="76"/>
      <c r="BE71" s="76"/>
      <c r="BF71" s="76"/>
      <c r="BG71" s="76"/>
      <c r="BI71" s="8"/>
      <c r="BJ71" s="8"/>
      <c r="BK71" s="8"/>
      <c r="BL71" s="8"/>
      <c r="BM71" s="8"/>
      <c r="BN71" s="8"/>
    </row>
    <row r="72" spans="3:66" ht="17.100000000000001" customHeight="1">
      <c r="C72" s="9"/>
      <c r="D72" s="38"/>
      <c r="E72" s="38"/>
      <c r="F72" s="38"/>
      <c r="G72" s="38"/>
      <c r="H72" s="38"/>
      <c r="I72" s="38"/>
      <c r="J72" s="38"/>
      <c r="K72" s="38"/>
      <c r="L72" s="228"/>
      <c r="M72" s="228"/>
      <c r="N72" s="228"/>
      <c r="O72" s="228"/>
      <c r="P72" s="228"/>
      <c r="Q72" s="22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95"/>
      <c r="BC72" s="76"/>
      <c r="BD72" s="76"/>
      <c r="BE72" s="76"/>
      <c r="BF72" s="76"/>
      <c r="BG72" s="76"/>
      <c r="BI72" s="8"/>
      <c r="BJ72" s="8"/>
      <c r="BK72" s="8"/>
      <c r="BL72" s="8"/>
    </row>
    <row r="73" spans="3:66" ht="17.100000000000001" customHeight="1">
      <c r="BB73" s="94"/>
    </row>
  </sheetData>
  <mergeCells count="11">
    <mergeCell ref="B4:BK4"/>
    <mergeCell ref="B2:BK2"/>
    <mergeCell ref="B34:C34"/>
    <mergeCell ref="B37:C37"/>
    <mergeCell ref="B7:C7"/>
    <mergeCell ref="B12:C12"/>
    <mergeCell ref="B13:C13"/>
    <mergeCell ref="B19:C19"/>
    <mergeCell ref="B30:C30"/>
    <mergeCell ref="B31:C31"/>
    <mergeCell ref="B3:BK3"/>
  </mergeCells>
  <phoneticPr fontId="1" type="noConversion"/>
  <pageMargins left="0.7" right="0.7" top="0.75" bottom="0.75" header="0.3" footer="0.3"/>
  <pageSetup paperSize="9" scale="10" orientation="portrait" r:id="rId1"/>
  <ignoredErrors>
    <ignoredError sqref="D34 D19" formula="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70"/>
  <sheetViews>
    <sheetView zoomScale="80" zoomScaleNormal="80" workbookViewId="0">
      <selection activeCell="A42" sqref="A42"/>
    </sheetView>
  </sheetViews>
  <sheetFormatPr defaultRowHeight="15" customHeight="1"/>
  <cols>
    <col min="1" max="1" width="25" style="10" customWidth="1"/>
    <col min="2" max="3" width="17.125" style="12" customWidth="1"/>
    <col min="4" max="4" width="17.125" style="11" customWidth="1"/>
    <col min="5" max="5" width="19" style="11" bestFit="1" customWidth="1"/>
    <col min="6" max="6" width="17" style="11" customWidth="1"/>
    <col min="7" max="7" width="11" style="1" bestFit="1" customWidth="1"/>
    <col min="8" max="8" width="15.375" style="1" bestFit="1" customWidth="1"/>
    <col min="9" max="16384" width="9" style="1"/>
  </cols>
  <sheetData>
    <row r="1" spans="1:6" ht="15" customHeight="1">
      <c r="A1" s="15" t="s">
        <v>46</v>
      </c>
      <c r="B1" s="14" t="s">
        <v>47</v>
      </c>
      <c r="C1" s="14" t="s">
        <v>48</v>
      </c>
      <c r="D1" s="13" t="s">
        <v>49</v>
      </c>
      <c r="E1" s="10"/>
      <c r="F1" s="10"/>
    </row>
    <row r="2" spans="1:6" ht="15" customHeight="1">
      <c r="A2" s="20" t="s">
        <v>148</v>
      </c>
      <c r="B2" s="57">
        <f>SUMIF(분개장!$B:$B,잔액시산표!$A2,분개장!C:C)</f>
        <v>823290989079</v>
      </c>
      <c r="C2" s="57">
        <f>SUMIF(분개장!$B:$B,잔액시산표!$A2,분개장!D:D)</f>
        <v>820436573819</v>
      </c>
      <c r="D2" s="57">
        <f t="shared" ref="D2:D16" si="0">B2-C2</f>
        <v>2854415260</v>
      </c>
      <c r="F2" s="12"/>
    </row>
    <row r="3" spans="1:6" ht="15" customHeight="1">
      <c r="A3" s="20" t="s">
        <v>11</v>
      </c>
      <c r="B3" s="57">
        <f>SUMIF(분개장!$B:$B,잔액시산표!$A3,분개장!C:C)</f>
        <v>14427454620</v>
      </c>
      <c r="C3" s="57">
        <f>SUMIF(분개장!$B:$B,잔액시산표!$A3,분개장!D:D)</f>
        <v>1170101100</v>
      </c>
      <c r="D3" s="57">
        <f t="shared" si="0"/>
        <v>13257353520</v>
      </c>
    </row>
    <row r="4" spans="1:6" ht="15" customHeight="1">
      <c r="A4" s="20" t="s">
        <v>59</v>
      </c>
      <c r="B4" s="57">
        <f>SUMIF(분개장!$B:$B,잔액시산표!$A4,분개장!C:C)</f>
        <v>11865703741</v>
      </c>
      <c r="C4" s="57">
        <f>SUMIF(분개장!$B:$B,잔액시산표!$A4,분개장!D:D)</f>
        <v>11861401402</v>
      </c>
      <c r="D4" s="57">
        <f t="shared" si="0"/>
        <v>4302339</v>
      </c>
    </row>
    <row r="5" spans="1:6" ht="15" customHeight="1">
      <c r="A5" s="20" t="s">
        <v>4</v>
      </c>
      <c r="B5" s="57">
        <f>SUMIF(분개장!$B:$B,잔액시산표!$A5,분개장!C:C)</f>
        <v>109803166</v>
      </c>
      <c r="C5" s="57">
        <f>SUMIF(분개장!$B:$B,잔액시산표!$A5,분개장!D:D)</f>
        <v>109803166</v>
      </c>
      <c r="D5" s="57">
        <f t="shared" si="0"/>
        <v>0</v>
      </c>
    </row>
    <row r="6" spans="1:6" ht="15" customHeight="1">
      <c r="A6" s="20" t="s">
        <v>10</v>
      </c>
      <c r="B6" s="57">
        <f>SUMIF(분개장!$B:$B,잔액시산표!$A6,분개장!C:C)</f>
        <v>185129894</v>
      </c>
      <c r="C6" s="57">
        <f>SUMIF(분개장!$B:$B,잔액시산표!$A6,분개장!D:D)</f>
        <v>136585732</v>
      </c>
      <c r="D6" s="57">
        <f t="shared" si="0"/>
        <v>48544162</v>
      </c>
    </row>
    <row r="7" spans="1:6" ht="15" customHeight="1">
      <c r="A7" s="20" t="s">
        <v>63</v>
      </c>
      <c r="B7" s="57">
        <f>SUMIF(분개장!$B:$B,잔액시산표!$A7,분개장!C:C)</f>
        <v>0</v>
      </c>
      <c r="C7" s="57">
        <f>SUMIF(분개장!$B:$B,잔액시산표!$A7,분개장!D:D)</f>
        <v>0</v>
      </c>
      <c r="D7" s="57">
        <f t="shared" si="0"/>
        <v>0</v>
      </c>
    </row>
    <row r="8" spans="1:6" ht="15" customHeight="1">
      <c r="A8" s="20" t="s">
        <v>65</v>
      </c>
      <c r="B8" s="57">
        <f>SUMIF(분개장!$B:$B,잔액시산표!$A8,분개장!C:C)</f>
        <v>431366045</v>
      </c>
      <c r="C8" s="57">
        <f>SUMIF(분개장!$B:$B,잔액시산표!$A8,분개장!D:D)</f>
        <v>152788662</v>
      </c>
      <c r="D8" s="57">
        <f t="shared" si="0"/>
        <v>278577383</v>
      </c>
    </row>
    <row r="9" spans="1:6" ht="15" customHeight="1">
      <c r="A9" s="20" t="s">
        <v>177</v>
      </c>
      <c r="B9" s="57">
        <f>SUMIF(분개장!$B:$B,잔액시산표!$A9,분개장!C:C)</f>
        <v>818876095</v>
      </c>
      <c r="C9" s="57">
        <f>SUMIF(분개장!$B:$B,잔액시산표!$A9,분개장!D:D)</f>
        <v>427540000</v>
      </c>
      <c r="D9" s="57">
        <f t="shared" si="0"/>
        <v>391336095</v>
      </c>
    </row>
    <row r="10" spans="1:6" ht="15" customHeight="1">
      <c r="A10" s="20" t="s">
        <v>3</v>
      </c>
      <c r="B10" s="57">
        <f>SUMIF(분개장!$B:$B,잔액시산표!$A10,분개장!C:C)</f>
        <v>24669540</v>
      </c>
      <c r="C10" s="57">
        <f>SUMIF(분개장!$B:$B,잔액시산표!$A10,분개장!D:D)</f>
        <v>4480860</v>
      </c>
      <c r="D10" s="57">
        <f t="shared" si="0"/>
        <v>20188680</v>
      </c>
    </row>
    <row r="11" spans="1:6" ht="15" customHeight="1">
      <c r="A11" s="20" t="s">
        <v>319</v>
      </c>
      <c r="B11" s="57">
        <f>SUMIF(분개장!$B:$B,잔액시산표!$A11,분개장!C:C)</f>
        <v>345671000</v>
      </c>
      <c r="C11" s="57">
        <f>SUMIF(분개장!$B:$B,잔액시산표!$A11,분개장!D:D)</f>
        <v>0</v>
      </c>
      <c r="D11" s="57">
        <f t="shared" ref="D11" si="1">B11-C11</f>
        <v>345671000</v>
      </c>
    </row>
    <row r="12" spans="1:6" ht="15" customHeight="1">
      <c r="A12" s="20" t="s">
        <v>179</v>
      </c>
      <c r="B12" s="57">
        <f>SUMIF(분개장!$B:$B,잔액시산표!$A12,분개장!C:C)</f>
        <v>160120000000</v>
      </c>
      <c r="C12" s="57">
        <f>SUMIF(분개장!$B:$B,잔액시산표!$A12,분개장!D:D)</f>
        <v>0</v>
      </c>
      <c r="D12" s="57">
        <f t="shared" si="0"/>
        <v>160120000000</v>
      </c>
    </row>
    <row r="13" spans="1:6" ht="15" customHeight="1">
      <c r="A13" s="20" t="s">
        <v>180</v>
      </c>
      <c r="B13" s="57">
        <f>SUMIF(분개장!$B:$B,잔액시산표!$A13,분개장!C:C)</f>
        <v>240180000000</v>
      </c>
      <c r="C13" s="57">
        <f>SUMIF(분개장!$B:$B,잔액시산표!$A13,분개장!D:D)</f>
        <v>0</v>
      </c>
      <c r="D13" s="57">
        <f t="shared" si="0"/>
        <v>240180000000</v>
      </c>
    </row>
    <row r="14" spans="1:6" ht="15" customHeight="1">
      <c r="A14" s="20" t="s">
        <v>182</v>
      </c>
      <c r="B14" s="57">
        <f>SUMIF(분개장!$B:$B,잔액시산표!$A14,분개장!C:C)</f>
        <v>1720585882</v>
      </c>
      <c r="C14" s="57">
        <f>SUMIF(분개장!$B:$B,잔액시산표!$A14,분개장!D:D)</f>
        <v>1951806097</v>
      </c>
      <c r="D14" s="57">
        <f t="shared" si="0"/>
        <v>-231220215</v>
      </c>
    </row>
    <row r="15" spans="1:6" ht="15" customHeight="1">
      <c r="A15" s="20" t="s">
        <v>181</v>
      </c>
      <c r="B15" s="57">
        <f>SUMIF(분개장!$B:$B,잔액시산표!$A15,분개장!C:C)</f>
        <v>0</v>
      </c>
      <c r="C15" s="57">
        <f>SUMIF(분개장!$B:$B,잔액시산표!$A15,분개장!D:D)</f>
        <v>0</v>
      </c>
      <c r="D15" s="57">
        <f t="shared" si="0"/>
        <v>0</v>
      </c>
    </row>
    <row r="16" spans="1:6" ht="15" customHeight="1">
      <c r="A16" s="20" t="s">
        <v>211</v>
      </c>
      <c r="B16" s="57">
        <f>SUMIF(분개장!$B:$B,잔액시산표!$A16,분개장!C:C)</f>
        <v>481727000</v>
      </c>
      <c r="C16" s="57">
        <f>SUMIF(분개장!$B:$B,잔액시산표!$A16,분개장!D:D)</f>
        <v>0</v>
      </c>
      <c r="D16" s="57">
        <f t="shared" si="0"/>
        <v>481727000</v>
      </c>
      <c r="E16" s="56"/>
    </row>
    <row r="17" spans="1:5" ht="15" customHeight="1">
      <c r="A17" s="20" t="s">
        <v>283</v>
      </c>
      <c r="B17" s="57">
        <f>SUMIF(분개장!$B:$B,잔액시산표!$A17,분개장!C:C)</f>
        <v>414127359</v>
      </c>
      <c r="C17" s="57">
        <f>SUMIF(분개장!$B:$B,잔액시산표!$A17,분개장!D:D)</f>
        <v>62738427</v>
      </c>
      <c r="D17" s="57">
        <f t="shared" ref="D17" si="2">B17-C17</f>
        <v>351388932</v>
      </c>
      <c r="E17" s="56"/>
    </row>
    <row r="18" spans="1:5" ht="15" customHeight="1">
      <c r="A18" s="23" t="s">
        <v>1</v>
      </c>
      <c r="B18" s="80">
        <f>SUMIF(분개장!$B:$B,잔액시산표!$A18,분개장!C:C)</f>
        <v>16678190361</v>
      </c>
      <c r="C18" s="80">
        <f>SUMIF(분개장!$B:$B,잔액시산표!$A18,분개장!D:D)</f>
        <v>16772731450</v>
      </c>
      <c r="D18" s="80">
        <f>C18-B18</f>
        <v>94541089</v>
      </c>
    </row>
    <row r="19" spans="1:5" ht="15" customHeight="1">
      <c r="A19" s="23" t="s">
        <v>183</v>
      </c>
      <c r="B19" s="80">
        <f>SUMIF(분개장!$B:$B,잔액시산표!$A19,분개장!C:C)</f>
        <v>240277777</v>
      </c>
      <c r="C19" s="80">
        <f>SUMIF(분개장!$B:$B,잔액시산표!$A19,분개장!D:D)</f>
        <v>240277777</v>
      </c>
      <c r="D19" s="80">
        <f t="shared" ref="D19:D44" si="3">C19-B19</f>
        <v>0</v>
      </c>
    </row>
    <row r="20" spans="1:5" ht="15" customHeight="1">
      <c r="A20" s="23" t="s">
        <v>184</v>
      </c>
      <c r="B20" s="80">
        <f>SUMIF(분개장!$B:$B,잔액시산표!$A20,분개장!C:C)</f>
        <v>14713115</v>
      </c>
      <c r="C20" s="80">
        <f>SUMIF(분개장!$B:$B,잔액시산표!$A20,분개장!D:D)</f>
        <v>14806011</v>
      </c>
      <c r="D20" s="80">
        <f t="shared" si="3"/>
        <v>92896</v>
      </c>
    </row>
    <row r="21" spans="1:5" ht="15" customHeight="1">
      <c r="A21" s="23" t="s">
        <v>185</v>
      </c>
      <c r="B21" s="80">
        <f>SUMIF(분개장!$B:$B,잔액시산표!$A21,분개장!C:C)</f>
        <v>17500000</v>
      </c>
      <c r="C21" s="80">
        <f>SUMIF(분개장!$B:$B,잔액시산표!$A21,분개장!D:D)</f>
        <v>17500000</v>
      </c>
      <c r="D21" s="80">
        <f t="shared" si="3"/>
        <v>0</v>
      </c>
    </row>
    <row r="22" spans="1:5" ht="15" customHeight="1">
      <c r="A22" s="23" t="s">
        <v>186</v>
      </c>
      <c r="B22" s="80">
        <f>SUMIF(분개장!$B:$B,잔액시산표!$A22,분개장!C:C)</f>
        <v>10000000</v>
      </c>
      <c r="C22" s="80">
        <f>SUMIF(분개장!$B:$B,잔액시산표!$A22,분개장!D:D)</f>
        <v>15000000</v>
      </c>
      <c r="D22" s="80">
        <f t="shared" si="3"/>
        <v>5000000</v>
      </c>
    </row>
    <row r="23" spans="1:5" ht="15" customHeight="1">
      <c r="A23" s="23" t="s">
        <v>187</v>
      </c>
      <c r="B23" s="80">
        <f>SUMIF(분개장!$B:$B,잔액시산표!$A23,분개장!C:C)</f>
        <v>4000000</v>
      </c>
      <c r="C23" s="80">
        <f>SUMIF(분개장!$B:$B,잔액시산표!$A23,분개장!D:D)</f>
        <v>6000000</v>
      </c>
      <c r="D23" s="80">
        <f t="shared" si="3"/>
        <v>2000000</v>
      </c>
    </row>
    <row r="24" spans="1:5" ht="15" customHeight="1">
      <c r="A24" s="23" t="s">
        <v>222</v>
      </c>
      <c r="B24" s="80">
        <f>SUMIF(분개장!$B:$B,잔액시산표!$A24,분개장!C:C)</f>
        <v>1000000</v>
      </c>
      <c r="C24" s="80">
        <f>SUMIF(분개장!$B:$B,잔액시산표!$A24,분개장!D:D)</f>
        <v>2000000</v>
      </c>
      <c r="D24" s="80">
        <f t="shared" si="3"/>
        <v>1000000</v>
      </c>
    </row>
    <row r="25" spans="1:5" ht="15" customHeight="1">
      <c r="A25" s="23" t="s">
        <v>188</v>
      </c>
      <c r="B25" s="80">
        <f>SUMIF(분개장!$B:$B,잔액시산표!$A25,분개장!C:C)</f>
        <v>316947850</v>
      </c>
      <c r="C25" s="80">
        <f>SUMIF(분개장!$B:$B,잔액시산표!$A25,분개장!D:D)</f>
        <v>492967350</v>
      </c>
      <c r="D25" s="80">
        <f t="shared" si="3"/>
        <v>176019500</v>
      </c>
    </row>
    <row r="26" spans="1:5" ht="15" customHeight="1">
      <c r="A26" s="23" t="s">
        <v>189</v>
      </c>
      <c r="B26" s="80">
        <f>SUMIF(분개장!$B:$B,잔액시산표!$A26,분개장!C:C)</f>
        <v>4564660909</v>
      </c>
      <c r="C26" s="80">
        <f>SUMIF(분개장!$B:$B,잔액시산표!$A26,분개장!D:D)</f>
        <v>4900178715</v>
      </c>
      <c r="D26" s="80">
        <f t="shared" si="3"/>
        <v>335517806</v>
      </c>
    </row>
    <row r="27" spans="1:5" ht="15" customHeight="1">
      <c r="A27" s="23" t="s">
        <v>190</v>
      </c>
      <c r="B27" s="80">
        <f>SUMIF(분개장!$B:$B,잔액시산표!$A27,분개장!C:C)</f>
        <v>3230327753</v>
      </c>
      <c r="C27" s="80">
        <f>SUMIF(분개장!$B:$B,잔액시산표!$A27,분개장!D:D)</f>
        <v>3628366263</v>
      </c>
      <c r="D27" s="80">
        <f t="shared" si="3"/>
        <v>398038510</v>
      </c>
    </row>
    <row r="28" spans="1:5" ht="15" customHeight="1">
      <c r="A28" s="23" t="s">
        <v>13</v>
      </c>
      <c r="B28" s="80">
        <f>SUMIF(분개장!$B:$B,잔액시산표!$A28,분개장!C:C)</f>
        <v>1632906600</v>
      </c>
      <c r="C28" s="80">
        <f>SUMIF(분개장!$B:$B,잔액시산표!$A28,분개장!D:D)</f>
        <v>1932866600</v>
      </c>
      <c r="D28" s="80">
        <f t="shared" si="3"/>
        <v>299960000</v>
      </c>
    </row>
    <row r="29" spans="1:5" ht="15" customHeight="1">
      <c r="A29" s="23" t="s">
        <v>202</v>
      </c>
      <c r="B29" s="80">
        <f>SUMIF(분개장!$B:$B,잔액시산표!$A29,분개장!C:C)</f>
        <v>0</v>
      </c>
      <c r="C29" s="80">
        <f>SUMIF(분개장!$B:$B,잔액시산표!$A29,분개장!D:D)</f>
        <v>0</v>
      </c>
      <c r="D29" s="80">
        <f t="shared" si="3"/>
        <v>0</v>
      </c>
    </row>
    <row r="30" spans="1:5" ht="15" customHeight="1">
      <c r="A30" s="23" t="s">
        <v>2</v>
      </c>
      <c r="B30" s="80">
        <f>SUMIF(분개장!$B:$B,잔액시산표!$A30,분개장!C:C)</f>
        <v>790169855</v>
      </c>
      <c r="C30" s="80">
        <f>SUMIF(분개장!$B:$B,잔액시산표!$A30,분개장!D:D)</f>
        <v>790169855</v>
      </c>
      <c r="D30" s="80">
        <f t="shared" si="3"/>
        <v>0</v>
      </c>
    </row>
    <row r="31" spans="1:5" ht="15" customHeight="1">
      <c r="A31" s="23" t="s">
        <v>204</v>
      </c>
      <c r="B31" s="80">
        <f>SUMIF(분개장!$B:$B,잔액시산표!$A31,분개장!C:C)</f>
        <v>0</v>
      </c>
      <c r="C31" s="80">
        <f>SUMIF(분개장!$B:$B,잔액시산표!$A31,분개장!D:D)</f>
        <v>0</v>
      </c>
      <c r="D31" s="80">
        <f t="shared" si="3"/>
        <v>0</v>
      </c>
    </row>
    <row r="32" spans="1:5" ht="15" customHeight="1">
      <c r="A32" s="23" t="s">
        <v>14</v>
      </c>
      <c r="B32" s="80">
        <f>SUMIF(분개장!$B:$B,잔액시산표!$A32,분개장!C:C)</f>
        <v>225866000000</v>
      </c>
      <c r="C32" s="80">
        <f>SUMIF(분개장!$B:$B,잔액시산표!$A32,분개장!D:D)</f>
        <v>493866000000</v>
      </c>
      <c r="D32" s="80">
        <f t="shared" si="3"/>
        <v>268000000000</v>
      </c>
    </row>
    <row r="33" spans="1:5" ht="15" customHeight="1">
      <c r="A33" s="23" t="s">
        <v>15</v>
      </c>
      <c r="B33" s="80">
        <f>SUMIF(분개장!$B:$B,잔액시산표!$A33,분개장!C:C)</f>
        <v>170101100</v>
      </c>
      <c r="C33" s="80">
        <f>SUMIF(분개장!$B:$B,잔액시산표!$A33,분개장!D:D)</f>
        <v>15331949620</v>
      </c>
      <c r="D33" s="80">
        <f t="shared" si="3"/>
        <v>15161848520</v>
      </c>
      <c r="E33" s="56"/>
    </row>
    <row r="34" spans="1:5" ht="15" customHeight="1">
      <c r="A34" s="23" t="s">
        <v>439</v>
      </c>
      <c r="B34" s="80">
        <f>SUMIF(분개장!$B:$B,잔액시산표!$A34,분개장!C:C)</f>
        <v>0</v>
      </c>
      <c r="C34" s="80">
        <f>SUMIF(분개장!$B:$B,잔액시산표!$A34,분개장!D:D)</f>
        <v>0</v>
      </c>
      <c r="D34" s="80">
        <f t="shared" ref="D34" si="4">C34-B34</f>
        <v>0</v>
      </c>
      <c r="E34" s="56"/>
    </row>
    <row r="35" spans="1:5" ht="15" customHeight="1">
      <c r="A35" s="21" t="s">
        <v>226</v>
      </c>
      <c r="B35" s="81">
        <f>SUMIF(분개장!$B:$B,잔액시산표!$A35,분개장!C:C)</f>
        <v>1250000000</v>
      </c>
      <c r="C35" s="81">
        <f>SUMIF(분개장!$B:$B,잔액시산표!$A35,분개장!D:D)</f>
        <v>2750000000</v>
      </c>
      <c r="D35" s="81">
        <f t="shared" si="3"/>
        <v>1500000000</v>
      </c>
    </row>
    <row r="36" spans="1:5" ht="15" customHeight="1">
      <c r="A36" s="21" t="s">
        <v>164</v>
      </c>
      <c r="B36" s="81">
        <f>SUMIF(분개장!$B:$B,잔액시산표!$A36,분개장!C:C)</f>
        <v>16100000000</v>
      </c>
      <c r="C36" s="81">
        <f>SUMIF(분개장!$B:$B,잔액시산표!$A36,분개장!D:D)</f>
        <v>25300000000</v>
      </c>
      <c r="D36" s="81">
        <f t="shared" si="3"/>
        <v>9200000000</v>
      </c>
    </row>
    <row r="37" spans="1:5" ht="15" customHeight="1">
      <c r="A37" s="21" t="s">
        <v>166</v>
      </c>
      <c r="B37" s="81">
        <f>SUMIF(분개장!$B:$B,잔액시산표!$A37,분개장!C:C)</f>
        <v>5000000000</v>
      </c>
      <c r="C37" s="81">
        <f>SUMIF(분개장!$B:$B,잔액시산표!$A37,분개장!D:D)</f>
        <v>7000000000</v>
      </c>
      <c r="D37" s="81">
        <f t="shared" si="3"/>
        <v>2000000000</v>
      </c>
    </row>
    <row r="38" spans="1:5" ht="15" customHeight="1">
      <c r="A38" s="21" t="s">
        <v>0</v>
      </c>
      <c r="B38" s="81">
        <f>SUMIF(분개장!$B:$B,잔액시산표!$A38,분개장!C:C)</f>
        <v>0</v>
      </c>
      <c r="C38" s="81">
        <f>SUMIF(분개장!$B:$B,잔액시산표!$A38,분개장!D:D)</f>
        <v>0</v>
      </c>
      <c r="D38" s="81">
        <f t="shared" si="3"/>
        <v>0</v>
      </c>
    </row>
    <row r="39" spans="1:5" ht="15" customHeight="1">
      <c r="A39" s="21" t="s">
        <v>114</v>
      </c>
      <c r="B39" s="81">
        <f>SUMIF(분개장!$B:$B,잔액시산표!$A39,분개장!C:C)</f>
        <v>126310000000</v>
      </c>
      <c r="C39" s="81">
        <f>SUMIF(분개장!$B:$B,잔액시산표!$A39,분개장!D:D)</f>
        <v>126310000000</v>
      </c>
      <c r="D39" s="81">
        <f t="shared" si="3"/>
        <v>0</v>
      </c>
    </row>
    <row r="40" spans="1:5" ht="15" customHeight="1">
      <c r="A40" s="21" t="s">
        <v>1236</v>
      </c>
      <c r="B40" s="81">
        <f>SUMIF(분개장!$B:$B,잔액시산표!$A40,분개장!C:C)</f>
        <v>127902478828</v>
      </c>
      <c r="C40" s="81">
        <f>SUMIF(분개장!$B:$B,잔액시산표!$A40,분개장!D:D)</f>
        <v>0</v>
      </c>
      <c r="D40" s="81">
        <f t="shared" ref="D40" si="5">C40-B40</f>
        <v>-127902478828</v>
      </c>
    </row>
    <row r="41" spans="1:5" ht="15" customHeight="1">
      <c r="A41" s="21" t="s">
        <v>75</v>
      </c>
      <c r="B41" s="81">
        <f>SUMIF(분개장!$B:$B,잔액시산표!$A41,분개장!C:C)</f>
        <v>7173900000</v>
      </c>
      <c r="C41" s="81">
        <f>SUMIF(분개장!$B:$B,잔액시산표!$A41,분개장!D:D)</f>
        <v>178478559240</v>
      </c>
      <c r="D41" s="81">
        <f t="shared" si="3"/>
        <v>171304659240</v>
      </c>
      <c r="E41" s="56"/>
    </row>
    <row r="42" spans="1:5" ht="15" customHeight="1">
      <c r="A42" s="21" t="s">
        <v>1260</v>
      </c>
      <c r="B42" s="81">
        <f>SUMIF(분개장!$B:$B,잔액시산표!$A42,분개장!C:C)</f>
        <v>0</v>
      </c>
      <c r="C42" s="81">
        <f>SUMIF(분개장!$B:$B,잔액시산표!$A42,분개장!D:D)</f>
        <v>100101092722</v>
      </c>
      <c r="D42" s="81">
        <f t="shared" ref="D42" si="6">C42-B42</f>
        <v>100101092722</v>
      </c>
      <c r="E42" s="56"/>
    </row>
    <row r="43" spans="1:5" ht="15" customHeight="1">
      <c r="A43" s="22" t="s">
        <v>81</v>
      </c>
      <c r="B43" s="82">
        <f>SUMIF(분개장!$B:$B,잔액시산표!$A43,분개장!C:C)</f>
        <v>4057502119</v>
      </c>
      <c r="C43" s="82">
        <f>SUMIF(분개장!$B:$B,잔액시산표!$A43,분개장!D:D)</f>
        <v>-8846892001</v>
      </c>
      <c r="D43" s="82">
        <f t="shared" si="3"/>
        <v>-12904394120</v>
      </c>
      <c r="E43" s="1" t="s">
        <v>82</v>
      </c>
    </row>
    <row r="44" spans="1:5" ht="15" customHeight="1">
      <c r="A44" s="22" t="s">
        <v>83</v>
      </c>
      <c r="B44" s="82">
        <f>SUMIF(분개장!$B:$B,잔액시산표!$A44,분개장!C:C)</f>
        <v>0</v>
      </c>
      <c r="C44" s="82">
        <f>SUMIF(분개장!$B:$B,잔액시산표!$A44,분개장!D:D)</f>
        <v>0</v>
      </c>
      <c r="D44" s="82">
        <f t="shared" si="3"/>
        <v>0</v>
      </c>
      <c r="E44" s="1" t="s">
        <v>84</v>
      </c>
    </row>
    <row r="45" spans="1:5" ht="15" customHeight="1">
      <c r="A45" s="16"/>
      <c r="B45" s="83"/>
      <c r="C45" s="83"/>
      <c r="D45" s="83"/>
    </row>
    <row r="46" spans="1:5" ht="15" customHeight="1">
      <c r="A46" s="20" t="s">
        <v>85</v>
      </c>
      <c r="B46" s="57">
        <f>SUMIF(분개장!$B:$B,잔액시산표!$A46,분개장!C:C)</f>
        <v>0</v>
      </c>
      <c r="C46" s="57">
        <f>SUMIF(분개장!$B:$B,잔액시산표!$A46,분개장!D:D)</f>
        <v>5751292412</v>
      </c>
      <c r="D46" s="57">
        <f t="shared" ref="D46:D49" si="7">C46-B46</f>
        <v>5751292412</v>
      </c>
    </row>
    <row r="47" spans="1:5" ht="15" customHeight="1">
      <c r="A47" s="20" t="s">
        <v>163</v>
      </c>
      <c r="B47" s="57">
        <f>SUMIF(분개장!$B:$B,잔액시산표!$A47,분개장!C:C)</f>
        <v>0</v>
      </c>
      <c r="C47" s="57">
        <f>SUMIF(분개장!$B:$B,잔액시산표!$A47,분개장!D:D)</f>
        <v>4840853983</v>
      </c>
      <c r="D47" s="57">
        <f t="shared" si="7"/>
        <v>4840853983</v>
      </c>
    </row>
    <row r="48" spans="1:5" ht="15" customHeight="1">
      <c r="A48" s="20" t="s">
        <v>86</v>
      </c>
      <c r="B48" s="57">
        <f>SUMIF(분개장!$B:$B,잔액시산표!$A48,분개장!C:C)</f>
        <v>0</v>
      </c>
      <c r="C48" s="57">
        <f>SUMIF(분개장!$B:$B,잔액시산표!$A48,분개장!D:D)</f>
        <v>294127655</v>
      </c>
      <c r="D48" s="57">
        <f t="shared" si="7"/>
        <v>294127655</v>
      </c>
    </row>
    <row r="49" spans="1:4" ht="15" customHeight="1">
      <c r="A49" s="20" t="s">
        <v>170</v>
      </c>
      <c r="B49" s="57">
        <f>SUMIF(분개장!$B:$B,잔액시산표!$A49,분개장!C:C)</f>
        <v>0</v>
      </c>
      <c r="C49" s="57">
        <f>SUMIF(분개장!$B:$B,잔액시산표!$A49,분개장!D:D)</f>
        <v>0</v>
      </c>
      <c r="D49" s="57">
        <f t="shared" si="7"/>
        <v>0</v>
      </c>
    </row>
    <row r="50" spans="1:4" ht="15" customHeight="1">
      <c r="A50" s="23" t="s">
        <v>87</v>
      </c>
      <c r="B50" s="80">
        <f>SUMIF(분개장!$B:$B,잔액시산표!$A50,분개장!C:C)</f>
        <v>151952500</v>
      </c>
      <c r="C50" s="80">
        <f>SUMIF(분개장!$B:$B,잔액시산표!$A50,분개장!D:D)</f>
        <v>0</v>
      </c>
      <c r="D50" s="80">
        <f>B50-C50</f>
        <v>151952500</v>
      </c>
    </row>
    <row r="51" spans="1:4" ht="15" customHeight="1">
      <c r="A51" s="23" t="s">
        <v>88</v>
      </c>
      <c r="B51" s="80">
        <f>SUMIF(분개장!$B:$B,잔액시산표!$A51,분개장!C:C)</f>
        <v>544693500</v>
      </c>
      <c r="C51" s="80">
        <f>SUMIF(분개장!$B:$B,잔액시산표!$A51,분개장!D:D)</f>
        <v>0</v>
      </c>
      <c r="D51" s="80">
        <f t="shared" ref="D51:D64" si="8">B51-C51</f>
        <v>544693500</v>
      </c>
    </row>
    <row r="52" spans="1:4" ht="15" customHeight="1">
      <c r="A52" s="23" t="s">
        <v>89</v>
      </c>
      <c r="B52" s="80">
        <f>SUMIF(분개장!$B:$B,잔액시산표!$A52,분개장!C:C)</f>
        <v>83667840</v>
      </c>
      <c r="C52" s="80">
        <f>SUMIF(분개장!$B:$B,잔액시산표!$A52,분개장!D:D)</f>
        <v>0</v>
      </c>
      <c r="D52" s="80">
        <f t="shared" si="8"/>
        <v>83667840</v>
      </c>
    </row>
    <row r="53" spans="1:4" ht="15" customHeight="1">
      <c r="A53" s="23" t="s">
        <v>90</v>
      </c>
      <c r="B53" s="80">
        <f>SUMIF(분개장!$B:$B,잔액시산표!$A53,분개장!C:C)</f>
        <v>0</v>
      </c>
      <c r="C53" s="80">
        <f>SUMIF(분개장!$B:$B,잔액시산표!$A53,분개장!D:D)</f>
        <v>0</v>
      </c>
      <c r="D53" s="80">
        <f t="shared" si="8"/>
        <v>0</v>
      </c>
    </row>
    <row r="54" spans="1:4" ht="15" customHeight="1">
      <c r="A54" s="23" t="s">
        <v>227</v>
      </c>
      <c r="B54" s="80">
        <f>SUMIF(분개장!$B:$B,잔액시산표!$A54,분개장!C:C)</f>
        <v>1880175219</v>
      </c>
      <c r="C54" s="80">
        <f>SUMIF(분개장!$B:$B,잔액시산표!$A54,분개장!D:D)</f>
        <v>0</v>
      </c>
      <c r="D54" s="80">
        <f t="shared" ref="D54" si="9">B54-C54</f>
        <v>1880175219</v>
      </c>
    </row>
    <row r="55" spans="1:4" ht="15" customHeight="1">
      <c r="A55" s="23" t="s">
        <v>91</v>
      </c>
      <c r="B55" s="80">
        <f>SUMIF(분개장!$B:$B,잔액시산표!$A55,분개장!C:C)</f>
        <v>3000000</v>
      </c>
      <c r="C55" s="80">
        <f>SUMIF(분개장!$B:$B,잔액시산표!$A55,분개장!D:D)</f>
        <v>0</v>
      </c>
      <c r="D55" s="80">
        <f t="shared" si="8"/>
        <v>3000000</v>
      </c>
    </row>
    <row r="56" spans="1:4" ht="15" customHeight="1">
      <c r="A56" s="23" t="s">
        <v>92</v>
      </c>
      <c r="B56" s="80">
        <f>SUMIF(분개장!$B:$B,잔액시산표!$A56,분개장!C:C)</f>
        <v>1951806097</v>
      </c>
      <c r="C56" s="80">
        <f>SUMIF(분개장!$B:$B,잔액시산표!$A56,분개장!D:D)</f>
        <v>0</v>
      </c>
      <c r="D56" s="80">
        <f t="shared" si="8"/>
        <v>1951806097</v>
      </c>
    </row>
    <row r="57" spans="1:4" ht="15" customHeight="1">
      <c r="A57" s="23" t="s">
        <v>93</v>
      </c>
      <c r="B57" s="80">
        <f>SUMIF(분개장!$B:$B,잔액시산표!$A57,분개장!C:C)</f>
        <v>15486266</v>
      </c>
      <c r="C57" s="80">
        <f>SUMIF(분개장!$B:$B,잔액시산표!$A57,분개장!D:D)</f>
        <v>0</v>
      </c>
      <c r="D57" s="80">
        <f t="shared" si="8"/>
        <v>15486266</v>
      </c>
    </row>
    <row r="58" spans="1:4" ht="15" customHeight="1">
      <c r="A58" s="23" t="s">
        <v>94</v>
      </c>
      <c r="B58" s="80">
        <f>SUMIF(분개장!$B:$B,잔액시산표!$A58,분개장!C:C)</f>
        <v>240277777</v>
      </c>
      <c r="C58" s="80">
        <f>SUMIF(분개장!$B:$B,잔액시산표!$A58,분개장!D:D)</f>
        <v>0</v>
      </c>
      <c r="D58" s="80">
        <f t="shared" si="8"/>
        <v>240277777</v>
      </c>
    </row>
    <row r="59" spans="1:4" ht="15" customHeight="1">
      <c r="A59" s="23" t="s">
        <v>95</v>
      </c>
      <c r="B59" s="80">
        <f>SUMIF(분개장!$B:$B,잔액시산표!$A59,분개장!C:C)</f>
        <v>14806011</v>
      </c>
      <c r="C59" s="80">
        <f>SUMIF(분개장!$B:$B,잔액시산표!$A59,분개장!D:D)</f>
        <v>0</v>
      </c>
      <c r="D59" s="80">
        <f t="shared" si="8"/>
        <v>14806011</v>
      </c>
    </row>
    <row r="60" spans="1:4" ht="15" customHeight="1">
      <c r="A60" s="23" t="s">
        <v>96</v>
      </c>
      <c r="B60" s="80">
        <f>SUMIF(분개장!$B:$B,잔액시산표!$A60,분개장!C:C)</f>
        <v>17500000</v>
      </c>
      <c r="C60" s="80">
        <f>SUMIF(분개장!$B:$B,잔액시산표!$A60,분개장!D:D)</f>
        <v>0</v>
      </c>
      <c r="D60" s="80">
        <f t="shared" si="8"/>
        <v>17500000</v>
      </c>
    </row>
    <row r="61" spans="1:4" ht="15" customHeight="1">
      <c r="A61" s="23" t="s">
        <v>97</v>
      </c>
      <c r="B61" s="80">
        <f>SUMIF(분개장!$B:$B,잔액시산표!$A61,분개장!C:C)</f>
        <v>11132082830</v>
      </c>
      <c r="C61" s="80">
        <f>SUMIF(분개장!$B:$B,잔액시산표!$A61,분개장!D:D)</f>
        <v>0</v>
      </c>
      <c r="D61" s="80">
        <f t="shared" si="8"/>
        <v>11132082830</v>
      </c>
    </row>
    <row r="62" spans="1:4" ht="15" customHeight="1">
      <c r="A62" s="23" t="s">
        <v>98</v>
      </c>
      <c r="B62" s="80">
        <f>SUMIF(분개장!$B:$B,잔액시산표!$A62,분개장!C:C)</f>
        <v>328306300</v>
      </c>
      <c r="C62" s="80">
        <f>SUMIF(분개장!$B:$B,잔액시산표!$A62,분개장!D:D)</f>
        <v>0</v>
      </c>
      <c r="D62" s="80">
        <f t="shared" si="8"/>
        <v>328306300</v>
      </c>
    </row>
    <row r="63" spans="1:4" ht="15" customHeight="1">
      <c r="A63" s="23" t="s">
        <v>230</v>
      </c>
      <c r="B63" s="80">
        <f>SUMIF(분개장!$B:$B,잔액시산표!$A63,분개장!C:C)</f>
        <v>8989929</v>
      </c>
      <c r="C63" s="80">
        <f>SUMIF(분개장!$B:$B,잔액시산표!$A63,분개장!D:D)</f>
        <v>0</v>
      </c>
      <c r="D63" s="80">
        <f t="shared" ref="D63" si="10">B63-C63</f>
        <v>8989929</v>
      </c>
    </row>
    <row r="64" spans="1:4" ht="15" customHeight="1">
      <c r="A64" s="23" t="s">
        <v>99</v>
      </c>
      <c r="B64" s="80">
        <f>SUMIF(분개장!$B:$B,잔액시산표!$A64,분개장!C:C)</f>
        <v>927920</v>
      </c>
      <c r="C64" s="80">
        <f>SUMIF(분개장!$B:$B,잔액시산표!$A64,분개장!D:D)</f>
        <v>0</v>
      </c>
      <c r="D64" s="80">
        <f t="shared" si="8"/>
        <v>927920</v>
      </c>
    </row>
    <row r="65" spans="1:4" ht="15" customHeight="1">
      <c r="A65" s="20" t="s">
        <v>100</v>
      </c>
      <c r="B65" s="57">
        <f>SUMIF(분개장!$B:$B,잔액시산표!$A65,분개장!C:C)</f>
        <v>0</v>
      </c>
      <c r="C65" s="57">
        <f>SUMIF(분개장!$B:$B,잔액시산표!$A65,분개장!D:D)</f>
        <v>59340595</v>
      </c>
      <c r="D65" s="57">
        <f>C65-B65</f>
        <v>59340595</v>
      </c>
    </row>
    <row r="66" spans="1:4" ht="15" customHeight="1">
      <c r="A66" s="20" t="s">
        <v>101</v>
      </c>
      <c r="B66" s="57">
        <f>SUMIF(분개장!$B:$B,잔액시산표!$A66,분개장!C:C)</f>
        <v>0</v>
      </c>
      <c r="C66" s="57">
        <f>SUMIF(분개장!$B:$B,잔액시산표!$A66,분개장!D:D)</f>
        <v>88939</v>
      </c>
      <c r="D66" s="57">
        <f>C66-B66</f>
        <v>88939</v>
      </c>
    </row>
    <row r="67" spans="1:4" ht="15" customHeight="1">
      <c r="A67" s="23" t="s">
        <v>102</v>
      </c>
      <c r="B67" s="80">
        <f>SUMIF(분개장!$B:$B,잔액시산표!$A67,분개장!C:C)</f>
        <v>4155479948</v>
      </c>
      <c r="C67" s="80">
        <f>SUMIF(분개장!$B:$B,잔액시산표!$A67,분개장!D:D)</f>
        <v>0</v>
      </c>
      <c r="D67" s="80">
        <f t="shared" ref="D67:D68" si="11">B67-C67</f>
        <v>4155479948</v>
      </c>
    </row>
    <row r="68" spans="1:4" ht="15" customHeight="1">
      <c r="A68" s="23" t="s">
        <v>103</v>
      </c>
      <c r="B68" s="80">
        <f>SUMIF(분개장!$B:$B,잔액시산표!$A68,분개장!C:C)</f>
        <v>87164626</v>
      </c>
      <c r="C68" s="80">
        <f>SUMIF(분개장!$B:$B,잔액시산표!$A68,분개장!D:D)</f>
        <v>0</v>
      </c>
      <c r="D68" s="80">
        <f t="shared" si="11"/>
        <v>87164626</v>
      </c>
    </row>
    <row r="69" spans="1:4" ht="15" customHeight="1">
      <c r="D69" s="12"/>
    </row>
    <row r="70" spans="1:4" ht="15" customHeight="1">
      <c r="B70" s="12">
        <f>SUM(B1:B69)</f>
        <v>1816363096451</v>
      </c>
      <c r="C70" s="12">
        <f>SUM(C1:C69)</f>
        <v>1816363096451</v>
      </c>
      <c r="D70" s="11" t="b">
        <f>B70=C70</f>
        <v>1</v>
      </c>
    </row>
  </sheetData>
  <phoneticPr fontId="1" type="noConversion"/>
  <dataValidations count="7">
    <dataValidation type="list" allowBlank="1" showInputMessage="1" showErrorMessage="1" error="계정과목오류" sqref="A78:A1048576 A69:A74">
      <formula1>$J$7:$J$120</formula1>
    </dataValidation>
    <dataValidation type="list" allowBlank="1" showInputMessage="1" showErrorMessage="1" error="계정과목오류" sqref="A75">
      <formula1>$J$3:$J$114</formula1>
    </dataValidation>
    <dataValidation type="list" allowBlank="1" showInputMessage="1" showErrorMessage="1" error="계정과목오류" sqref="A77">
      <formula1>$J$3:$J$305</formula1>
    </dataValidation>
    <dataValidation type="list" allowBlank="1" showInputMessage="1" showErrorMessage="1" error="계정과목오류" sqref="A43:A44">
      <formula1>$J$7:$J$92</formula1>
    </dataValidation>
    <dataValidation type="list" allowBlank="1" showInputMessage="1" showErrorMessage="1" error="계정과목오류" sqref="A16:A17 A29:A37">
      <formula1>$I$7:$I$123</formula1>
    </dataValidation>
    <dataValidation type="list" allowBlank="1" showInputMessage="1" showErrorMessage="1" error="계정과목오류" sqref="A28">
      <formula1>$I$7:$I$122</formula1>
    </dataValidation>
    <dataValidation type="list" allowBlank="1" showInputMessage="1" showErrorMessage="1" sqref="A6">
      <formula1>$J$3:$J$303</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error="계정과목오류">
          <x14:formula1>
            <xm:f>분개장!#REF!</xm:f>
          </x14:formula1>
          <xm:sqref>A1:A5 A7:A15 A18:A27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O6094"/>
  <sheetViews>
    <sheetView zoomScale="80" zoomScaleNormal="80" zoomScaleSheetLayoutView="100" workbookViewId="0">
      <pane ySplit="1" topLeftCell="A3789" activePane="bottomLeft" state="frozen"/>
      <selection activeCell="E727" sqref="E727"/>
      <selection pane="bottomLeft" activeCell="D3825" sqref="D3825"/>
    </sheetView>
  </sheetViews>
  <sheetFormatPr defaultRowHeight="15" customHeight="1"/>
  <cols>
    <col min="1" max="1" width="13.625" style="184" bestFit="1" customWidth="1"/>
    <col min="2" max="2" width="18.125" style="39" bestFit="1" customWidth="1"/>
    <col min="3" max="4" width="16.375" style="38" customWidth="1"/>
    <col min="5" max="5" width="79.875" style="1" bestFit="1" customWidth="1"/>
    <col min="6" max="6" width="66.125" style="1" bestFit="1" customWidth="1"/>
    <col min="7" max="7" width="24.875" style="39" customWidth="1"/>
    <col min="8" max="8" width="14" style="159" customWidth="1"/>
    <col min="9" max="9" width="16" style="142" bestFit="1" customWidth="1"/>
    <col min="10" max="10" width="18" style="142" bestFit="1" customWidth="1"/>
    <col min="11" max="11" width="13.25" style="142" bestFit="1" customWidth="1"/>
    <col min="12" max="16384" width="9" style="142"/>
  </cols>
  <sheetData>
    <row r="1" spans="1:7" ht="15" customHeight="1">
      <c r="A1" s="98" t="s">
        <v>257</v>
      </c>
      <c r="B1" s="99" t="s">
        <v>5</v>
      </c>
      <c r="C1" s="100" t="s">
        <v>6</v>
      </c>
      <c r="D1" s="100" t="s">
        <v>7</v>
      </c>
      <c r="E1" s="130" t="s">
        <v>353</v>
      </c>
      <c r="F1" s="99" t="s">
        <v>8</v>
      </c>
      <c r="G1" s="99" t="s">
        <v>9</v>
      </c>
    </row>
    <row r="2" spans="1:7" ht="15" customHeight="1">
      <c r="A2" s="184" t="s">
        <v>262</v>
      </c>
      <c r="B2" s="1" t="s">
        <v>148</v>
      </c>
      <c r="C2" s="38">
        <v>9216872</v>
      </c>
      <c r="E2" s="1" t="s">
        <v>174</v>
      </c>
      <c r="G2" s="39" t="s">
        <v>172</v>
      </c>
    </row>
    <row r="3" spans="1:7" ht="15" customHeight="1">
      <c r="A3" s="184" t="s">
        <v>262</v>
      </c>
      <c r="B3" s="1" t="s">
        <v>148</v>
      </c>
      <c r="C3" s="38">
        <v>3864066794</v>
      </c>
      <c r="E3" s="1" t="s">
        <v>174</v>
      </c>
      <c r="G3" s="39" t="s">
        <v>173</v>
      </c>
    </row>
    <row r="4" spans="1:7" ht="15" customHeight="1">
      <c r="A4" s="184" t="s">
        <v>262</v>
      </c>
      <c r="B4" s="1" t="s">
        <v>148</v>
      </c>
      <c r="C4" s="38">
        <v>731715000</v>
      </c>
      <c r="E4" s="1" t="s">
        <v>174</v>
      </c>
      <c r="G4" s="39" t="s">
        <v>458</v>
      </c>
    </row>
    <row r="5" spans="1:7" ht="15" customHeight="1">
      <c r="A5" s="184" t="s">
        <v>262</v>
      </c>
      <c r="B5" s="1" t="s">
        <v>148</v>
      </c>
      <c r="C5" s="38">
        <v>9470556</v>
      </c>
      <c r="E5" s="1" t="s">
        <v>174</v>
      </c>
      <c r="G5" s="39" t="s">
        <v>292</v>
      </c>
    </row>
    <row r="6" spans="1:7" ht="15" customHeight="1">
      <c r="A6" s="184" t="s">
        <v>262</v>
      </c>
      <c r="B6" s="1" t="s">
        <v>148</v>
      </c>
      <c r="C6" s="38">
        <v>1003833784</v>
      </c>
      <c r="E6" s="1" t="s">
        <v>361</v>
      </c>
      <c r="G6" s="39" t="s">
        <v>362</v>
      </c>
    </row>
    <row r="7" spans="1:7" ht="15" customHeight="1">
      <c r="A7" s="184" t="s">
        <v>262</v>
      </c>
      <c r="B7" s="1" t="s">
        <v>11</v>
      </c>
      <c r="C7" s="38">
        <v>3091775000</v>
      </c>
      <c r="E7" s="1" t="s">
        <v>249</v>
      </c>
      <c r="G7" s="39" t="s">
        <v>288</v>
      </c>
    </row>
    <row r="8" spans="1:7" ht="15" customHeight="1">
      <c r="A8" s="184" t="s">
        <v>262</v>
      </c>
      <c r="B8" s="1" t="s">
        <v>11</v>
      </c>
      <c r="C8" s="38">
        <v>10903586520</v>
      </c>
      <c r="E8" s="1" t="s">
        <v>174</v>
      </c>
      <c r="G8" s="39" t="s">
        <v>290</v>
      </c>
    </row>
    <row r="9" spans="1:7" ht="15" customHeight="1">
      <c r="A9" s="184" t="s">
        <v>262</v>
      </c>
      <c r="B9" s="1" t="s">
        <v>59</v>
      </c>
      <c r="C9" s="38">
        <v>1310832</v>
      </c>
    </row>
    <row r="10" spans="1:7" ht="15" customHeight="1">
      <c r="A10" s="184" t="s">
        <v>262</v>
      </c>
      <c r="B10" s="1" t="s">
        <v>4</v>
      </c>
    </row>
    <row r="11" spans="1:7" ht="15" customHeight="1">
      <c r="A11" s="184" t="s">
        <v>262</v>
      </c>
      <c r="B11" s="1" t="s">
        <v>10</v>
      </c>
      <c r="C11" s="38">
        <v>120310886</v>
      </c>
    </row>
    <row r="12" spans="1:7" ht="15" customHeight="1">
      <c r="A12" s="184" t="s">
        <v>262</v>
      </c>
      <c r="B12" s="1" t="s">
        <v>63</v>
      </c>
      <c r="C12" s="38">
        <v>0</v>
      </c>
    </row>
    <row r="13" spans="1:7" ht="15" customHeight="1">
      <c r="A13" s="184" t="s">
        <v>262</v>
      </c>
      <c r="B13" s="1" t="s">
        <v>65</v>
      </c>
      <c r="C13" s="38">
        <v>141554099</v>
      </c>
    </row>
    <row r="14" spans="1:7" ht="15" customHeight="1">
      <c r="A14" s="184" t="s">
        <v>262</v>
      </c>
      <c r="B14" s="1" t="s">
        <v>177</v>
      </c>
      <c r="C14" s="38">
        <v>0</v>
      </c>
    </row>
    <row r="15" spans="1:7" ht="15" customHeight="1">
      <c r="A15" s="184" t="s">
        <v>262</v>
      </c>
      <c r="B15" s="1" t="s">
        <v>3</v>
      </c>
      <c r="C15" s="38">
        <v>4480860</v>
      </c>
    </row>
    <row r="16" spans="1:7" ht="15" customHeight="1">
      <c r="A16" s="193" t="s">
        <v>262</v>
      </c>
      <c r="B16" s="1" t="s">
        <v>319</v>
      </c>
      <c r="C16" s="38">
        <v>345671000</v>
      </c>
    </row>
    <row r="17" spans="1:4" ht="15" customHeight="1">
      <c r="A17" s="184" t="s">
        <v>262</v>
      </c>
      <c r="B17" s="1" t="s">
        <v>179</v>
      </c>
      <c r="C17" s="38">
        <v>125979095104</v>
      </c>
    </row>
    <row r="18" spans="1:4" ht="15" customHeight="1">
      <c r="A18" s="184" t="s">
        <v>262</v>
      </c>
      <c r="B18" s="1" t="s">
        <v>180</v>
      </c>
      <c r="C18" s="38">
        <v>188844792176</v>
      </c>
    </row>
    <row r="19" spans="1:4" ht="15" customHeight="1">
      <c r="A19" s="184" t="s">
        <v>262</v>
      </c>
      <c r="B19" s="1" t="s">
        <v>182</v>
      </c>
      <c r="C19" s="38">
        <v>-12904394120</v>
      </c>
    </row>
    <row r="20" spans="1:4" ht="15" customHeight="1">
      <c r="A20" s="184" t="s">
        <v>262</v>
      </c>
      <c r="B20" s="1" t="s">
        <v>181</v>
      </c>
    </row>
    <row r="21" spans="1:4" ht="15" customHeight="1">
      <c r="A21" s="184" t="s">
        <v>262</v>
      </c>
      <c r="B21" s="1" t="s">
        <v>211</v>
      </c>
      <c r="C21" s="38">
        <v>481727000</v>
      </c>
    </row>
    <row r="22" spans="1:4" ht="15" customHeight="1">
      <c r="A22" s="193" t="s">
        <v>262</v>
      </c>
      <c r="B22" s="135" t="s">
        <v>283</v>
      </c>
      <c r="C22" s="300">
        <v>269167515</v>
      </c>
      <c r="D22" s="300"/>
    </row>
    <row r="23" spans="1:4" ht="15" customHeight="1">
      <c r="A23" s="184" t="s">
        <v>262</v>
      </c>
      <c r="B23" s="1" t="s">
        <v>1</v>
      </c>
      <c r="D23" s="38">
        <v>173250000</v>
      </c>
    </row>
    <row r="24" spans="1:4" ht="15" customHeight="1">
      <c r="A24" s="184" t="s">
        <v>262</v>
      </c>
      <c r="B24" s="1" t="s">
        <v>183</v>
      </c>
      <c r="D24" s="38">
        <v>0</v>
      </c>
    </row>
    <row r="25" spans="1:4" ht="15" customHeight="1">
      <c r="A25" s="184" t="s">
        <v>262</v>
      </c>
      <c r="B25" s="1" t="s">
        <v>184</v>
      </c>
      <c r="D25" s="38">
        <v>0</v>
      </c>
    </row>
    <row r="26" spans="1:4" ht="15" customHeight="1">
      <c r="A26" s="184" t="s">
        <v>262</v>
      </c>
      <c r="B26" s="1" t="s">
        <v>185</v>
      </c>
      <c r="D26" s="38">
        <v>0</v>
      </c>
    </row>
    <row r="27" spans="1:4" ht="15" customHeight="1">
      <c r="A27" s="184" t="s">
        <v>262</v>
      </c>
      <c r="B27" s="1" t="s">
        <v>186</v>
      </c>
      <c r="D27" s="38">
        <v>5000000</v>
      </c>
    </row>
    <row r="28" spans="1:4" ht="15" customHeight="1">
      <c r="A28" s="184" t="s">
        <v>262</v>
      </c>
      <c r="B28" s="1" t="s">
        <v>187</v>
      </c>
      <c r="D28" s="38">
        <v>2000000</v>
      </c>
    </row>
    <row r="29" spans="1:4" ht="15" customHeight="1">
      <c r="A29" s="184" t="s">
        <v>262</v>
      </c>
      <c r="B29" s="1" t="s">
        <v>222</v>
      </c>
      <c r="D29" s="38">
        <v>1000000</v>
      </c>
    </row>
    <row r="30" spans="1:4" ht="15" customHeight="1">
      <c r="A30" s="184" t="s">
        <v>262</v>
      </c>
      <c r="B30" s="1" t="s">
        <v>189</v>
      </c>
      <c r="D30" s="38">
        <v>1149318633</v>
      </c>
    </row>
    <row r="31" spans="1:4" ht="15" customHeight="1">
      <c r="A31" s="184" t="s">
        <v>262</v>
      </c>
      <c r="B31" s="1" t="s">
        <v>188</v>
      </c>
      <c r="D31" s="38">
        <v>231271490</v>
      </c>
    </row>
    <row r="32" spans="1:4" ht="15" customHeight="1">
      <c r="A32" s="184" t="s">
        <v>262</v>
      </c>
      <c r="B32" s="1" t="s">
        <v>190</v>
      </c>
      <c r="D32" s="38">
        <v>511869440</v>
      </c>
    </row>
    <row r="33" spans="1:8" ht="15" customHeight="1">
      <c r="A33" s="184" t="s">
        <v>262</v>
      </c>
      <c r="B33" s="1" t="s">
        <v>13</v>
      </c>
      <c r="D33" s="38">
        <v>1264313500</v>
      </c>
    </row>
    <row r="34" spans="1:8" ht="15" customHeight="1">
      <c r="A34" s="184" t="s">
        <v>262</v>
      </c>
      <c r="B34" s="1" t="s">
        <v>202</v>
      </c>
      <c r="D34" s="38">
        <v>0</v>
      </c>
    </row>
    <row r="35" spans="1:8" ht="15" customHeight="1">
      <c r="A35" s="184" t="s">
        <v>262</v>
      </c>
      <c r="B35" s="1" t="s">
        <v>2</v>
      </c>
      <c r="D35" s="38">
        <v>422646556</v>
      </c>
    </row>
    <row r="36" spans="1:8" ht="15" customHeight="1">
      <c r="A36" s="184" t="s">
        <v>262</v>
      </c>
      <c r="B36" s="1" t="s">
        <v>204</v>
      </c>
      <c r="D36" s="38">
        <v>0</v>
      </c>
    </row>
    <row r="37" spans="1:8" ht="15" customHeight="1">
      <c r="A37" s="193" t="s">
        <v>262</v>
      </c>
      <c r="B37" s="135" t="s">
        <v>14</v>
      </c>
      <c r="C37" s="300"/>
      <c r="D37" s="300">
        <v>225866000000</v>
      </c>
      <c r="E37" s="135"/>
      <c r="F37" s="135"/>
      <c r="G37" s="262"/>
    </row>
    <row r="38" spans="1:8" ht="15" customHeight="1">
      <c r="A38" s="184" t="s">
        <v>262</v>
      </c>
      <c r="B38" s="1" t="s">
        <v>15</v>
      </c>
      <c r="D38" s="38">
        <v>14699043020</v>
      </c>
    </row>
    <row r="39" spans="1:8" ht="15" customHeight="1">
      <c r="A39" s="184" t="s">
        <v>262</v>
      </c>
      <c r="B39" s="1" t="s">
        <v>226</v>
      </c>
      <c r="D39" s="38">
        <v>1250000000</v>
      </c>
    </row>
    <row r="40" spans="1:8" ht="15" customHeight="1">
      <c r="A40" s="193" t="s">
        <v>262</v>
      </c>
      <c r="B40" s="1" t="s">
        <v>164</v>
      </c>
      <c r="D40" s="38">
        <v>16100000000</v>
      </c>
      <c r="H40" s="160"/>
    </row>
    <row r="41" spans="1:8" ht="15" customHeight="1">
      <c r="A41" s="193" t="s">
        <v>262</v>
      </c>
      <c r="B41" s="135" t="s">
        <v>166</v>
      </c>
      <c r="C41" s="300"/>
      <c r="D41" s="300">
        <v>5000000000</v>
      </c>
      <c r="E41" s="135"/>
      <c r="F41" s="135"/>
      <c r="G41" s="262"/>
    </row>
    <row r="42" spans="1:8" ht="15" customHeight="1">
      <c r="A42" s="193" t="s">
        <v>262</v>
      </c>
      <c r="B42" s="135" t="s">
        <v>0</v>
      </c>
      <c r="C42" s="300"/>
      <c r="D42" s="300"/>
      <c r="E42" s="135"/>
      <c r="F42" s="135"/>
      <c r="G42" s="262"/>
      <c r="H42" s="160"/>
    </row>
    <row r="43" spans="1:8" ht="15" customHeight="1">
      <c r="A43" s="184" t="s">
        <v>262</v>
      </c>
      <c r="B43" s="1" t="s">
        <v>156</v>
      </c>
    </row>
    <row r="44" spans="1:8" ht="15" customHeight="1">
      <c r="A44" s="193" t="s">
        <v>262</v>
      </c>
      <c r="B44" s="1" t="s">
        <v>75</v>
      </c>
      <c r="D44" s="38">
        <v>65068559240</v>
      </c>
      <c r="H44" s="160"/>
    </row>
    <row r="45" spans="1:8" ht="15" customHeight="1">
      <c r="A45" s="184" t="s">
        <v>262</v>
      </c>
      <c r="B45" s="1" t="s">
        <v>104</v>
      </c>
      <c r="D45" s="38">
        <v>-8846892001</v>
      </c>
    </row>
    <row r="46" spans="1:8" ht="15" customHeight="1">
      <c r="A46" s="184" t="s">
        <v>262</v>
      </c>
      <c r="B46" s="1" t="s">
        <v>105</v>
      </c>
      <c r="H46" s="160"/>
    </row>
    <row r="47" spans="1:8" ht="15" customHeight="1">
      <c r="A47" s="185"/>
      <c r="B47" s="103"/>
      <c r="C47" s="102">
        <f>SUM(C2:C46)</f>
        <v>322897379878</v>
      </c>
      <c r="D47" s="102">
        <f>SUM(D2:D46)</f>
        <v>322897379878</v>
      </c>
      <c r="E47" s="102" t="b">
        <f>C47=D47</f>
        <v>1</v>
      </c>
      <c r="F47" s="101"/>
      <c r="G47" s="103"/>
    </row>
    <row r="48" spans="1:8" ht="15" customHeight="1">
      <c r="A48" s="186">
        <v>44294</v>
      </c>
      <c r="B48" s="229" t="s">
        <v>404</v>
      </c>
      <c r="C48" s="177">
        <v>1000000</v>
      </c>
      <c r="D48" s="177"/>
      <c r="E48" s="138" t="s">
        <v>405</v>
      </c>
      <c r="F48" s="138" t="s">
        <v>460</v>
      </c>
      <c r="G48" s="139"/>
      <c r="H48" s="159" t="s">
        <v>465</v>
      </c>
    </row>
    <row r="49" spans="1:7" ht="15" customHeight="1">
      <c r="A49" s="186">
        <v>44294</v>
      </c>
      <c r="B49" s="229" t="s">
        <v>158</v>
      </c>
      <c r="C49" s="177">
        <v>100000</v>
      </c>
      <c r="D49" s="177"/>
      <c r="E49" s="138" t="s">
        <v>271</v>
      </c>
      <c r="F49" s="138" t="s">
        <v>459</v>
      </c>
      <c r="G49" s="139"/>
    </row>
    <row r="50" spans="1:7" ht="15" customHeight="1">
      <c r="A50" s="187">
        <v>44294</v>
      </c>
      <c r="B50" s="227" t="s">
        <v>399</v>
      </c>
      <c r="C50" s="178"/>
      <c r="D50" s="178">
        <f>SUM(C48:C49)</f>
        <v>1100000</v>
      </c>
      <c r="E50" s="133" t="s">
        <v>271</v>
      </c>
      <c r="F50" s="133" t="s">
        <v>459</v>
      </c>
      <c r="G50" s="134"/>
    </row>
    <row r="51" spans="1:7" ht="15" customHeight="1">
      <c r="A51" s="231">
        <v>44314</v>
      </c>
      <c r="B51" s="232" t="s">
        <v>87</v>
      </c>
      <c r="C51" s="203">
        <v>25093000</v>
      </c>
      <c r="D51" s="301"/>
      <c r="E51" s="233" t="s">
        <v>347</v>
      </c>
      <c r="F51" s="233" t="s">
        <v>462</v>
      </c>
      <c r="G51" s="233" t="s">
        <v>87</v>
      </c>
    </row>
    <row r="52" spans="1:7" ht="15" customHeight="1">
      <c r="A52" s="247">
        <v>44314</v>
      </c>
      <c r="B52" s="248" t="s">
        <v>88</v>
      </c>
      <c r="C52" s="176">
        <v>90772000</v>
      </c>
      <c r="D52" s="302"/>
      <c r="E52" s="142" t="s">
        <v>239</v>
      </c>
      <c r="F52" s="233" t="s">
        <v>461</v>
      </c>
      <c r="G52" s="142" t="s">
        <v>35</v>
      </c>
    </row>
    <row r="53" spans="1:7" ht="15" customHeight="1">
      <c r="A53" s="231">
        <v>44314</v>
      </c>
      <c r="B53" s="232" t="s">
        <v>158</v>
      </c>
      <c r="C53" s="203">
        <v>11586500</v>
      </c>
      <c r="D53" s="301"/>
      <c r="E53" s="233" t="s">
        <v>239</v>
      </c>
      <c r="F53" s="233" t="s">
        <v>461</v>
      </c>
      <c r="G53" s="233"/>
    </row>
    <row r="54" spans="1:7" ht="15" customHeight="1">
      <c r="A54" s="234">
        <v>44314</v>
      </c>
      <c r="B54" s="235" t="s">
        <v>159</v>
      </c>
      <c r="C54" s="303"/>
      <c r="D54" s="304">
        <f>SUM(C51:C53)</f>
        <v>127451500</v>
      </c>
      <c r="E54" s="237" t="s">
        <v>239</v>
      </c>
      <c r="F54" s="237" t="s">
        <v>461</v>
      </c>
      <c r="G54" s="237"/>
    </row>
    <row r="55" spans="1:7" ht="15" customHeight="1">
      <c r="A55" s="252">
        <v>44314</v>
      </c>
      <c r="B55" s="253" t="s">
        <v>406</v>
      </c>
      <c r="C55" s="305">
        <v>6443722</v>
      </c>
      <c r="D55" s="305"/>
      <c r="E55" s="254" t="s">
        <v>447</v>
      </c>
      <c r="F55" s="254" t="s">
        <v>464</v>
      </c>
      <c r="G55" s="207"/>
    </row>
    <row r="56" spans="1:7" ht="15" customHeight="1">
      <c r="A56" s="247">
        <v>44314</v>
      </c>
      <c r="B56" s="249" t="s">
        <v>424</v>
      </c>
      <c r="C56" s="176">
        <f>35519100-C55</f>
        <v>29075378</v>
      </c>
      <c r="D56" s="176"/>
      <c r="E56" s="142" t="s">
        <v>446</v>
      </c>
      <c r="F56" s="142" t="s">
        <v>463</v>
      </c>
      <c r="G56" s="139"/>
    </row>
    <row r="57" spans="1:7" ht="15" customHeight="1">
      <c r="A57" s="247">
        <v>44314</v>
      </c>
      <c r="B57" s="249" t="s">
        <v>158</v>
      </c>
      <c r="C57" s="176">
        <v>3551910</v>
      </c>
      <c r="D57" s="176"/>
      <c r="E57" s="142" t="s">
        <v>446</v>
      </c>
      <c r="F57" s="142" t="s">
        <v>463</v>
      </c>
      <c r="G57" s="139"/>
    </row>
    <row r="58" spans="1:7" ht="15" customHeight="1">
      <c r="A58" s="234">
        <v>44314</v>
      </c>
      <c r="B58" s="236" t="s">
        <v>159</v>
      </c>
      <c r="C58" s="303"/>
      <c r="D58" s="303">
        <f>SUM(C55:C57)</f>
        <v>39071010</v>
      </c>
      <c r="E58" s="237" t="s">
        <v>446</v>
      </c>
      <c r="F58" s="237" t="s">
        <v>463</v>
      </c>
      <c r="G58" s="134"/>
    </row>
    <row r="59" spans="1:7" ht="15" customHeight="1">
      <c r="A59" s="238">
        <v>44316</v>
      </c>
      <c r="B59" s="239" t="s">
        <v>228</v>
      </c>
      <c r="C59" s="306">
        <v>274459291</v>
      </c>
      <c r="D59" s="307"/>
      <c r="E59" s="240" t="s">
        <v>325</v>
      </c>
      <c r="F59" s="240" t="s">
        <v>542</v>
      </c>
      <c r="G59" s="240"/>
    </row>
    <row r="60" spans="1:7" ht="15" customHeight="1">
      <c r="A60" s="241">
        <f>A59</f>
        <v>44316</v>
      </c>
      <c r="B60" s="242" t="s">
        <v>158</v>
      </c>
      <c r="C60" s="308">
        <v>27445692</v>
      </c>
      <c r="D60" s="309"/>
      <c r="E60" s="243" t="s">
        <v>324</v>
      </c>
      <c r="F60" s="243" t="s">
        <v>542</v>
      </c>
      <c r="G60" s="243"/>
    </row>
    <row r="61" spans="1:7" ht="15" customHeight="1">
      <c r="A61" s="241">
        <f>A59</f>
        <v>44316</v>
      </c>
      <c r="B61" s="242" t="s">
        <v>228</v>
      </c>
      <c r="C61" s="308">
        <v>7419816</v>
      </c>
      <c r="D61" s="309"/>
      <c r="E61" s="243" t="s">
        <v>324</v>
      </c>
      <c r="F61" s="243" t="s">
        <v>543</v>
      </c>
      <c r="G61" s="243"/>
    </row>
    <row r="62" spans="1:7" ht="15" customHeight="1">
      <c r="A62" s="241">
        <f>A59</f>
        <v>44316</v>
      </c>
      <c r="B62" s="242" t="s">
        <v>89</v>
      </c>
      <c r="C62" s="308">
        <v>13944640</v>
      </c>
      <c r="D62" s="309"/>
      <c r="E62" s="243" t="s">
        <v>324</v>
      </c>
      <c r="F62" s="243" t="s">
        <v>544</v>
      </c>
      <c r="G62" s="243"/>
    </row>
    <row r="63" spans="1:7" ht="15" customHeight="1">
      <c r="A63" s="258">
        <f>A59</f>
        <v>44316</v>
      </c>
      <c r="B63" s="259" t="s">
        <v>30</v>
      </c>
      <c r="C63" s="310"/>
      <c r="D63" s="310">
        <v>2449</v>
      </c>
      <c r="E63" s="261" t="s">
        <v>324</v>
      </c>
      <c r="F63" s="261" t="s">
        <v>545</v>
      </c>
      <c r="G63" s="261"/>
    </row>
    <row r="64" spans="1:7" ht="15" customHeight="1">
      <c r="A64" s="244">
        <f>A59</f>
        <v>44316</v>
      </c>
      <c r="B64" s="245" t="s">
        <v>159</v>
      </c>
      <c r="C64" s="311"/>
      <c r="D64" s="312">
        <f>SUM(C59:C62)-D63</f>
        <v>323266990</v>
      </c>
      <c r="E64" s="246" t="s">
        <v>324</v>
      </c>
      <c r="F64" s="246" t="s">
        <v>542</v>
      </c>
      <c r="G64" s="246"/>
    </row>
    <row r="65" spans="1:8" ht="15" customHeight="1">
      <c r="A65" s="184">
        <v>44287</v>
      </c>
      <c r="B65" s="1" t="s">
        <v>161</v>
      </c>
      <c r="D65" s="38">
        <v>1648000</v>
      </c>
      <c r="E65" s="1" t="s">
        <v>117</v>
      </c>
      <c r="F65" s="1" t="s">
        <v>235</v>
      </c>
      <c r="G65" s="1" t="s">
        <v>431</v>
      </c>
      <c r="H65" s="159" t="s">
        <v>469</v>
      </c>
    </row>
    <row r="66" spans="1:8" ht="15" customHeight="1">
      <c r="A66" s="184">
        <v>44287</v>
      </c>
      <c r="B66" s="1" t="s">
        <v>467</v>
      </c>
      <c r="D66" s="38">
        <v>164800</v>
      </c>
      <c r="E66" s="1" t="s">
        <v>117</v>
      </c>
      <c r="F66" s="1" t="s">
        <v>235</v>
      </c>
      <c r="G66" s="1" t="s">
        <v>431</v>
      </c>
    </row>
    <row r="67" spans="1:8" ht="15" customHeight="1">
      <c r="A67" s="184">
        <v>44287</v>
      </c>
      <c r="B67" s="1" t="s">
        <v>468</v>
      </c>
      <c r="C67" s="38">
        <v>1812800</v>
      </c>
      <c r="E67" s="1" t="s">
        <v>117</v>
      </c>
      <c r="F67" s="1" t="s">
        <v>235</v>
      </c>
      <c r="G67" s="1" t="s">
        <v>431</v>
      </c>
    </row>
    <row r="68" spans="1:8" ht="15" customHeight="1">
      <c r="A68" s="184">
        <v>44287</v>
      </c>
      <c r="B68" s="1" t="s">
        <v>161</v>
      </c>
      <c r="D68" s="38">
        <v>77000</v>
      </c>
      <c r="E68" s="1" t="s">
        <v>117</v>
      </c>
      <c r="F68" s="1" t="s">
        <v>235</v>
      </c>
      <c r="G68" s="1" t="s">
        <v>431</v>
      </c>
    </row>
    <row r="69" spans="1:8" ht="15" customHeight="1">
      <c r="A69" s="184">
        <v>44287</v>
      </c>
      <c r="B69" s="1" t="s">
        <v>467</v>
      </c>
      <c r="D69" s="38">
        <v>7700</v>
      </c>
      <c r="E69" s="1" t="s">
        <v>117</v>
      </c>
      <c r="F69" s="1" t="s">
        <v>235</v>
      </c>
      <c r="G69" s="1" t="s">
        <v>431</v>
      </c>
    </row>
    <row r="70" spans="1:8" ht="15" customHeight="1">
      <c r="A70" s="184">
        <v>44287</v>
      </c>
      <c r="B70" s="1" t="s">
        <v>468</v>
      </c>
      <c r="C70" s="38">
        <v>84700</v>
      </c>
      <c r="E70" s="1" t="s">
        <v>117</v>
      </c>
      <c r="F70" s="1" t="s">
        <v>235</v>
      </c>
      <c r="G70" s="1" t="s">
        <v>431</v>
      </c>
    </row>
    <row r="71" spans="1:8" ht="15" customHeight="1">
      <c r="A71" s="184">
        <v>44287</v>
      </c>
      <c r="B71" s="1" t="s">
        <v>85</v>
      </c>
      <c r="D71" s="38">
        <v>37374900</v>
      </c>
      <c r="E71" s="1" t="s">
        <v>315</v>
      </c>
      <c r="F71" s="1" t="s">
        <v>234</v>
      </c>
      <c r="G71" s="1" t="s">
        <v>431</v>
      </c>
    </row>
    <row r="72" spans="1:8" ht="15" customHeight="1">
      <c r="A72" s="184">
        <v>44287</v>
      </c>
      <c r="B72" s="1" t="s">
        <v>467</v>
      </c>
      <c r="D72" s="38">
        <v>3737490</v>
      </c>
      <c r="E72" s="1" t="s">
        <v>315</v>
      </c>
      <c r="F72" s="1" t="s">
        <v>234</v>
      </c>
      <c r="G72" s="1" t="s">
        <v>431</v>
      </c>
    </row>
    <row r="73" spans="1:8" ht="15" customHeight="1">
      <c r="A73" s="184">
        <v>44287</v>
      </c>
      <c r="B73" s="1" t="s">
        <v>468</v>
      </c>
      <c r="C73" s="38">
        <v>41112390</v>
      </c>
      <c r="E73" s="1" t="s">
        <v>315</v>
      </c>
      <c r="F73" s="1" t="s">
        <v>234</v>
      </c>
      <c r="G73" s="1" t="s">
        <v>431</v>
      </c>
    </row>
    <row r="74" spans="1:8" ht="15" customHeight="1">
      <c r="A74" s="184">
        <v>44287</v>
      </c>
      <c r="B74" s="1" t="s">
        <v>161</v>
      </c>
      <c r="D74" s="38">
        <v>21565800</v>
      </c>
      <c r="E74" s="1" t="s">
        <v>315</v>
      </c>
      <c r="F74" s="1" t="s">
        <v>235</v>
      </c>
      <c r="G74" s="1" t="s">
        <v>431</v>
      </c>
    </row>
    <row r="75" spans="1:8" ht="15" customHeight="1">
      <c r="A75" s="184">
        <v>44287</v>
      </c>
      <c r="B75" s="1" t="s">
        <v>467</v>
      </c>
      <c r="D75" s="38">
        <v>2156580</v>
      </c>
      <c r="E75" s="1" t="s">
        <v>315</v>
      </c>
      <c r="F75" s="1" t="s">
        <v>235</v>
      </c>
      <c r="G75" s="1" t="s">
        <v>431</v>
      </c>
    </row>
    <row r="76" spans="1:8" ht="15" customHeight="1">
      <c r="A76" s="184">
        <v>44287</v>
      </c>
      <c r="B76" s="1" t="s">
        <v>468</v>
      </c>
      <c r="C76" s="38">
        <v>23722380</v>
      </c>
      <c r="E76" s="1" t="s">
        <v>315</v>
      </c>
      <c r="F76" s="1" t="s">
        <v>235</v>
      </c>
      <c r="G76" s="1" t="s">
        <v>431</v>
      </c>
    </row>
    <row r="77" spans="1:8" ht="15" customHeight="1">
      <c r="A77" s="184">
        <v>44287</v>
      </c>
      <c r="B77" s="1" t="s">
        <v>85</v>
      </c>
      <c r="D77" s="38">
        <v>17294380</v>
      </c>
      <c r="E77" s="1" t="s">
        <v>120</v>
      </c>
      <c r="F77" s="1" t="s">
        <v>234</v>
      </c>
      <c r="G77" s="1" t="s">
        <v>431</v>
      </c>
    </row>
    <row r="78" spans="1:8" ht="15" customHeight="1">
      <c r="A78" s="184">
        <v>44287</v>
      </c>
      <c r="B78" s="1" t="s">
        <v>467</v>
      </c>
      <c r="D78" s="38">
        <v>1729438</v>
      </c>
      <c r="E78" s="1" t="s">
        <v>120</v>
      </c>
      <c r="F78" s="1" t="s">
        <v>234</v>
      </c>
      <c r="G78" s="1" t="s">
        <v>431</v>
      </c>
    </row>
    <row r="79" spans="1:8" ht="15" customHeight="1">
      <c r="A79" s="184">
        <v>44287</v>
      </c>
      <c r="B79" s="1" t="s">
        <v>468</v>
      </c>
      <c r="C79" s="38">
        <v>19023818</v>
      </c>
      <c r="E79" s="1" t="s">
        <v>120</v>
      </c>
      <c r="F79" s="1" t="s">
        <v>234</v>
      </c>
      <c r="G79" s="1" t="s">
        <v>431</v>
      </c>
    </row>
    <row r="80" spans="1:8" ht="15" customHeight="1">
      <c r="A80" s="184">
        <v>44287</v>
      </c>
      <c r="B80" s="1" t="s">
        <v>161</v>
      </c>
      <c r="D80" s="38">
        <v>9908700</v>
      </c>
      <c r="E80" s="1" t="s">
        <v>120</v>
      </c>
      <c r="F80" s="1" t="s">
        <v>235</v>
      </c>
      <c r="G80" s="1" t="s">
        <v>431</v>
      </c>
    </row>
    <row r="81" spans="1:7" ht="15" customHeight="1">
      <c r="A81" s="184">
        <v>44287</v>
      </c>
      <c r="B81" s="1" t="s">
        <v>467</v>
      </c>
      <c r="D81" s="38">
        <v>990870</v>
      </c>
      <c r="E81" s="1" t="s">
        <v>120</v>
      </c>
      <c r="F81" s="1" t="s">
        <v>235</v>
      </c>
      <c r="G81" s="1" t="s">
        <v>431</v>
      </c>
    </row>
    <row r="82" spans="1:7" ht="15" customHeight="1">
      <c r="A82" s="184">
        <v>44287</v>
      </c>
      <c r="B82" s="1" t="s">
        <v>468</v>
      </c>
      <c r="C82" s="38">
        <v>10899570</v>
      </c>
      <c r="E82" s="1" t="s">
        <v>120</v>
      </c>
      <c r="F82" s="1" t="s">
        <v>235</v>
      </c>
      <c r="G82" s="1" t="s">
        <v>431</v>
      </c>
    </row>
    <row r="83" spans="1:7" ht="15" customHeight="1">
      <c r="A83" s="184">
        <v>44287</v>
      </c>
      <c r="B83" s="1" t="s">
        <v>85</v>
      </c>
      <c r="D83" s="38">
        <v>16084480</v>
      </c>
      <c r="E83" s="1" t="s">
        <v>120</v>
      </c>
      <c r="F83" s="1" t="s">
        <v>234</v>
      </c>
      <c r="G83" s="1" t="s">
        <v>431</v>
      </c>
    </row>
    <row r="84" spans="1:7" ht="15" customHeight="1">
      <c r="A84" s="184">
        <v>44287</v>
      </c>
      <c r="B84" s="1" t="s">
        <v>467</v>
      </c>
      <c r="D84" s="38">
        <v>1608448</v>
      </c>
      <c r="E84" s="1" t="s">
        <v>120</v>
      </c>
      <c r="F84" s="1" t="s">
        <v>234</v>
      </c>
      <c r="G84" s="1" t="s">
        <v>431</v>
      </c>
    </row>
    <row r="85" spans="1:7" ht="15" customHeight="1">
      <c r="A85" s="184">
        <v>44287</v>
      </c>
      <c r="B85" s="1" t="s">
        <v>468</v>
      </c>
      <c r="C85" s="38">
        <v>17692928</v>
      </c>
      <c r="E85" s="1" t="s">
        <v>120</v>
      </c>
      <c r="F85" s="1" t="s">
        <v>234</v>
      </c>
      <c r="G85" s="1" t="s">
        <v>431</v>
      </c>
    </row>
    <row r="86" spans="1:7" ht="15" customHeight="1">
      <c r="A86" s="184">
        <v>44287</v>
      </c>
      <c r="B86" s="1" t="s">
        <v>161</v>
      </c>
      <c r="D86" s="38">
        <v>9215520</v>
      </c>
      <c r="E86" s="1" t="s">
        <v>120</v>
      </c>
      <c r="F86" s="1" t="s">
        <v>235</v>
      </c>
      <c r="G86" s="1" t="s">
        <v>431</v>
      </c>
    </row>
    <row r="87" spans="1:7" ht="15" customHeight="1">
      <c r="A87" s="184">
        <v>44287</v>
      </c>
      <c r="B87" s="1" t="s">
        <v>467</v>
      </c>
      <c r="D87" s="38">
        <v>921552</v>
      </c>
      <c r="E87" s="1" t="s">
        <v>120</v>
      </c>
      <c r="F87" s="1" t="s">
        <v>235</v>
      </c>
      <c r="G87" s="1" t="s">
        <v>431</v>
      </c>
    </row>
    <row r="88" spans="1:7" ht="15" customHeight="1">
      <c r="A88" s="184">
        <v>44287</v>
      </c>
      <c r="B88" s="1" t="s">
        <v>468</v>
      </c>
      <c r="C88" s="38">
        <v>10137072</v>
      </c>
      <c r="E88" s="1" t="s">
        <v>120</v>
      </c>
      <c r="F88" s="1" t="s">
        <v>235</v>
      </c>
      <c r="G88" s="1" t="s">
        <v>431</v>
      </c>
    </row>
    <row r="89" spans="1:7" ht="15" customHeight="1">
      <c r="A89" s="184">
        <v>44287</v>
      </c>
      <c r="B89" s="1" t="s">
        <v>85</v>
      </c>
      <c r="D89" s="38">
        <v>43209000</v>
      </c>
      <c r="E89" s="1" t="s">
        <v>238</v>
      </c>
      <c r="F89" s="1" t="s">
        <v>234</v>
      </c>
      <c r="G89" s="1" t="s">
        <v>431</v>
      </c>
    </row>
    <row r="90" spans="1:7" ht="15" customHeight="1">
      <c r="A90" s="184">
        <v>44287</v>
      </c>
      <c r="B90" s="1" t="s">
        <v>467</v>
      </c>
      <c r="D90" s="38">
        <v>4320900</v>
      </c>
      <c r="E90" s="1" t="s">
        <v>238</v>
      </c>
      <c r="F90" s="1" t="s">
        <v>234</v>
      </c>
      <c r="G90" s="1" t="s">
        <v>431</v>
      </c>
    </row>
    <row r="91" spans="1:7" ht="15" customHeight="1">
      <c r="A91" s="184">
        <v>44287</v>
      </c>
      <c r="B91" s="1" t="s">
        <v>468</v>
      </c>
      <c r="C91" s="38">
        <v>47529900</v>
      </c>
      <c r="E91" s="1" t="s">
        <v>238</v>
      </c>
      <c r="F91" s="1" t="s">
        <v>234</v>
      </c>
      <c r="G91" s="1" t="s">
        <v>431</v>
      </c>
    </row>
    <row r="92" spans="1:7" ht="15" customHeight="1">
      <c r="A92" s="184">
        <v>44287</v>
      </c>
      <c r="B92" s="1" t="s">
        <v>161</v>
      </c>
      <c r="D92" s="38">
        <v>26061100</v>
      </c>
      <c r="E92" s="1" t="s">
        <v>238</v>
      </c>
      <c r="F92" s="1" t="s">
        <v>235</v>
      </c>
      <c r="G92" s="1" t="s">
        <v>431</v>
      </c>
    </row>
    <row r="93" spans="1:7" ht="15" customHeight="1">
      <c r="A93" s="184">
        <v>44287</v>
      </c>
      <c r="B93" s="1" t="s">
        <v>467</v>
      </c>
      <c r="D93" s="38">
        <v>2606110</v>
      </c>
      <c r="E93" s="1" t="s">
        <v>238</v>
      </c>
      <c r="F93" s="1" t="s">
        <v>235</v>
      </c>
      <c r="G93" s="1" t="s">
        <v>431</v>
      </c>
    </row>
    <row r="94" spans="1:7" ht="15" customHeight="1">
      <c r="A94" s="184">
        <v>44287</v>
      </c>
      <c r="B94" s="1" t="s">
        <v>468</v>
      </c>
      <c r="C94" s="38">
        <v>28667210</v>
      </c>
      <c r="E94" s="1" t="s">
        <v>238</v>
      </c>
      <c r="F94" s="1" t="s">
        <v>235</v>
      </c>
      <c r="G94" s="1" t="s">
        <v>431</v>
      </c>
    </row>
    <row r="95" spans="1:7" ht="15" customHeight="1">
      <c r="A95" s="184">
        <v>44287</v>
      </c>
      <c r="B95" s="1" t="s">
        <v>85</v>
      </c>
      <c r="D95" s="38">
        <v>22871200</v>
      </c>
      <c r="E95" s="1" t="s">
        <v>366</v>
      </c>
      <c r="F95" s="1" t="s">
        <v>234</v>
      </c>
      <c r="G95" s="1" t="s">
        <v>431</v>
      </c>
    </row>
    <row r="96" spans="1:7" ht="15" customHeight="1">
      <c r="A96" s="184">
        <v>44287</v>
      </c>
      <c r="B96" s="1" t="s">
        <v>467</v>
      </c>
      <c r="D96" s="38">
        <v>2287120</v>
      </c>
      <c r="E96" s="1" t="s">
        <v>366</v>
      </c>
      <c r="F96" s="1" t="s">
        <v>234</v>
      </c>
      <c r="G96" s="1" t="s">
        <v>431</v>
      </c>
    </row>
    <row r="97" spans="1:7" ht="15" customHeight="1">
      <c r="A97" s="184">
        <v>44287</v>
      </c>
      <c r="B97" s="1" t="s">
        <v>468</v>
      </c>
      <c r="C97" s="38">
        <v>25158320</v>
      </c>
      <c r="E97" s="1" t="s">
        <v>366</v>
      </c>
      <c r="F97" s="1" t="s">
        <v>234</v>
      </c>
      <c r="G97" s="1" t="s">
        <v>431</v>
      </c>
    </row>
    <row r="98" spans="1:7" ht="15" customHeight="1">
      <c r="A98" s="184">
        <v>44287</v>
      </c>
      <c r="B98" s="1" t="s">
        <v>161</v>
      </c>
      <c r="D98" s="38">
        <v>12475200</v>
      </c>
      <c r="E98" s="1" t="s">
        <v>366</v>
      </c>
      <c r="F98" s="1" t="s">
        <v>235</v>
      </c>
      <c r="G98" s="1" t="s">
        <v>431</v>
      </c>
    </row>
    <row r="99" spans="1:7" ht="15" customHeight="1">
      <c r="A99" s="184">
        <v>44287</v>
      </c>
      <c r="B99" s="1" t="s">
        <v>467</v>
      </c>
      <c r="D99" s="38">
        <v>1247520</v>
      </c>
      <c r="E99" s="1" t="s">
        <v>366</v>
      </c>
      <c r="F99" s="1" t="s">
        <v>235</v>
      </c>
      <c r="G99" s="1" t="s">
        <v>431</v>
      </c>
    </row>
    <row r="100" spans="1:7" ht="15" customHeight="1">
      <c r="A100" s="184">
        <v>44287</v>
      </c>
      <c r="B100" s="1" t="s">
        <v>468</v>
      </c>
      <c r="C100" s="38">
        <v>13722720</v>
      </c>
      <c r="E100" s="1" t="s">
        <v>366</v>
      </c>
      <c r="F100" s="1" t="s">
        <v>235</v>
      </c>
      <c r="G100" s="1" t="s">
        <v>431</v>
      </c>
    </row>
    <row r="101" spans="1:7" ht="15" customHeight="1">
      <c r="A101" s="184">
        <v>44287</v>
      </c>
      <c r="B101" s="1" t="s">
        <v>85</v>
      </c>
      <c r="D101" s="38">
        <v>13287450</v>
      </c>
      <c r="E101" s="1" t="s">
        <v>366</v>
      </c>
      <c r="F101" s="1" t="s">
        <v>234</v>
      </c>
      <c r="G101" s="1" t="s">
        <v>431</v>
      </c>
    </row>
    <row r="102" spans="1:7" ht="15" customHeight="1">
      <c r="A102" s="184">
        <v>44287</v>
      </c>
      <c r="B102" s="1" t="s">
        <v>467</v>
      </c>
      <c r="D102" s="38">
        <v>1328745</v>
      </c>
      <c r="E102" s="1" t="s">
        <v>366</v>
      </c>
      <c r="F102" s="1" t="s">
        <v>234</v>
      </c>
      <c r="G102" s="1" t="s">
        <v>431</v>
      </c>
    </row>
    <row r="103" spans="1:7" ht="15" customHeight="1">
      <c r="A103" s="184">
        <v>44287</v>
      </c>
      <c r="B103" s="1" t="s">
        <v>468</v>
      </c>
      <c r="C103" s="38">
        <v>14616195</v>
      </c>
      <c r="E103" s="1" t="s">
        <v>366</v>
      </c>
      <c r="F103" s="1" t="s">
        <v>234</v>
      </c>
      <c r="G103" s="1" t="s">
        <v>431</v>
      </c>
    </row>
    <row r="104" spans="1:7" ht="15" customHeight="1">
      <c r="A104" s="184">
        <v>44287</v>
      </c>
      <c r="B104" s="1" t="s">
        <v>161</v>
      </c>
      <c r="D104" s="38">
        <v>7247700</v>
      </c>
      <c r="E104" s="1" t="s">
        <v>366</v>
      </c>
      <c r="F104" s="1" t="s">
        <v>235</v>
      </c>
      <c r="G104" s="1" t="s">
        <v>431</v>
      </c>
    </row>
    <row r="105" spans="1:7" ht="15" customHeight="1">
      <c r="A105" s="184">
        <v>44287</v>
      </c>
      <c r="B105" s="1" t="s">
        <v>467</v>
      </c>
      <c r="D105" s="38">
        <v>724770</v>
      </c>
      <c r="E105" s="1" t="s">
        <v>366</v>
      </c>
      <c r="F105" s="1" t="s">
        <v>235</v>
      </c>
      <c r="G105" s="1" t="s">
        <v>431</v>
      </c>
    </row>
    <row r="106" spans="1:7" ht="15" customHeight="1">
      <c r="A106" s="184">
        <v>44287</v>
      </c>
      <c r="B106" s="1" t="s">
        <v>468</v>
      </c>
      <c r="C106" s="38">
        <v>7972470</v>
      </c>
      <c r="E106" s="1" t="s">
        <v>366</v>
      </c>
      <c r="F106" s="1" t="s">
        <v>235</v>
      </c>
      <c r="G106" s="1" t="s">
        <v>431</v>
      </c>
    </row>
    <row r="107" spans="1:7" ht="15" customHeight="1">
      <c r="A107" s="184">
        <v>44287</v>
      </c>
      <c r="B107" s="1" t="s">
        <v>85</v>
      </c>
      <c r="D107" s="38">
        <v>4758000</v>
      </c>
      <c r="E107" s="1" t="s">
        <v>123</v>
      </c>
      <c r="F107" s="1" t="s">
        <v>234</v>
      </c>
      <c r="G107" s="1" t="s">
        <v>431</v>
      </c>
    </row>
    <row r="108" spans="1:7" ht="15" customHeight="1">
      <c r="A108" s="184">
        <v>44287</v>
      </c>
      <c r="B108" s="1" t="s">
        <v>467</v>
      </c>
      <c r="D108" s="38">
        <v>475800</v>
      </c>
      <c r="E108" s="1" t="s">
        <v>123</v>
      </c>
      <c r="F108" s="1" t="s">
        <v>234</v>
      </c>
      <c r="G108" s="1" t="s">
        <v>431</v>
      </c>
    </row>
    <row r="109" spans="1:7" ht="15" customHeight="1">
      <c r="A109" s="184">
        <v>44287</v>
      </c>
      <c r="B109" s="1" t="s">
        <v>468</v>
      </c>
      <c r="C109" s="38">
        <v>5233800</v>
      </c>
      <c r="E109" s="1" t="s">
        <v>123</v>
      </c>
      <c r="F109" s="1" t="s">
        <v>234</v>
      </c>
      <c r="G109" s="1" t="s">
        <v>431</v>
      </c>
    </row>
    <row r="110" spans="1:7" ht="15" customHeight="1">
      <c r="A110" s="184">
        <v>44287</v>
      </c>
      <c r="B110" s="1" t="s">
        <v>161</v>
      </c>
      <c r="D110" s="38">
        <v>2925900</v>
      </c>
      <c r="E110" s="1" t="s">
        <v>123</v>
      </c>
      <c r="F110" s="1" t="s">
        <v>235</v>
      </c>
      <c r="G110" s="1" t="s">
        <v>431</v>
      </c>
    </row>
    <row r="111" spans="1:7" ht="15" customHeight="1">
      <c r="A111" s="184">
        <v>44287</v>
      </c>
      <c r="B111" s="1" t="s">
        <v>467</v>
      </c>
      <c r="D111" s="38">
        <v>292590</v>
      </c>
      <c r="E111" s="1" t="s">
        <v>123</v>
      </c>
      <c r="F111" s="1" t="s">
        <v>235</v>
      </c>
      <c r="G111" s="1" t="s">
        <v>431</v>
      </c>
    </row>
    <row r="112" spans="1:7" ht="15" customHeight="1">
      <c r="A112" s="184">
        <v>44287</v>
      </c>
      <c r="B112" s="1" t="s">
        <v>468</v>
      </c>
      <c r="C112" s="38">
        <v>3218490</v>
      </c>
      <c r="E112" s="1" t="s">
        <v>123</v>
      </c>
      <c r="F112" s="1" t="s">
        <v>235</v>
      </c>
      <c r="G112" s="1" t="s">
        <v>431</v>
      </c>
    </row>
    <row r="113" spans="1:7" ht="15" customHeight="1">
      <c r="A113" s="184">
        <v>44287</v>
      </c>
      <c r="B113" s="1" t="s">
        <v>85</v>
      </c>
      <c r="D113" s="38">
        <v>13796000</v>
      </c>
      <c r="E113" s="1" t="s">
        <v>238</v>
      </c>
      <c r="F113" s="1" t="s">
        <v>234</v>
      </c>
      <c r="G113" s="1" t="s">
        <v>431</v>
      </c>
    </row>
    <row r="114" spans="1:7" ht="15" customHeight="1">
      <c r="A114" s="184">
        <v>44287</v>
      </c>
      <c r="B114" s="1" t="s">
        <v>467</v>
      </c>
      <c r="D114" s="38">
        <v>1379600</v>
      </c>
      <c r="E114" s="1" t="s">
        <v>238</v>
      </c>
      <c r="F114" s="1" t="s">
        <v>234</v>
      </c>
      <c r="G114" s="1" t="s">
        <v>431</v>
      </c>
    </row>
    <row r="115" spans="1:7" ht="15" customHeight="1">
      <c r="A115" s="184">
        <v>44287</v>
      </c>
      <c r="B115" s="1" t="s">
        <v>468</v>
      </c>
      <c r="C115" s="38">
        <v>15175600</v>
      </c>
      <c r="E115" s="1" t="s">
        <v>238</v>
      </c>
      <c r="F115" s="1" t="s">
        <v>234</v>
      </c>
      <c r="G115" s="1" t="s">
        <v>431</v>
      </c>
    </row>
    <row r="116" spans="1:7" ht="15" customHeight="1">
      <c r="A116" s="184">
        <v>44287</v>
      </c>
      <c r="B116" s="1" t="s">
        <v>161</v>
      </c>
      <c r="D116" s="38">
        <v>8379000</v>
      </c>
      <c r="E116" s="1" t="s">
        <v>238</v>
      </c>
      <c r="F116" s="1" t="s">
        <v>235</v>
      </c>
      <c r="G116" s="1" t="s">
        <v>431</v>
      </c>
    </row>
    <row r="117" spans="1:7" ht="15" customHeight="1">
      <c r="A117" s="184">
        <v>44287</v>
      </c>
      <c r="B117" s="1" t="s">
        <v>467</v>
      </c>
      <c r="D117" s="38">
        <v>837900</v>
      </c>
      <c r="E117" s="1" t="s">
        <v>238</v>
      </c>
      <c r="F117" s="1" t="s">
        <v>235</v>
      </c>
      <c r="G117" s="1" t="s">
        <v>431</v>
      </c>
    </row>
    <row r="118" spans="1:7" ht="15" customHeight="1">
      <c r="A118" s="184">
        <v>44287</v>
      </c>
      <c r="B118" s="1" t="s">
        <v>468</v>
      </c>
      <c r="C118" s="38">
        <v>9216900</v>
      </c>
      <c r="E118" s="1" t="s">
        <v>238</v>
      </c>
      <c r="F118" s="1" t="s">
        <v>235</v>
      </c>
      <c r="G118" s="1" t="s">
        <v>431</v>
      </c>
    </row>
    <row r="119" spans="1:7" ht="15" customHeight="1">
      <c r="A119" s="184">
        <v>44287</v>
      </c>
      <c r="B119" s="1" t="s">
        <v>85</v>
      </c>
      <c r="D119" s="38">
        <v>10626800</v>
      </c>
      <c r="E119" s="1" t="s">
        <v>258</v>
      </c>
      <c r="F119" s="1" t="s">
        <v>234</v>
      </c>
      <c r="G119" s="1" t="s">
        <v>431</v>
      </c>
    </row>
    <row r="120" spans="1:7" ht="15" customHeight="1">
      <c r="A120" s="184">
        <v>44287</v>
      </c>
      <c r="B120" s="1" t="s">
        <v>467</v>
      </c>
      <c r="D120" s="38">
        <v>1062680</v>
      </c>
      <c r="E120" s="1" t="s">
        <v>258</v>
      </c>
      <c r="F120" s="1" t="s">
        <v>234</v>
      </c>
      <c r="G120" s="1" t="s">
        <v>431</v>
      </c>
    </row>
    <row r="121" spans="1:7" ht="15" customHeight="1">
      <c r="A121" s="184">
        <v>44287</v>
      </c>
      <c r="B121" s="1" t="s">
        <v>468</v>
      </c>
      <c r="C121" s="38">
        <v>11689480</v>
      </c>
      <c r="E121" s="1" t="s">
        <v>258</v>
      </c>
      <c r="F121" s="1" t="s">
        <v>234</v>
      </c>
      <c r="G121" s="1" t="s">
        <v>431</v>
      </c>
    </row>
    <row r="122" spans="1:7" ht="15" customHeight="1">
      <c r="A122" s="184">
        <v>44287</v>
      </c>
      <c r="B122" s="1" t="s">
        <v>161</v>
      </c>
      <c r="D122" s="38">
        <v>6028600</v>
      </c>
      <c r="E122" s="1" t="s">
        <v>258</v>
      </c>
      <c r="F122" s="1" t="s">
        <v>235</v>
      </c>
      <c r="G122" s="1" t="s">
        <v>431</v>
      </c>
    </row>
    <row r="123" spans="1:7" ht="15" customHeight="1">
      <c r="A123" s="184">
        <v>44287</v>
      </c>
      <c r="B123" s="1" t="s">
        <v>467</v>
      </c>
      <c r="D123" s="38">
        <v>602860</v>
      </c>
      <c r="E123" s="1" t="s">
        <v>258</v>
      </c>
      <c r="F123" s="1" t="s">
        <v>235</v>
      </c>
      <c r="G123" s="1" t="s">
        <v>431</v>
      </c>
    </row>
    <row r="124" spans="1:7" ht="15" customHeight="1">
      <c r="A124" s="184">
        <v>44287</v>
      </c>
      <c r="B124" s="1" t="s">
        <v>468</v>
      </c>
      <c r="C124" s="38">
        <v>6631460</v>
      </c>
      <c r="E124" s="1" t="s">
        <v>258</v>
      </c>
      <c r="F124" s="1" t="s">
        <v>235</v>
      </c>
      <c r="G124" s="1" t="s">
        <v>431</v>
      </c>
    </row>
    <row r="125" spans="1:7" ht="15" customHeight="1">
      <c r="A125" s="184">
        <v>44287</v>
      </c>
      <c r="B125" s="1" t="s">
        <v>85</v>
      </c>
      <c r="D125" s="38">
        <v>7922200</v>
      </c>
      <c r="E125" s="1" t="s">
        <v>343</v>
      </c>
      <c r="F125" s="1" t="s">
        <v>234</v>
      </c>
      <c r="G125" s="1" t="s">
        <v>431</v>
      </c>
    </row>
    <row r="126" spans="1:7" ht="15" customHeight="1">
      <c r="A126" s="184">
        <v>44287</v>
      </c>
      <c r="B126" s="1" t="s">
        <v>467</v>
      </c>
      <c r="D126" s="38">
        <v>792220</v>
      </c>
      <c r="E126" s="1" t="s">
        <v>343</v>
      </c>
      <c r="F126" s="1" t="s">
        <v>234</v>
      </c>
      <c r="G126" s="1" t="s">
        <v>431</v>
      </c>
    </row>
    <row r="127" spans="1:7" ht="15" customHeight="1">
      <c r="A127" s="184">
        <v>44287</v>
      </c>
      <c r="B127" s="1" t="s">
        <v>468</v>
      </c>
      <c r="C127" s="38">
        <v>8714420</v>
      </c>
      <c r="E127" s="1" t="s">
        <v>343</v>
      </c>
      <c r="F127" s="1" t="s">
        <v>234</v>
      </c>
      <c r="G127" s="1" t="s">
        <v>431</v>
      </c>
    </row>
    <row r="128" spans="1:7" ht="15" customHeight="1">
      <c r="A128" s="184">
        <v>44287</v>
      </c>
      <c r="B128" s="1" t="s">
        <v>161</v>
      </c>
      <c r="D128" s="38">
        <v>4526400</v>
      </c>
      <c r="E128" s="1" t="s">
        <v>343</v>
      </c>
      <c r="F128" s="1" t="s">
        <v>235</v>
      </c>
      <c r="G128" s="1" t="s">
        <v>431</v>
      </c>
    </row>
    <row r="129" spans="1:7" ht="15" customHeight="1">
      <c r="A129" s="184">
        <v>44287</v>
      </c>
      <c r="B129" s="1" t="s">
        <v>467</v>
      </c>
      <c r="D129" s="38">
        <v>452640</v>
      </c>
      <c r="E129" s="1" t="s">
        <v>343</v>
      </c>
      <c r="F129" s="1" t="s">
        <v>235</v>
      </c>
      <c r="G129" s="1" t="s">
        <v>431</v>
      </c>
    </row>
    <row r="130" spans="1:7" ht="15" customHeight="1">
      <c r="A130" s="184">
        <v>44287</v>
      </c>
      <c r="B130" s="1" t="s">
        <v>468</v>
      </c>
      <c r="C130" s="38">
        <v>4979040</v>
      </c>
      <c r="E130" s="1" t="s">
        <v>343</v>
      </c>
      <c r="F130" s="1" t="s">
        <v>235</v>
      </c>
      <c r="G130" s="1" t="s">
        <v>431</v>
      </c>
    </row>
    <row r="131" spans="1:7" ht="15" customHeight="1">
      <c r="A131" s="184">
        <v>44287</v>
      </c>
      <c r="B131" s="1" t="s">
        <v>161</v>
      </c>
      <c r="D131" s="38">
        <v>9225500</v>
      </c>
      <c r="E131" s="1" t="s">
        <v>267</v>
      </c>
      <c r="F131" s="1" t="s">
        <v>235</v>
      </c>
      <c r="G131" s="1" t="s">
        <v>431</v>
      </c>
    </row>
    <row r="132" spans="1:7" ht="15" customHeight="1">
      <c r="A132" s="184">
        <v>44287</v>
      </c>
      <c r="B132" s="1" t="s">
        <v>467</v>
      </c>
      <c r="D132" s="38">
        <v>922550</v>
      </c>
      <c r="E132" s="1" t="s">
        <v>267</v>
      </c>
      <c r="F132" s="1" t="s">
        <v>235</v>
      </c>
      <c r="G132" s="1" t="s">
        <v>431</v>
      </c>
    </row>
    <row r="133" spans="1:7" ht="15" customHeight="1">
      <c r="A133" s="184">
        <v>44287</v>
      </c>
      <c r="B133" s="1" t="s">
        <v>468</v>
      </c>
      <c r="C133" s="38">
        <v>10148050</v>
      </c>
      <c r="E133" s="1" t="s">
        <v>267</v>
      </c>
      <c r="F133" s="1" t="s">
        <v>235</v>
      </c>
      <c r="G133" s="1" t="s">
        <v>431</v>
      </c>
    </row>
    <row r="134" spans="1:7" ht="15" customHeight="1">
      <c r="A134" s="184">
        <v>44287</v>
      </c>
      <c r="B134" s="1" t="s">
        <v>85</v>
      </c>
      <c r="D134" s="38">
        <v>2979200</v>
      </c>
      <c r="E134" s="1" t="s">
        <v>328</v>
      </c>
      <c r="F134" s="1" t="s">
        <v>234</v>
      </c>
      <c r="G134" s="1" t="s">
        <v>431</v>
      </c>
    </row>
    <row r="135" spans="1:7" ht="15" customHeight="1">
      <c r="A135" s="184">
        <v>44287</v>
      </c>
      <c r="B135" s="1" t="s">
        <v>467</v>
      </c>
      <c r="D135" s="38">
        <v>297920</v>
      </c>
      <c r="E135" s="1" t="s">
        <v>328</v>
      </c>
      <c r="F135" s="1" t="s">
        <v>234</v>
      </c>
      <c r="G135" s="1" t="s">
        <v>431</v>
      </c>
    </row>
    <row r="136" spans="1:7" ht="15" customHeight="1">
      <c r="A136" s="184">
        <v>44287</v>
      </c>
      <c r="B136" s="1" t="s">
        <v>468</v>
      </c>
      <c r="C136" s="38">
        <v>3277120</v>
      </c>
      <c r="E136" s="1" t="s">
        <v>328</v>
      </c>
      <c r="F136" s="1" t="s">
        <v>234</v>
      </c>
      <c r="G136" s="1" t="s">
        <v>431</v>
      </c>
    </row>
    <row r="137" spans="1:7" ht="15" customHeight="1">
      <c r="A137" s="184">
        <v>44287</v>
      </c>
      <c r="B137" s="1" t="s">
        <v>161</v>
      </c>
      <c r="D137" s="38">
        <v>1657200</v>
      </c>
      <c r="E137" s="1" t="s">
        <v>328</v>
      </c>
      <c r="F137" s="1" t="s">
        <v>235</v>
      </c>
      <c r="G137" s="1" t="s">
        <v>431</v>
      </c>
    </row>
    <row r="138" spans="1:7" ht="15" customHeight="1">
      <c r="A138" s="184">
        <v>44287</v>
      </c>
      <c r="B138" s="1" t="s">
        <v>467</v>
      </c>
      <c r="D138" s="38">
        <v>165720</v>
      </c>
      <c r="E138" s="1" t="s">
        <v>328</v>
      </c>
      <c r="F138" s="1" t="s">
        <v>235</v>
      </c>
      <c r="G138" s="1" t="s">
        <v>431</v>
      </c>
    </row>
    <row r="139" spans="1:7" ht="15" customHeight="1">
      <c r="A139" s="184">
        <v>44287</v>
      </c>
      <c r="B139" s="1" t="s">
        <v>468</v>
      </c>
      <c r="C139" s="38">
        <v>1822920</v>
      </c>
      <c r="E139" s="1" t="s">
        <v>328</v>
      </c>
      <c r="F139" s="1" t="s">
        <v>235</v>
      </c>
      <c r="G139" s="1" t="s">
        <v>431</v>
      </c>
    </row>
    <row r="140" spans="1:7" ht="15" customHeight="1">
      <c r="A140" s="184">
        <v>44287</v>
      </c>
      <c r="B140" s="1" t="s">
        <v>161</v>
      </c>
      <c r="D140" s="38">
        <v>1754999.9999999998</v>
      </c>
      <c r="E140" s="1" t="s">
        <v>427</v>
      </c>
      <c r="F140" s="1" t="s">
        <v>235</v>
      </c>
      <c r="G140" s="1" t="s">
        <v>431</v>
      </c>
    </row>
    <row r="141" spans="1:7" ht="15" customHeight="1">
      <c r="A141" s="184">
        <v>44287</v>
      </c>
      <c r="B141" s="1" t="s">
        <v>467</v>
      </c>
      <c r="D141" s="38">
        <v>175500</v>
      </c>
      <c r="E141" s="1" t="s">
        <v>427</v>
      </c>
      <c r="F141" s="1" t="s">
        <v>235</v>
      </c>
      <c r="G141" s="1" t="s">
        <v>431</v>
      </c>
    </row>
    <row r="142" spans="1:7" ht="15" customHeight="1">
      <c r="A142" s="184">
        <v>44287</v>
      </c>
      <c r="B142" s="1" t="s">
        <v>468</v>
      </c>
      <c r="C142" s="38">
        <v>1930499.9999999998</v>
      </c>
      <c r="E142" s="1" t="s">
        <v>427</v>
      </c>
      <c r="F142" s="1" t="s">
        <v>235</v>
      </c>
      <c r="G142" s="1" t="s">
        <v>431</v>
      </c>
    </row>
    <row r="143" spans="1:7" ht="15" customHeight="1">
      <c r="A143" s="184">
        <v>44287</v>
      </c>
      <c r="B143" s="1" t="s">
        <v>85</v>
      </c>
      <c r="D143" s="38">
        <v>3762300</v>
      </c>
      <c r="E143" s="1" t="s">
        <v>126</v>
      </c>
      <c r="F143" s="1" t="s">
        <v>234</v>
      </c>
      <c r="G143" s="1" t="s">
        <v>431</v>
      </c>
    </row>
    <row r="144" spans="1:7" ht="15" customHeight="1">
      <c r="A144" s="184">
        <v>44287</v>
      </c>
      <c r="B144" s="1" t="s">
        <v>467</v>
      </c>
      <c r="D144" s="38">
        <v>376230</v>
      </c>
      <c r="E144" s="1" t="s">
        <v>126</v>
      </c>
      <c r="F144" s="1" t="s">
        <v>234</v>
      </c>
      <c r="G144" s="1" t="s">
        <v>431</v>
      </c>
    </row>
    <row r="145" spans="1:7" ht="15" customHeight="1">
      <c r="A145" s="184">
        <v>44287</v>
      </c>
      <c r="B145" s="1" t="s">
        <v>468</v>
      </c>
      <c r="C145" s="38">
        <v>4138530</v>
      </c>
      <c r="E145" s="1" t="s">
        <v>126</v>
      </c>
      <c r="F145" s="1" t="s">
        <v>234</v>
      </c>
      <c r="G145" s="1" t="s">
        <v>431</v>
      </c>
    </row>
    <row r="146" spans="1:7" ht="15" customHeight="1">
      <c r="A146" s="184">
        <v>44287</v>
      </c>
      <c r="B146" s="1" t="s">
        <v>161</v>
      </c>
      <c r="D146" s="38">
        <v>2078200</v>
      </c>
      <c r="E146" s="1" t="s">
        <v>126</v>
      </c>
      <c r="F146" s="1" t="s">
        <v>235</v>
      </c>
      <c r="G146" s="1" t="s">
        <v>431</v>
      </c>
    </row>
    <row r="147" spans="1:7" ht="15" customHeight="1">
      <c r="A147" s="184">
        <v>44287</v>
      </c>
      <c r="B147" s="1" t="s">
        <v>467</v>
      </c>
      <c r="D147" s="38">
        <v>207820</v>
      </c>
      <c r="E147" s="1" t="s">
        <v>126</v>
      </c>
      <c r="F147" s="1" t="s">
        <v>235</v>
      </c>
      <c r="G147" s="1" t="s">
        <v>431</v>
      </c>
    </row>
    <row r="148" spans="1:7" ht="15" customHeight="1">
      <c r="A148" s="184">
        <v>44287</v>
      </c>
      <c r="B148" s="1" t="s">
        <v>468</v>
      </c>
      <c r="C148" s="38">
        <v>2286020</v>
      </c>
      <c r="E148" s="1" t="s">
        <v>126</v>
      </c>
      <c r="F148" s="1" t="s">
        <v>235</v>
      </c>
      <c r="G148" s="1" t="s">
        <v>431</v>
      </c>
    </row>
    <row r="149" spans="1:7" ht="15" customHeight="1">
      <c r="A149" s="184">
        <v>44287</v>
      </c>
      <c r="B149" s="1" t="s">
        <v>85</v>
      </c>
      <c r="D149" s="38">
        <v>1882700</v>
      </c>
      <c r="E149" s="1" t="s">
        <v>238</v>
      </c>
      <c r="F149" s="1" t="s">
        <v>234</v>
      </c>
      <c r="G149" s="1" t="s">
        <v>431</v>
      </c>
    </row>
    <row r="150" spans="1:7" ht="15" customHeight="1">
      <c r="A150" s="184">
        <v>44287</v>
      </c>
      <c r="B150" s="1" t="s">
        <v>467</v>
      </c>
      <c r="D150" s="38">
        <v>188270</v>
      </c>
      <c r="E150" s="1" t="s">
        <v>238</v>
      </c>
      <c r="F150" s="1" t="s">
        <v>234</v>
      </c>
      <c r="G150" s="1" t="s">
        <v>431</v>
      </c>
    </row>
    <row r="151" spans="1:7" ht="15" customHeight="1">
      <c r="A151" s="184">
        <v>44287</v>
      </c>
      <c r="B151" s="1" t="s">
        <v>468</v>
      </c>
      <c r="C151" s="38">
        <v>2070970</v>
      </c>
      <c r="E151" s="1" t="s">
        <v>238</v>
      </c>
      <c r="F151" s="1" t="s">
        <v>234</v>
      </c>
      <c r="G151" s="1" t="s">
        <v>431</v>
      </c>
    </row>
    <row r="152" spans="1:7" ht="15" customHeight="1">
      <c r="A152" s="184">
        <v>44287</v>
      </c>
      <c r="B152" s="1" t="s">
        <v>161</v>
      </c>
      <c r="D152" s="38">
        <v>1027000</v>
      </c>
      <c r="E152" s="1" t="s">
        <v>238</v>
      </c>
      <c r="F152" s="1" t="s">
        <v>235</v>
      </c>
      <c r="G152" s="1" t="s">
        <v>431</v>
      </c>
    </row>
    <row r="153" spans="1:7" ht="15" customHeight="1">
      <c r="A153" s="184">
        <v>44287</v>
      </c>
      <c r="B153" s="1" t="s">
        <v>467</v>
      </c>
      <c r="D153" s="38">
        <v>102700</v>
      </c>
      <c r="E153" s="1" t="s">
        <v>238</v>
      </c>
      <c r="F153" s="1" t="s">
        <v>235</v>
      </c>
      <c r="G153" s="1" t="s">
        <v>431</v>
      </c>
    </row>
    <row r="154" spans="1:7" ht="15" customHeight="1">
      <c r="A154" s="184">
        <v>44287</v>
      </c>
      <c r="B154" s="1" t="s">
        <v>468</v>
      </c>
      <c r="C154" s="38">
        <v>1129700</v>
      </c>
      <c r="E154" s="1" t="s">
        <v>238</v>
      </c>
      <c r="F154" s="1" t="s">
        <v>235</v>
      </c>
      <c r="G154" s="1" t="s">
        <v>431</v>
      </c>
    </row>
    <row r="155" spans="1:7" ht="15" customHeight="1">
      <c r="A155" s="184">
        <v>44287</v>
      </c>
      <c r="B155" s="1" t="s">
        <v>85</v>
      </c>
      <c r="D155" s="38">
        <v>1236600</v>
      </c>
      <c r="E155" s="1" t="s">
        <v>355</v>
      </c>
      <c r="F155" s="1" t="s">
        <v>234</v>
      </c>
      <c r="G155" s="1" t="s">
        <v>431</v>
      </c>
    </row>
    <row r="156" spans="1:7" ht="15" customHeight="1">
      <c r="A156" s="184">
        <v>44287</v>
      </c>
      <c r="B156" s="1" t="s">
        <v>467</v>
      </c>
      <c r="D156" s="38">
        <v>123660</v>
      </c>
      <c r="E156" s="1" t="s">
        <v>355</v>
      </c>
      <c r="F156" s="1" t="s">
        <v>234</v>
      </c>
      <c r="G156" s="1" t="s">
        <v>431</v>
      </c>
    </row>
    <row r="157" spans="1:7" ht="15" customHeight="1">
      <c r="A157" s="184">
        <v>44287</v>
      </c>
      <c r="B157" s="1" t="s">
        <v>468</v>
      </c>
      <c r="C157" s="38">
        <v>1360260</v>
      </c>
      <c r="E157" s="1" t="s">
        <v>355</v>
      </c>
      <c r="F157" s="1" t="s">
        <v>234</v>
      </c>
      <c r="G157" s="1" t="s">
        <v>431</v>
      </c>
    </row>
    <row r="158" spans="1:7" ht="15" customHeight="1">
      <c r="A158" s="184">
        <v>44287</v>
      </c>
      <c r="B158" s="1" t="s">
        <v>161</v>
      </c>
      <c r="D158" s="38">
        <v>674500</v>
      </c>
      <c r="E158" s="1" t="s">
        <v>355</v>
      </c>
      <c r="F158" s="1" t="s">
        <v>235</v>
      </c>
      <c r="G158" s="1" t="s">
        <v>431</v>
      </c>
    </row>
    <row r="159" spans="1:7" ht="15" customHeight="1">
      <c r="A159" s="184">
        <v>44287</v>
      </c>
      <c r="B159" s="1" t="s">
        <v>467</v>
      </c>
      <c r="D159" s="38">
        <v>67450</v>
      </c>
      <c r="E159" s="1" t="s">
        <v>355</v>
      </c>
      <c r="F159" s="1" t="s">
        <v>235</v>
      </c>
      <c r="G159" s="1" t="s">
        <v>431</v>
      </c>
    </row>
    <row r="160" spans="1:7" ht="15" customHeight="1">
      <c r="A160" s="184">
        <v>44287</v>
      </c>
      <c r="B160" s="1" t="s">
        <v>468</v>
      </c>
      <c r="C160" s="38">
        <v>741950</v>
      </c>
      <c r="E160" s="1" t="s">
        <v>355</v>
      </c>
      <c r="F160" s="1" t="s">
        <v>235</v>
      </c>
      <c r="G160" s="1" t="s">
        <v>431</v>
      </c>
    </row>
    <row r="161" spans="1:7" ht="15" customHeight="1">
      <c r="A161" s="184">
        <v>44287</v>
      </c>
      <c r="B161" s="1" t="s">
        <v>85</v>
      </c>
      <c r="D161" s="38">
        <v>13174000</v>
      </c>
      <c r="E161" s="1" t="s">
        <v>139</v>
      </c>
      <c r="F161" s="1" t="s">
        <v>234</v>
      </c>
      <c r="G161" s="1" t="s">
        <v>431</v>
      </c>
    </row>
    <row r="162" spans="1:7" ht="15" customHeight="1">
      <c r="A162" s="184">
        <v>44287</v>
      </c>
      <c r="B162" s="1" t="s">
        <v>467</v>
      </c>
      <c r="D162" s="38">
        <v>1317400</v>
      </c>
      <c r="E162" s="1" t="s">
        <v>139</v>
      </c>
      <c r="F162" s="1" t="s">
        <v>234</v>
      </c>
      <c r="G162" s="1" t="s">
        <v>431</v>
      </c>
    </row>
    <row r="163" spans="1:7" ht="15" customHeight="1">
      <c r="A163" s="184">
        <v>44287</v>
      </c>
      <c r="B163" s="1" t="s">
        <v>468</v>
      </c>
      <c r="C163" s="38">
        <v>14491400</v>
      </c>
      <c r="E163" s="1" t="s">
        <v>139</v>
      </c>
      <c r="F163" s="1" t="s">
        <v>234</v>
      </c>
      <c r="G163" s="1" t="s">
        <v>431</v>
      </c>
    </row>
    <row r="164" spans="1:7" ht="15" customHeight="1">
      <c r="A164" s="184">
        <v>44287</v>
      </c>
      <c r="B164" s="1" t="s">
        <v>161</v>
      </c>
      <c r="D164" s="38">
        <v>7629000</v>
      </c>
      <c r="E164" s="1" t="s">
        <v>139</v>
      </c>
      <c r="F164" s="1" t="s">
        <v>235</v>
      </c>
      <c r="G164" s="1" t="s">
        <v>431</v>
      </c>
    </row>
    <row r="165" spans="1:7" ht="15" customHeight="1">
      <c r="A165" s="184">
        <v>44287</v>
      </c>
      <c r="B165" s="1" t="s">
        <v>467</v>
      </c>
      <c r="D165" s="38">
        <v>762900</v>
      </c>
      <c r="E165" s="1" t="s">
        <v>139</v>
      </c>
      <c r="F165" s="1" t="s">
        <v>235</v>
      </c>
      <c r="G165" s="1" t="s">
        <v>431</v>
      </c>
    </row>
    <row r="166" spans="1:7" ht="15" customHeight="1">
      <c r="A166" s="184">
        <v>44287</v>
      </c>
      <c r="B166" s="1" t="s">
        <v>468</v>
      </c>
      <c r="C166" s="38">
        <v>8391900</v>
      </c>
      <c r="E166" s="1" t="s">
        <v>139</v>
      </c>
      <c r="F166" s="1" t="s">
        <v>235</v>
      </c>
      <c r="G166" s="1" t="s">
        <v>431</v>
      </c>
    </row>
    <row r="167" spans="1:7" ht="15" customHeight="1">
      <c r="A167" s="184">
        <v>44287</v>
      </c>
      <c r="B167" s="1" t="s">
        <v>85</v>
      </c>
      <c r="D167" s="38">
        <v>151300</v>
      </c>
      <c r="E167" s="1" t="s">
        <v>350</v>
      </c>
      <c r="F167" s="1" t="s">
        <v>234</v>
      </c>
      <c r="G167" s="1" t="s">
        <v>431</v>
      </c>
    </row>
    <row r="168" spans="1:7" ht="15" customHeight="1">
      <c r="A168" s="184">
        <v>44287</v>
      </c>
      <c r="B168" s="1" t="s">
        <v>467</v>
      </c>
      <c r="D168" s="38">
        <v>15130</v>
      </c>
      <c r="E168" s="1" t="s">
        <v>350</v>
      </c>
      <c r="F168" s="1" t="s">
        <v>234</v>
      </c>
      <c r="G168" s="1" t="s">
        <v>431</v>
      </c>
    </row>
    <row r="169" spans="1:7" ht="15" customHeight="1">
      <c r="A169" s="184">
        <v>44287</v>
      </c>
      <c r="B169" s="1" t="s">
        <v>468</v>
      </c>
      <c r="C169" s="38">
        <v>166430</v>
      </c>
      <c r="E169" s="1" t="s">
        <v>350</v>
      </c>
      <c r="F169" s="1" t="s">
        <v>234</v>
      </c>
      <c r="G169" s="1" t="s">
        <v>431</v>
      </c>
    </row>
    <row r="170" spans="1:7" ht="15" customHeight="1">
      <c r="A170" s="184">
        <v>44287</v>
      </c>
      <c r="B170" s="1" t="s">
        <v>161</v>
      </c>
      <c r="D170" s="38">
        <v>82500</v>
      </c>
      <c r="E170" s="1" t="s">
        <v>350</v>
      </c>
      <c r="F170" s="1" t="s">
        <v>235</v>
      </c>
      <c r="G170" s="1" t="s">
        <v>431</v>
      </c>
    </row>
    <row r="171" spans="1:7" ht="15" customHeight="1">
      <c r="A171" s="184">
        <v>44287</v>
      </c>
      <c r="B171" s="1" t="s">
        <v>467</v>
      </c>
      <c r="D171" s="38">
        <v>8250</v>
      </c>
      <c r="E171" s="1" t="s">
        <v>350</v>
      </c>
      <c r="F171" s="1" t="s">
        <v>235</v>
      </c>
      <c r="G171" s="1" t="s">
        <v>431</v>
      </c>
    </row>
    <row r="172" spans="1:7" ht="15" customHeight="1">
      <c r="A172" s="184">
        <v>44287</v>
      </c>
      <c r="B172" s="1" t="s">
        <v>468</v>
      </c>
      <c r="C172" s="38">
        <v>90750</v>
      </c>
      <c r="E172" s="1" t="s">
        <v>350</v>
      </c>
      <c r="F172" s="1" t="s">
        <v>235</v>
      </c>
      <c r="G172" s="1" t="s">
        <v>431</v>
      </c>
    </row>
    <row r="173" spans="1:7" ht="15" customHeight="1">
      <c r="A173" s="184">
        <v>44287</v>
      </c>
      <c r="B173" s="1" t="s">
        <v>85</v>
      </c>
      <c r="D173" s="38">
        <v>5171000</v>
      </c>
      <c r="E173" s="1" t="s">
        <v>127</v>
      </c>
      <c r="F173" s="1" t="s">
        <v>234</v>
      </c>
      <c r="G173" s="1" t="s">
        <v>431</v>
      </c>
    </row>
    <row r="174" spans="1:7" ht="15" customHeight="1">
      <c r="A174" s="184">
        <v>44287</v>
      </c>
      <c r="B174" s="1" t="s">
        <v>467</v>
      </c>
      <c r="D174" s="38">
        <v>517100</v>
      </c>
      <c r="E174" s="1" t="s">
        <v>127</v>
      </c>
      <c r="F174" s="1" t="s">
        <v>234</v>
      </c>
      <c r="G174" s="1" t="s">
        <v>431</v>
      </c>
    </row>
    <row r="175" spans="1:7" ht="15" customHeight="1">
      <c r="A175" s="184">
        <v>44287</v>
      </c>
      <c r="B175" s="1" t="s">
        <v>468</v>
      </c>
      <c r="C175" s="38">
        <v>5688100</v>
      </c>
      <c r="E175" s="1" t="s">
        <v>127</v>
      </c>
      <c r="F175" s="1" t="s">
        <v>234</v>
      </c>
      <c r="G175" s="1" t="s">
        <v>431</v>
      </c>
    </row>
    <row r="176" spans="1:7" ht="15" customHeight="1">
      <c r="A176" s="184">
        <v>44287</v>
      </c>
      <c r="B176" s="1" t="s">
        <v>161</v>
      </c>
      <c r="D176" s="38">
        <v>2559000</v>
      </c>
      <c r="E176" s="1" t="s">
        <v>127</v>
      </c>
      <c r="F176" s="1" t="s">
        <v>235</v>
      </c>
      <c r="G176" s="1" t="s">
        <v>431</v>
      </c>
    </row>
    <row r="177" spans="1:7" ht="15" customHeight="1">
      <c r="A177" s="184">
        <v>44287</v>
      </c>
      <c r="B177" s="1" t="s">
        <v>467</v>
      </c>
      <c r="D177" s="38">
        <v>255900</v>
      </c>
      <c r="E177" s="1" t="s">
        <v>127</v>
      </c>
      <c r="F177" s="1" t="s">
        <v>235</v>
      </c>
      <c r="G177" s="1" t="s">
        <v>431</v>
      </c>
    </row>
    <row r="178" spans="1:7" ht="15" customHeight="1">
      <c r="A178" s="184">
        <v>44287</v>
      </c>
      <c r="B178" s="1" t="s">
        <v>468</v>
      </c>
      <c r="C178" s="38">
        <v>2814900</v>
      </c>
      <c r="E178" s="1" t="s">
        <v>127</v>
      </c>
      <c r="F178" s="1" t="s">
        <v>235</v>
      </c>
      <c r="G178" s="1" t="s">
        <v>431</v>
      </c>
    </row>
    <row r="179" spans="1:7" ht="15" customHeight="1">
      <c r="A179" s="184">
        <v>44287</v>
      </c>
      <c r="B179" s="1" t="s">
        <v>85</v>
      </c>
      <c r="D179" s="38">
        <v>13291000</v>
      </c>
      <c r="E179" s="1" t="s">
        <v>128</v>
      </c>
      <c r="F179" s="1" t="s">
        <v>234</v>
      </c>
      <c r="G179" s="1" t="s">
        <v>431</v>
      </c>
    </row>
    <row r="180" spans="1:7" ht="15" customHeight="1">
      <c r="A180" s="184">
        <v>44287</v>
      </c>
      <c r="B180" s="1" t="s">
        <v>467</v>
      </c>
      <c r="D180" s="38">
        <v>1329100</v>
      </c>
      <c r="E180" s="1" t="s">
        <v>128</v>
      </c>
      <c r="F180" s="1" t="s">
        <v>234</v>
      </c>
      <c r="G180" s="1" t="s">
        <v>431</v>
      </c>
    </row>
    <row r="181" spans="1:7" ht="15" customHeight="1">
      <c r="A181" s="184">
        <v>44287</v>
      </c>
      <c r="B181" s="1" t="s">
        <v>468</v>
      </c>
      <c r="C181" s="38">
        <v>14620100</v>
      </c>
      <c r="E181" s="1" t="s">
        <v>128</v>
      </c>
      <c r="F181" s="1" t="s">
        <v>234</v>
      </c>
      <c r="G181" s="1" t="s">
        <v>431</v>
      </c>
    </row>
    <row r="182" spans="1:7" ht="15" customHeight="1">
      <c r="A182" s="184">
        <v>44287</v>
      </c>
      <c r="B182" s="1" t="s">
        <v>161</v>
      </c>
      <c r="D182" s="38">
        <v>6805670</v>
      </c>
      <c r="E182" s="1" t="s">
        <v>128</v>
      </c>
      <c r="F182" s="1" t="s">
        <v>235</v>
      </c>
      <c r="G182" s="1" t="s">
        <v>431</v>
      </c>
    </row>
    <row r="183" spans="1:7" ht="15" customHeight="1">
      <c r="A183" s="184">
        <v>44287</v>
      </c>
      <c r="B183" s="1" t="s">
        <v>467</v>
      </c>
      <c r="D183" s="38">
        <v>680567</v>
      </c>
      <c r="E183" s="1" t="s">
        <v>128</v>
      </c>
      <c r="F183" s="1" t="s">
        <v>235</v>
      </c>
      <c r="G183" s="1" t="s">
        <v>431</v>
      </c>
    </row>
    <row r="184" spans="1:7" ht="15" customHeight="1">
      <c r="A184" s="184">
        <v>44287</v>
      </c>
      <c r="B184" s="1" t="s">
        <v>468</v>
      </c>
      <c r="C184" s="38">
        <v>7486237</v>
      </c>
      <c r="E184" s="1" t="s">
        <v>128</v>
      </c>
      <c r="F184" s="1" t="s">
        <v>235</v>
      </c>
      <c r="G184" s="1" t="s">
        <v>431</v>
      </c>
    </row>
    <row r="185" spans="1:7" ht="15" customHeight="1">
      <c r="A185" s="184">
        <v>44287</v>
      </c>
      <c r="B185" s="1" t="s">
        <v>85</v>
      </c>
      <c r="D185" s="38">
        <v>7181800</v>
      </c>
      <c r="E185" s="1" t="s">
        <v>130</v>
      </c>
      <c r="F185" s="1" t="s">
        <v>234</v>
      </c>
      <c r="G185" s="1" t="s">
        <v>431</v>
      </c>
    </row>
    <row r="186" spans="1:7" ht="15" customHeight="1">
      <c r="A186" s="184">
        <v>44287</v>
      </c>
      <c r="B186" s="1" t="s">
        <v>467</v>
      </c>
      <c r="D186" s="38">
        <v>718180</v>
      </c>
      <c r="E186" s="1" t="s">
        <v>130</v>
      </c>
      <c r="F186" s="1" t="s">
        <v>234</v>
      </c>
      <c r="G186" s="1" t="s">
        <v>431</v>
      </c>
    </row>
    <row r="187" spans="1:7" ht="15" customHeight="1">
      <c r="A187" s="184">
        <v>44287</v>
      </c>
      <c r="B187" s="1" t="s">
        <v>468</v>
      </c>
      <c r="C187" s="38">
        <v>7899980</v>
      </c>
      <c r="E187" s="1" t="s">
        <v>130</v>
      </c>
      <c r="F187" s="1" t="s">
        <v>234</v>
      </c>
      <c r="G187" s="1" t="s">
        <v>431</v>
      </c>
    </row>
    <row r="188" spans="1:7" ht="15" customHeight="1">
      <c r="A188" s="184">
        <v>44287</v>
      </c>
      <c r="B188" s="1" t="s">
        <v>161</v>
      </c>
      <c r="D188" s="38">
        <v>3534800</v>
      </c>
      <c r="E188" s="1" t="s">
        <v>130</v>
      </c>
      <c r="F188" s="1" t="s">
        <v>235</v>
      </c>
      <c r="G188" s="1" t="s">
        <v>431</v>
      </c>
    </row>
    <row r="189" spans="1:7" ht="15" customHeight="1">
      <c r="A189" s="184">
        <v>44287</v>
      </c>
      <c r="B189" s="1" t="s">
        <v>467</v>
      </c>
      <c r="D189" s="38">
        <v>353480</v>
      </c>
      <c r="E189" s="1" t="s">
        <v>130</v>
      </c>
      <c r="F189" s="1" t="s">
        <v>235</v>
      </c>
      <c r="G189" s="1" t="s">
        <v>431</v>
      </c>
    </row>
    <row r="190" spans="1:7" ht="15" customHeight="1">
      <c r="A190" s="184">
        <v>44287</v>
      </c>
      <c r="B190" s="1" t="s">
        <v>468</v>
      </c>
      <c r="C190" s="38">
        <v>3888280</v>
      </c>
      <c r="E190" s="1" t="s">
        <v>130</v>
      </c>
      <c r="F190" s="1" t="s">
        <v>235</v>
      </c>
      <c r="G190" s="1" t="s">
        <v>431</v>
      </c>
    </row>
    <row r="191" spans="1:7" ht="15" customHeight="1">
      <c r="A191" s="184">
        <v>44287</v>
      </c>
      <c r="B191" s="1" t="s">
        <v>85</v>
      </c>
      <c r="D191" s="38">
        <v>5034500</v>
      </c>
      <c r="E191" s="1" t="s">
        <v>408</v>
      </c>
      <c r="F191" s="1" t="s">
        <v>234</v>
      </c>
      <c r="G191" s="1" t="s">
        <v>431</v>
      </c>
    </row>
    <row r="192" spans="1:7" ht="15" customHeight="1">
      <c r="A192" s="184">
        <v>44287</v>
      </c>
      <c r="B192" s="1" t="s">
        <v>467</v>
      </c>
      <c r="D192" s="38">
        <v>503450</v>
      </c>
      <c r="E192" s="1" t="s">
        <v>408</v>
      </c>
      <c r="F192" s="1" t="s">
        <v>234</v>
      </c>
      <c r="G192" s="1" t="s">
        <v>431</v>
      </c>
    </row>
    <row r="193" spans="1:7" ht="15" customHeight="1">
      <c r="A193" s="184">
        <v>44287</v>
      </c>
      <c r="B193" s="1" t="s">
        <v>468</v>
      </c>
      <c r="C193" s="38">
        <v>5537950</v>
      </c>
      <c r="E193" s="1" t="s">
        <v>408</v>
      </c>
      <c r="F193" s="1" t="s">
        <v>234</v>
      </c>
      <c r="G193" s="1" t="s">
        <v>431</v>
      </c>
    </row>
    <row r="194" spans="1:7" ht="15" customHeight="1">
      <c r="A194" s="184">
        <v>44287</v>
      </c>
      <c r="B194" s="1" t="s">
        <v>161</v>
      </c>
      <c r="D194" s="38">
        <v>1532300</v>
      </c>
      <c r="E194" s="1" t="s">
        <v>408</v>
      </c>
      <c r="F194" s="1" t="s">
        <v>235</v>
      </c>
      <c r="G194" s="1" t="s">
        <v>431</v>
      </c>
    </row>
    <row r="195" spans="1:7" ht="15" customHeight="1">
      <c r="A195" s="184">
        <v>44287</v>
      </c>
      <c r="B195" s="1" t="s">
        <v>467</v>
      </c>
      <c r="D195" s="38">
        <v>153230</v>
      </c>
      <c r="E195" s="1" t="s">
        <v>408</v>
      </c>
      <c r="F195" s="1" t="s">
        <v>235</v>
      </c>
      <c r="G195" s="1" t="s">
        <v>431</v>
      </c>
    </row>
    <row r="196" spans="1:7" ht="15" customHeight="1">
      <c r="A196" s="184">
        <v>44287</v>
      </c>
      <c r="B196" s="1" t="s">
        <v>468</v>
      </c>
      <c r="C196" s="38">
        <v>1685530</v>
      </c>
      <c r="E196" s="1" t="s">
        <v>408</v>
      </c>
      <c r="F196" s="1" t="s">
        <v>235</v>
      </c>
      <c r="G196" s="1" t="s">
        <v>431</v>
      </c>
    </row>
    <row r="197" spans="1:7" ht="15" customHeight="1">
      <c r="A197" s="184">
        <v>44287</v>
      </c>
      <c r="B197" s="1" t="s">
        <v>85</v>
      </c>
      <c r="D197" s="38">
        <v>7262500</v>
      </c>
      <c r="E197" s="1" t="s">
        <v>432</v>
      </c>
      <c r="F197" s="1" t="s">
        <v>234</v>
      </c>
      <c r="G197" s="1" t="s">
        <v>431</v>
      </c>
    </row>
    <row r="198" spans="1:7" ht="15" customHeight="1">
      <c r="A198" s="184">
        <v>44287</v>
      </c>
      <c r="B198" s="1" t="s">
        <v>467</v>
      </c>
      <c r="D198" s="38">
        <v>726250</v>
      </c>
      <c r="E198" s="1" t="s">
        <v>432</v>
      </c>
      <c r="F198" s="1" t="s">
        <v>234</v>
      </c>
      <c r="G198" s="1" t="s">
        <v>431</v>
      </c>
    </row>
    <row r="199" spans="1:7" ht="15" customHeight="1">
      <c r="A199" s="184">
        <v>44287</v>
      </c>
      <c r="B199" s="1" t="s">
        <v>468</v>
      </c>
      <c r="C199" s="38">
        <v>7988750</v>
      </c>
      <c r="E199" s="1" t="s">
        <v>432</v>
      </c>
      <c r="F199" s="1" t="s">
        <v>234</v>
      </c>
      <c r="G199" s="1" t="s">
        <v>431</v>
      </c>
    </row>
    <row r="200" spans="1:7" ht="15" customHeight="1">
      <c r="A200" s="184">
        <v>44287</v>
      </c>
      <c r="B200" s="1" t="s">
        <v>161</v>
      </c>
      <c r="D200" s="38">
        <v>2735600</v>
      </c>
      <c r="E200" s="1" t="s">
        <v>432</v>
      </c>
      <c r="F200" s="1" t="s">
        <v>235</v>
      </c>
      <c r="G200" s="1" t="s">
        <v>431</v>
      </c>
    </row>
    <row r="201" spans="1:7" ht="15" customHeight="1">
      <c r="A201" s="184">
        <v>44287</v>
      </c>
      <c r="B201" s="1" t="s">
        <v>467</v>
      </c>
      <c r="D201" s="38">
        <v>273560</v>
      </c>
      <c r="E201" s="1" t="s">
        <v>432</v>
      </c>
      <c r="F201" s="1" t="s">
        <v>235</v>
      </c>
      <c r="G201" s="1" t="s">
        <v>431</v>
      </c>
    </row>
    <row r="202" spans="1:7" ht="15" customHeight="1">
      <c r="A202" s="184">
        <v>44287</v>
      </c>
      <c r="B202" s="1" t="s">
        <v>468</v>
      </c>
      <c r="C202" s="38">
        <v>3009160</v>
      </c>
      <c r="E202" s="1" t="s">
        <v>432</v>
      </c>
      <c r="F202" s="1" t="s">
        <v>235</v>
      </c>
      <c r="G202" s="1" t="s">
        <v>431</v>
      </c>
    </row>
    <row r="203" spans="1:7" ht="15" customHeight="1">
      <c r="A203" s="184">
        <v>44287</v>
      </c>
      <c r="B203" s="1" t="s">
        <v>161</v>
      </c>
      <c r="D203" s="38">
        <v>14417100</v>
      </c>
      <c r="E203" s="1" t="s">
        <v>443</v>
      </c>
      <c r="F203" s="1" t="s">
        <v>235</v>
      </c>
      <c r="G203" s="1" t="s">
        <v>431</v>
      </c>
    </row>
    <row r="204" spans="1:7" ht="15" customHeight="1">
      <c r="A204" s="184">
        <v>44287</v>
      </c>
      <c r="B204" s="1" t="s">
        <v>467</v>
      </c>
      <c r="D204" s="38">
        <v>1441710</v>
      </c>
      <c r="E204" s="1" t="s">
        <v>443</v>
      </c>
      <c r="F204" s="1" t="s">
        <v>235</v>
      </c>
      <c r="G204" s="1" t="s">
        <v>431</v>
      </c>
    </row>
    <row r="205" spans="1:7" ht="15" customHeight="1">
      <c r="A205" s="184">
        <v>44287</v>
      </c>
      <c r="B205" s="1" t="s">
        <v>468</v>
      </c>
      <c r="C205" s="38">
        <v>15858810</v>
      </c>
      <c r="E205" s="1" t="s">
        <v>443</v>
      </c>
      <c r="F205" s="1" t="s">
        <v>235</v>
      </c>
      <c r="G205" s="1" t="s">
        <v>431</v>
      </c>
    </row>
    <row r="206" spans="1:7" ht="15" customHeight="1">
      <c r="A206" s="184">
        <v>44287</v>
      </c>
      <c r="B206" s="1" t="s">
        <v>85</v>
      </c>
      <c r="D206" s="38">
        <v>32627000</v>
      </c>
      <c r="E206" s="1" t="s">
        <v>122</v>
      </c>
      <c r="F206" s="1" t="s">
        <v>234</v>
      </c>
      <c r="G206" s="1" t="s">
        <v>431</v>
      </c>
    </row>
    <row r="207" spans="1:7" ht="15" customHeight="1">
      <c r="A207" s="184">
        <v>44287</v>
      </c>
      <c r="B207" s="1" t="s">
        <v>467</v>
      </c>
      <c r="D207" s="38">
        <v>3262700</v>
      </c>
      <c r="E207" s="1" t="s">
        <v>122</v>
      </c>
      <c r="F207" s="1" t="s">
        <v>234</v>
      </c>
      <c r="G207" s="1" t="s">
        <v>431</v>
      </c>
    </row>
    <row r="208" spans="1:7" ht="15" customHeight="1">
      <c r="A208" s="184">
        <v>44287</v>
      </c>
      <c r="B208" s="1" t="s">
        <v>468</v>
      </c>
      <c r="C208" s="38">
        <v>35889700</v>
      </c>
      <c r="E208" s="1" t="s">
        <v>122</v>
      </c>
      <c r="F208" s="1" t="s">
        <v>234</v>
      </c>
      <c r="G208" s="1" t="s">
        <v>431</v>
      </c>
    </row>
    <row r="209" spans="1:7" ht="15" customHeight="1">
      <c r="A209" s="184">
        <v>44287</v>
      </c>
      <c r="B209" s="1" t="s">
        <v>161</v>
      </c>
      <c r="D209" s="38">
        <v>19182700</v>
      </c>
      <c r="E209" s="1" t="s">
        <v>122</v>
      </c>
      <c r="F209" s="1" t="s">
        <v>235</v>
      </c>
      <c r="G209" s="1" t="s">
        <v>431</v>
      </c>
    </row>
    <row r="210" spans="1:7" ht="15" customHeight="1">
      <c r="A210" s="184">
        <v>44287</v>
      </c>
      <c r="B210" s="1" t="s">
        <v>467</v>
      </c>
      <c r="D210" s="38">
        <v>1918270</v>
      </c>
      <c r="E210" s="1" t="s">
        <v>122</v>
      </c>
      <c r="F210" s="1" t="s">
        <v>235</v>
      </c>
      <c r="G210" s="1" t="s">
        <v>431</v>
      </c>
    </row>
    <row r="211" spans="1:7" ht="15" customHeight="1">
      <c r="A211" s="184">
        <v>44287</v>
      </c>
      <c r="B211" s="1" t="s">
        <v>468</v>
      </c>
      <c r="C211" s="38">
        <v>21100970</v>
      </c>
      <c r="E211" s="1" t="s">
        <v>122</v>
      </c>
      <c r="F211" s="1" t="s">
        <v>235</v>
      </c>
      <c r="G211" s="1" t="s">
        <v>431</v>
      </c>
    </row>
    <row r="212" spans="1:7" ht="15" customHeight="1">
      <c r="A212" s="184">
        <v>44287</v>
      </c>
      <c r="B212" s="1" t="s">
        <v>85</v>
      </c>
      <c r="D212" s="38">
        <v>35578000</v>
      </c>
      <c r="E212" s="1" t="s">
        <v>122</v>
      </c>
      <c r="F212" s="1" t="s">
        <v>234</v>
      </c>
      <c r="G212" s="1" t="s">
        <v>431</v>
      </c>
    </row>
    <row r="213" spans="1:7" ht="15" customHeight="1">
      <c r="A213" s="184">
        <v>44287</v>
      </c>
      <c r="B213" s="1" t="s">
        <v>467</v>
      </c>
      <c r="D213" s="38">
        <v>3557800</v>
      </c>
      <c r="E213" s="1" t="s">
        <v>122</v>
      </c>
      <c r="F213" s="1" t="s">
        <v>234</v>
      </c>
      <c r="G213" s="1" t="s">
        <v>431</v>
      </c>
    </row>
    <row r="214" spans="1:7" ht="15" customHeight="1">
      <c r="A214" s="184">
        <v>44287</v>
      </c>
      <c r="B214" s="1" t="s">
        <v>468</v>
      </c>
      <c r="C214" s="38">
        <v>39135800</v>
      </c>
      <c r="E214" s="1" t="s">
        <v>122</v>
      </c>
      <c r="F214" s="1" t="s">
        <v>234</v>
      </c>
      <c r="G214" s="1" t="s">
        <v>431</v>
      </c>
    </row>
    <row r="215" spans="1:7" ht="15" customHeight="1">
      <c r="A215" s="184">
        <v>44287</v>
      </c>
      <c r="B215" s="1" t="s">
        <v>161</v>
      </c>
      <c r="D215" s="38">
        <v>20920000</v>
      </c>
      <c r="E215" s="1" t="s">
        <v>122</v>
      </c>
      <c r="F215" s="1" t="s">
        <v>235</v>
      </c>
      <c r="G215" s="1" t="s">
        <v>431</v>
      </c>
    </row>
    <row r="216" spans="1:7" ht="15" customHeight="1">
      <c r="A216" s="184">
        <v>44287</v>
      </c>
      <c r="B216" s="1" t="s">
        <v>467</v>
      </c>
      <c r="D216" s="38">
        <v>2092000</v>
      </c>
      <c r="E216" s="1" t="s">
        <v>122</v>
      </c>
      <c r="F216" s="1" t="s">
        <v>235</v>
      </c>
      <c r="G216" s="1" t="s">
        <v>431</v>
      </c>
    </row>
    <row r="217" spans="1:7" ht="15" customHeight="1">
      <c r="A217" s="184">
        <v>44287</v>
      </c>
      <c r="B217" s="1" t="s">
        <v>468</v>
      </c>
      <c r="C217" s="38">
        <v>23012000</v>
      </c>
      <c r="E217" s="1" t="s">
        <v>122</v>
      </c>
      <c r="F217" s="1" t="s">
        <v>235</v>
      </c>
      <c r="G217" s="1" t="s">
        <v>431</v>
      </c>
    </row>
    <row r="218" spans="1:7" ht="15" customHeight="1">
      <c r="A218" s="184">
        <v>44287</v>
      </c>
      <c r="B218" s="1" t="s">
        <v>85</v>
      </c>
      <c r="D218" s="38">
        <v>2275500</v>
      </c>
      <c r="E218" s="1" t="s">
        <v>122</v>
      </c>
      <c r="F218" s="1" t="s">
        <v>234</v>
      </c>
      <c r="G218" s="1" t="s">
        <v>431</v>
      </c>
    </row>
    <row r="219" spans="1:7" ht="15" customHeight="1">
      <c r="A219" s="184">
        <v>44287</v>
      </c>
      <c r="B219" s="1" t="s">
        <v>467</v>
      </c>
      <c r="D219" s="38">
        <v>227550</v>
      </c>
      <c r="E219" s="1" t="s">
        <v>122</v>
      </c>
      <c r="F219" s="1" t="s">
        <v>234</v>
      </c>
      <c r="G219" s="1" t="s">
        <v>431</v>
      </c>
    </row>
    <row r="220" spans="1:7" ht="15" customHeight="1">
      <c r="A220" s="184">
        <v>44287</v>
      </c>
      <c r="B220" s="1" t="s">
        <v>468</v>
      </c>
      <c r="C220" s="38">
        <v>2503050</v>
      </c>
      <c r="E220" s="1" t="s">
        <v>122</v>
      </c>
      <c r="F220" s="1" t="s">
        <v>234</v>
      </c>
      <c r="G220" s="1" t="s">
        <v>431</v>
      </c>
    </row>
    <row r="221" spans="1:7" ht="15" customHeight="1">
      <c r="A221" s="184">
        <v>44287</v>
      </c>
      <c r="B221" s="1" t="s">
        <v>161</v>
      </c>
      <c r="D221" s="38">
        <v>1335900</v>
      </c>
      <c r="E221" s="1" t="s">
        <v>122</v>
      </c>
      <c r="F221" s="1" t="s">
        <v>235</v>
      </c>
      <c r="G221" s="1" t="s">
        <v>431</v>
      </c>
    </row>
    <row r="222" spans="1:7" ht="15" customHeight="1">
      <c r="A222" s="184">
        <v>44287</v>
      </c>
      <c r="B222" s="1" t="s">
        <v>467</v>
      </c>
      <c r="D222" s="38">
        <v>133590</v>
      </c>
      <c r="E222" s="1" t="s">
        <v>122</v>
      </c>
      <c r="F222" s="1" t="s">
        <v>235</v>
      </c>
      <c r="G222" s="1" t="s">
        <v>431</v>
      </c>
    </row>
    <row r="223" spans="1:7" ht="15" customHeight="1">
      <c r="A223" s="184">
        <v>44287</v>
      </c>
      <c r="B223" s="1" t="s">
        <v>468</v>
      </c>
      <c r="C223" s="38">
        <v>1469490</v>
      </c>
      <c r="E223" s="1" t="s">
        <v>122</v>
      </c>
      <c r="F223" s="1" t="s">
        <v>235</v>
      </c>
      <c r="G223" s="1" t="s">
        <v>431</v>
      </c>
    </row>
    <row r="224" spans="1:7" ht="15" customHeight="1">
      <c r="A224" s="184">
        <v>44287</v>
      </c>
      <c r="B224" s="1" t="s">
        <v>161</v>
      </c>
      <c r="D224" s="38">
        <v>27543000</v>
      </c>
      <c r="E224" s="1" t="s">
        <v>132</v>
      </c>
      <c r="F224" s="1" t="s">
        <v>235</v>
      </c>
      <c r="G224" s="1" t="s">
        <v>431</v>
      </c>
    </row>
    <row r="225" spans="1:7" ht="15" customHeight="1">
      <c r="A225" s="184">
        <v>44287</v>
      </c>
      <c r="B225" s="1" t="s">
        <v>467</v>
      </c>
      <c r="D225" s="38">
        <v>2754300</v>
      </c>
      <c r="E225" s="1" t="s">
        <v>132</v>
      </c>
      <c r="F225" s="1" t="s">
        <v>235</v>
      </c>
      <c r="G225" s="1" t="s">
        <v>431</v>
      </c>
    </row>
    <row r="226" spans="1:7" ht="15" customHeight="1">
      <c r="A226" s="184">
        <v>44287</v>
      </c>
      <c r="B226" s="1" t="s">
        <v>468</v>
      </c>
      <c r="C226" s="38">
        <v>30297300</v>
      </c>
      <c r="E226" s="1" t="s">
        <v>132</v>
      </c>
      <c r="F226" s="1" t="s">
        <v>235</v>
      </c>
      <c r="G226" s="1" t="s">
        <v>431</v>
      </c>
    </row>
    <row r="227" spans="1:7" ht="15" customHeight="1">
      <c r="A227" s="184">
        <v>44287</v>
      </c>
      <c r="B227" s="1" t="s">
        <v>85</v>
      </c>
      <c r="D227" s="38">
        <v>49944000</v>
      </c>
      <c r="E227" s="1" t="s">
        <v>133</v>
      </c>
      <c r="F227" s="1" t="s">
        <v>234</v>
      </c>
      <c r="G227" s="1" t="s">
        <v>431</v>
      </c>
    </row>
    <row r="228" spans="1:7" ht="15" customHeight="1">
      <c r="A228" s="184">
        <v>44287</v>
      </c>
      <c r="B228" s="1" t="s">
        <v>467</v>
      </c>
      <c r="D228" s="38">
        <v>4994400</v>
      </c>
      <c r="E228" s="1" t="s">
        <v>133</v>
      </c>
      <c r="F228" s="1" t="s">
        <v>234</v>
      </c>
      <c r="G228" s="1" t="s">
        <v>431</v>
      </c>
    </row>
    <row r="229" spans="1:7" ht="15" customHeight="1">
      <c r="A229" s="184">
        <v>44287</v>
      </c>
      <c r="B229" s="1" t="s">
        <v>468</v>
      </c>
      <c r="C229" s="38">
        <v>54938400</v>
      </c>
      <c r="E229" s="1" t="s">
        <v>133</v>
      </c>
      <c r="F229" s="1" t="s">
        <v>234</v>
      </c>
      <c r="G229" s="1" t="s">
        <v>431</v>
      </c>
    </row>
    <row r="230" spans="1:7" ht="15" customHeight="1">
      <c r="A230" s="184">
        <v>44287</v>
      </c>
      <c r="B230" s="1" t="s">
        <v>161</v>
      </c>
      <c r="D230" s="38">
        <v>22606000</v>
      </c>
      <c r="E230" s="1" t="s">
        <v>133</v>
      </c>
      <c r="F230" s="1" t="s">
        <v>235</v>
      </c>
      <c r="G230" s="1" t="s">
        <v>431</v>
      </c>
    </row>
    <row r="231" spans="1:7" ht="15" customHeight="1">
      <c r="A231" s="184">
        <v>44287</v>
      </c>
      <c r="B231" s="1" t="s">
        <v>467</v>
      </c>
      <c r="D231" s="38">
        <v>2260600</v>
      </c>
      <c r="E231" s="1" t="s">
        <v>133</v>
      </c>
      <c r="F231" s="1" t="s">
        <v>235</v>
      </c>
      <c r="G231" s="1" t="s">
        <v>431</v>
      </c>
    </row>
    <row r="232" spans="1:7" ht="15" customHeight="1">
      <c r="A232" s="184">
        <v>44287</v>
      </c>
      <c r="B232" s="1" t="s">
        <v>468</v>
      </c>
      <c r="C232" s="38">
        <v>24866600</v>
      </c>
      <c r="E232" s="1" t="s">
        <v>133</v>
      </c>
      <c r="F232" s="1" t="s">
        <v>235</v>
      </c>
      <c r="G232" s="1" t="s">
        <v>431</v>
      </c>
    </row>
    <row r="233" spans="1:7" ht="15" customHeight="1">
      <c r="A233" s="184">
        <v>44287</v>
      </c>
      <c r="B233" s="1" t="s">
        <v>85</v>
      </c>
      <c r="D233" s="38">
        <v>14026000</v>
      </c>
      <c r="E233" s="1" t="s">
        <v>133</v>
      </c>
      <c r="F233" s="1" t="s">
        <v>234</v>
      </c>
      <c r="G233" s="1" t="s">
        <v>431</v>
      </c>
    </row>
    <row r="234" spans="1:7" ht="15" customHeight="1">
      <c r="A234" s="184">
        <v>44287</v>
      </c>
      <c r="B234" s="1" t="s">
        <v>467</v>
      </c>
      <c r="D234" s="38">
        <v>1402600</v>
      </c>
      <c r="E234" s="1" t="s">
        <v>133</v>
      </c>
      <c r="F234" s="1" t="s">
        <v>234</v>
      </c>
      <c r="G234" s="1" t="s">
        <v>431</v>
      </c>
    </row>
    <row r="235" spans="1:7" ht="15" customHeight="1">
      <c r="A235" s="184">
        <v>44287</v>
      </c>
      <c r="B235" s="1" t="s">
        <v>468</v>
      </c>
      <c r="C235" s="38">
        <v>15428600</v>
      </c>
      <c r="E235" s="1" t="s">
        <v>133</v>
      </c>
      <c r="F235" s="1" t="s">
        <v>234</v>
      </c>
      <c r="G235" s="1" t="s">
        <v>431</v>
      </c>
    </row>
    <row r="236" spans="1:7" ht="15" customHeight="1">
      <c r="A236" s="184">
        <v>44287</v>
      </c>
      <c r="B236" s="1" t="s">
        <v>161</v>
      </c>
      <c r="D236" s="38">
        <v>7106000</v>
      </c>
      <c r="E236" s="1" t="s">
        <v>133</v>
      </c>
      <c r="F236" s="1" t="s">
        <v>235</v>
      </c>
      <c r="G236" s="1" t="s">
        <v>431</v>
      </c>
    </row>
    <row r="237" spans="1:7" ht="15" customHeight="1">
      <c r="A237" s="184">
        <v>44287</v>
      </c>
      <c r="B237" s="1" t="s">
        <v>467</v>
      </c>
      <c r="D237" s="38">
        <v>710600</v>
      </c>
      <c r="E237" s="1" t="s">
        <v>133</v>
      </c>
      <c r="F237" s="1" t="s">
        <v>235</v>
      </c>
      <c r="G237" s="1" t="s">
        <v>431</v>
      </c>
    </row>
    <row r="238" spans="1:7" ht="15" customHeight="1">
      <c r="A238" s="184">
        <v>44287</v>
      </c>
      <c r="B238" s="1" t="s">
        <v>468</v>
      </c>
      <c r="C238" s="38">
        <v>7816600</v>
      </c>
      <c r="E238" s="1" t="s">
        <v>133</v>
      </c>
      <c r="F238" s="1" t="s">
        <v>235</v>
      </c>
      <c r="G238" s="1" t="s">
        <v>431</v>
      </c>
    </row>
    <row r="239" spans="1:7" ht="15" customHeight="1">
      <c r="A239" s="184">
        <v>44287</v>
      </c>
      <c r="B239" s="1" t="s">
        <v>85</v>
      </c>
      <c r="D239" s="38">
        <v>14938550</v>
      </c>
      <c r="E239" s="1" t="s">
        <v>409</v>
      </c>
      <c r="F239" s="1" t="s">
        <v>234</v>
      </c>
      <c r="G239" s="1" t="s">
        <v>431</v>
      </c>
    </row>
    <row r="240" spans="1:7" ht="15" customHeight="1">
      <c r="A240" s="184">
        <v>44287</v>
      </c>
      <c r="B240" s="1" t="s">
        <v>467</v>
      </c>
      <c r="D240" s="38">
        <v>1493855</v>
      </c>
      <c r="E240" s="1" t="s">
        <v>409</v>
      </c>
      <c r="F240" s="1" t="s">
        <v>234</v>
      </c>
      <c r="G240" s="1" t="s">
        <v>431</v>
      </c>
    </row>
    <row r="241" spans="1:7" ht="15" customHeight="1">
      <c r="A241" s="184">
        <v>44287</v>
      </c>
      <c r="B241" s="1" t="s">
        <v>468</v>
      </c>
      <c r="C241" s="38">
        <v>16432405</v>
      </c>
      <c r="E241" s="1" t="s">
        <v>409</v>
      </c>
      <c r="F241" s="1" t="s">
        <v>234</v>
      </c>
      <c r="G241" s="1" t="s">
        <v>431</v>
      </c>
    </row>
    <row r="242" spans="1:7" ht="15" customHeight="1">
      <c r="A242" s="184">
        <v>44287</v>
      </c>
      <c r="B242" s="1" t="s">
        <v>161</v>
      </c>
      <c r="D242" s="38">
        <v>8148300</v>
      </c>
      <c r="E242" s="1" t="s">
        <v>409</v>
      </c>
      <c r="F242" s="1" t="s">
        <v>235</v>
      </c>
      <c r="G242" s="1" t="s">
        <v>431</v>
      </c>
    </row>
    <row r="243" spans="1:7" ht="15" customHeight="1">
      <c r="A243" s="184">
        <v>44287</v>
      </c>
      <c r="B243" s="1" t="s">
        <v>467</v>
      </c>
      <c r="D243" s="38">
        <v>814830</v>
      </c>
      <c r="E243" s="1" t="s">
        <v>409</v>
      </c>
      <c r="F243" s="1" t="s">
        <v>235</v>
      </c>
      <c r="G243" s="1" t="s">
        <v>431</v>
      </c>
    </row>
    <row r="244" spans="1:7" ht="15" customHeight="1">
      <c r="A244" s="184">
        <v>44287</v>
      </c>
      <c r="B244" s="1" t="s">
        <v>468</v>
      </c>
      <c r="C244" s="38">
        <v>8963130</v>
      </c>
      <c r="E244" s="1" t="s">
        <v>409</v>
      </c>
      <c r="F244" s="1" t="s">
        <v>235</v>
      </c>
      <c r="G244" s="1" t="s">
        <v>431</v>
      </c>
    </row>
    <row r="245" spans="1:7" ht="15" customHeight="1">
      <c r="A245" s="184">
        <v>44287</v>
      </c>
      <c r="B245" s="1" t="s">
        <v>161</v>
      </c>
      <c r="D245" s="38">
        <v>24501000</v>
      </c>
      <c r="E245" s="1" t="s">
        <v>119</v>
      </c>
      <c r="F245" s="1" t="s">
        <v>235</v>
      </c>
      <c r="G245" s="1" t="s">
        <v>431</v>
      </c>
    </row>
    <row r="246" spans="1:7" ht="15" customHeight="1">
      <c r="A246" s="184">
        <v>44287</v>
      </c>
      <c r="B246" s="1" t="s">
        <v>467</v>
      </c>
      <c r="D246" s="38">
        <v>2450100</v>
      </c>
      <c r="E246" s="1" t="s">
        <v>119</v>
      </c>
      <c r="F246" s="1" t="s">
        <v>235</v>
      </c>
      <c r="G246" s="1" t="s">
        <v>431</v>
      </c>
    </row>
    <row r="247" spans="1:7" ht="15" customHeight="1">
      <c r="A247" s="184">
        <v>44287</v>
      </c>
      <c r="B247" s="1" t="s">
        <v>468</v>
      </c>
      <c r="C247" s="38">
        <v>26951100</v>
      </c>
      <c r="E247" s="1" t="s">
        <v>119</v>
      </c>
      <c r="F247" s="1" t="s">
        <v>235</v>
      </c>
      <c r="G247" s="1" t="s">
        <v>431</v>
      </c>
    </row>
    <row r="248" spans="1:7" ht="15" customHeight="1">
      <c r="A248" s="184">
        <v>44287</v>
      </c>
      <c r="B248" s="1" t="s">
        <v>85</v>
      </c>
      <c r="D248" s="38">
        <v>42762920</v>
      </c>
      <c r="E248" s="1" t="s">
        <v>120</v>
      </c>
      <c r="F248" s="1" t="s">
        <v>234</v>
      </c>
      <c r="G248" s="1" t="s">
        <v>431</v>
      </c>
    </row>
    <row r="249" spans="1:7" ht="15" customHeight="1">
      <c r="A249" s="184">
        <v>44287</v>
      </c>
      <c r="B249" s="1" t="s">
        <v>467</v>
      </c>
      <c r="D249" s="38">
        <v>4276292</v>
      </c>
      <c r="E249" s="1" t="s">
        <v>120</v>
      </c>
      <c r="F249" s="1" t="s">
        <v>234</v>
      </c>
      <c r="G249" s="1" t="s">
        <v>431</v>
      </c>
    </row>
    <row r="250" spans="1:7" ht="15" customHeight="1">
      <c r="A250" s="184">
        <v>44287</v>
      </c>
      <c r="B250" s="1" t="s">
        <v>468</v>
      </c>
      <c r="C250" s="38">
        <v>47039212</v>
      </c>
      <c r="E250" s="1" t="s">
        <v>120</v>
      </c>
      <c r="F250" s="1" t="s">
        <v>234</v>
      </c>
      <c r="G250" s="1" t="s">
        <v>431</v>
      </c>
    </row>
    <row r="251" spans="1:7" ht="15" customHeight="1">
      <c r="A251" s="184">
        <v>44287</v>
      </c>
      <c r="B251" s="1" t="s">
        <v>161</v>
      </c>
      <c r="D251" s="38">
        <v>24500780</v>
      </c>
      <c r="E251" s="1" t="s">
        <v>120</v>
      </c>
      <c r="F251" s="1" t="s">
        <v>235</v>
      </c>
      <c r="G251" s="1" t="s">
        <v>431</v>
      </c>
    </row>
    <row r="252" spans="1:7" ht="15" customHeight="1">
      <c r="A252" s="184">
        <v>44287</v>
      </c>
      <c r="B252" s="1" t="s">
        <v>467</v>
      </c>
      <c r="D252" s="38">
        <v>2450078</v>
      </c>
      <c r="E252" s="1" t="s">
        <v>120</v>
      </c>
      <c r="F252" s="1" t="s">
        <v>235</v>
      </c>
      <c r="G252" s="1" t="s">
        <v>431</v>
      </c>
    </row>
    <row r="253" spans="1:7" ht="15" customHeight="1">
      <c r="A253" s="184">
        <v>44287</v>
      </c>
      <c r="B253" s="1" t="s">
        <v>468</v>
      </c>
      <c r="C253" s="38">
        <v>26950858</v>
      </c>
      <c r="E253" s="1" t="s">
        <v>120</v>
      </c>
      <c r="F253" s="1" t="s">
        <v>235</v>
      </c>
      <c r="G253" s="1" t="s">
        <v>431</v>
      </c>
    </row>
    <row r="254" spans="1:7" ht="15" customHeight="1">
      <c r="A254" s="184">
        <v>44287</v>
      </c>
      <c r="B254" s="1" t="s">
        <v>85</v>
      </c>
      <c r="D254" s="38">
        <v>2956300</v>
      </c>
      <c r="E254" s="1" t="s">
        <v>134</v>
      </c>
      <c r="F254" s="1" t="s">
        <v>234</v>
      </c>
      <c r="G254" s="1" t="s">
        <v>431</v>
      </c>
    </row>
    <row r="255" spans="1:7" ht="15" customHeight="1">
      <c r="A255" s="184">
        <v>44287</v>
      </c>
      <c r="B255" s="1" t="s">
        <v>467</v>
      </c>
      <c r="D255" s="38">
        <v>295630</v>
      </c>
      <c r="E255" s="1" t="s">
        <v>134</v>
      </c>
      <c r="F255" s="1" t="s">
        <v>234</v>
      </c>
      <c r="G255" s="1" t="s">
        <v>431</v>
      </c>
    </row>
    <row r="256" spans="1:7" ht="15" customHeight="1">
      <c r="A256" s="184">
        <v>44287</v>
      </c>
      <c r="B256" s="1" t="s">
        <v>468</v>
      </c>
      <c r="C256" s="38">
        <v>3251930</v>
      </c>
      <c r="E256" s="1" t="s">
        <v>134</v>
      </c>
      <c r="F256" s="1" t="s">
        <v>234</v>
      </c>
      <c r="G256" s="1" t="s">
        <v>431</v>
      </c>
    </row>
    <row r="257" spans="1:7" ht="15" customHeight="1">
      <c r="A257" s="184">
        <v>44287</v>
      </c>
      <c r="B257" s="1" t="s">
        <v>161</v>
      </c>
      <c r="D257" s="38">
        <v>1731300</v>
      </c>
      <c r="E257" s="1" t="s">
        <v>134</v>
      </c>
      <c r="F257" s="1" t="s">
        <v>235</v>
      </c>
      <c r="G257" s="1" t="s">
        <v>431</v>
      </c>
    </row>
    <row r="258" spans="1:7" ht="15" customHeight="1">
      <c r="A258" s="184">
        <v>44287</v>
      </c>
      <c r="B258" s="1" t="s">
        <v>467</v>
      </c>
      <c r="D258" s="38">
        <v>173130</v>
      </c>
      <c r="E258" s="1" t="s">
        <v>134</v>
      </c>
      <c r="F258" s="1" t="s">
        <v>235</v>
      </c>
      <c r="G258" s="1" t="s">
        <v>431</v>
      </c>
    </row>
    <row r="259" spans="1:7" ht="15" customHeight="1">
      <c r="A259" s="184">
        <v>44287</v>
      </c>
      <c r="B259" s="1" t="s">
        <v>468</v>
      </c>
      <c r="C259" s="38">
        <v>1904430</v>
      </c>
      <c r="E259" s="1" t="s">
        <v>134</v>
      </c>
      <c r="F259" s="1" t="s">
        <v>235</v>
      </c>
      <c r="G259" s="1" t="s">
        <v>431</v>
      </c>
    </row>
    <row r="260" spans="1:7" ht="15" customHeight="1">
      <c r="A260" s="184">
        <v>44287</v>
      </c>
      <c r="B260" s="1" t="s">
        <v>161</v>
      </c>
      <c r="D260" s="38">
        <v>9083500</v>
      </c>
      <c r="E260" s="1" t="s">
        <v>135</v>
      </c>
      <c r="F260" s="1" t="s">
        <v>235</v>
      </c>
      <c r="G260" s="1" t="s">
        <v>431</v>
      </c>
    </row>
    <row r="261" spans="1:7" ht="15" customHeight="1">
      <c r="A261" s="184">
        <v>44287</v>
      </c>
      <c r="B261" s="1" t="s">
        <v>467</v>
      </c>
      <c r="D261" s="38">
        <v>908350</v>
      </c>
      <c r="E261" s="1" t="s">
        <v>135</v>
      </c>
      <c r="F261" s="1" t="s">
        <v>235</v>
      </c>
      <c r="G261" s="1" t="s">
        <v>431</v>
      </c>
    </row>
    <row r="262" spans="1:7" ht="15" customHeight="1">
      <c r="A262" s="184">
        <v>44287</v>
      </c>
      <c r="B262" s="1" t="s">
        <v>468</v>
      </c>
      <c r="C262" s="38">
        <v>9991850</v>
      </c>
      <c r="E262" s="1" t="s">
        <v>135</v>
      </c>
      <c r="F262" s="1" t="s">
        <v>235</v>
      </c>
      <c r="G262" s="1" t="s">
        <v>431</v>
      </c>
    </row>
    <row r="263" spans="1:7" ht="15" customHeight="1">
      <c r="A263" s="184">
        <v>44287</v>
      </c>
      <c r="B263" s="1" t="s">
        <v>85</v>
      </c>
      <c r="D263" s="38">
        <v>8017500</v>
      </c>
      <c r="E263" s="1" t="s">
        <v>123</v>
      </c>
      <c r="F263" s="1" t="s">
        <v>234</v>
      </c>
      <c r="G263" s="1" t="s">
        <v>431</v>
      </c>
    </row>
    <row r="264" spans="1:7" ht="15" customHeight="1">
      <c r="A264" s="184">
        <v>44287</v>
      </c>
      <c r="B264" s="1" t="s">
        <v>467</v>
      </c>
      <c r="D264" s="38">
        <v>801750</v>
      </c>
      <c r="E264" s="1" t="s">
        <v>123</v>
      </c>
      <c r="F264" s="1" t="s">
        <v>234</v>
      </c>
      <c r="G264" s="1" t="s">
        <v>431</v>
      </c>
    </row>
    <row r="265" spans="1:7" ht="15" customHeight="1">
      <c r="A265" s="184">
        <v>44287</v>
      </c>
      <c r="B265" s="1" t="s">
        <v>468</v>
      </c>
      <c r="C265" s="38">
        <v>8819250</v>
      </c>
      <c r="E265" s="1" t="s">
        <v>123</v>
      </c>
      <c r="F265" s="1" t="s">
        <v>234</v>
      </c>
      <c r="G265" s="1" t="s">
        <v>431</v>
      </c>
    </row>
    <row r="266" spans="1:7" ht="15" customHeight="1">
      <c r="A266" s="184">
        <v>44287</v>
      </c>
      <c r="B266" s="1" t="s">
        <v>161</v>
      </c>
      <c r="D266" s="38">
        <v>4670840</v>
      </c>
      <c r="E266" s="1" t="s">
        <v>123</v>
      </c>
      <c r="F266" s="1" t="s">
        <v>235</v>
      </c>
      <c r="G266" s="1" t="s">
        <v>431</v>
      </c>
    </row>
    <row r="267" spans="1:7" ht="15" customHeight="1">
      <c r="A267" s="184">
        <v>44287</v>
      </c>
      <c r="B267" s="1" t="s">
        <v>467</v>
      </c>
      <c r="D267" s="38">
        <v>467084</v>
      </c>
      <c r="E267" s="1" t="s">
        <v>123</v>
      </c>
      <c r="F267" s="1" t="s">
        <v>235</v>
      </c>
      <c r="G267" s="1" t="s">
        <v>431</v>
      </c>
    </row>
    <row r="268" spans="1:7" ht="15" customHeight="1">
      <c r="A268" s="184">
        <v>44287</v>
      </c>
      <c r="B268" s="1" t="s">
        <v>468</v>
      </c>
      <c r="C268" s="38">
        <v>5137924</v>
      </c>
      <c r="E268" s="1" t="s">
        <v>123</v>
      </c>
      <c r="F268" s="1" t="s">
        <v>235</v>
      </c>
      <c r="G268" s="1" t="s">
        <v>431</v>
      </c>
    </row>
    <row r="269" spans="1:7" ht="15" customHeight="1">
      <c r="A269" s="184">
        <v>44287</v>
      </c>
      <c r="B269" s="1" t="s">
        <v>85</v>
      </c>
      <c r="D269" s="38">
        <v>7297000</v>
      </c>
      <c r="E269" s="1" t="s">
        <v>123</v>
      </c>
      <c r="F269" s="1" t="s">
        <v>234</v>
      </c>
      <c r="G269" s="1" t="s">
        <v>431</v>
      </c>
    </row>
    <row r="270" spans="1:7" ht="15" customHeight="1">
      <c r="A270" s="184">
        <v>44287</v>
      </c>
      <c r="B270" s="1" t="s">
        <v>467</v>
      </c>
      <c r="D270" s="38">
        <v>729700</v>
      </c>
      <c r="E270" s="1" t="s">
        <v>123</v>
      </c>
      <c r="F270" s="1" t="s">
        <v>234</v>
      </c>
      <c r="G270" s="1" t="s">
        <v>431</v>
      </c>
    </row>
    <row r="271" spans="1:7" ht="15" customHeight="1">
      <c r="A271" s="184">
        <v>44287</v>
      </c>
      <c r="B271" s="1" t="s">
        <v>468</v>
      </c>
      <c r="C271" s="38">
        <v>8026700</v>
      </c>
      <c r="E271" s="1" t="s">
        <v>123</v>
      </c>
      <c r="F271" s="1" t="s">
        <v>234</v>
      </c>
      <c r="G271" s="1" t="s">
        <v>431</v>
      </c>
    </row>
    <row r="272" spans="1:7" ht="15" customHeight="1">
      <c r="A272" s="184">
        <v>44287</v>
      </c>
      <c r="B272" s="1" t="s">
        <v>161</v>
      </c>
      <c r="D272" s="38">
        <v>3980230</v>
      </c>
      <c r="E272" s="1" t="s">
        <v>123</v>
      </c>
      <c r="F272" s="1" t="s">
        <v>235</v>
      </c>
      <c r="G272" s="1" t="s">
        <v>431</v>
      </c>
    </row>
    <row r="273" spans="1:7" ht="15" customHeight="1">
      <c r="A273" s="184">
        <v>44287</v>
      </c>
      <c r="B273" s="1" t="s">
        <v>467</v>
      </c>
      <c r="D273" s="38">
        <v>398023</v>
      </c>
      <c r="E273" s="1" t="s">
        <v>123</v>
      </c>
      <c r="F273" s="1" t="s">
        <v>235</v>
      </c>
      <c r="G273" s="1" t="s">
        <v>431</v>
      </c>
    </row>
    <row r="274" spans="1:7" ht="15" customHeight="1">
      <c r="A274" s="184">
        <v>44287</v>
      </c>
      <c r="B274" s="1" t="s">
        <v>468</v>
      </c>
      <c r="C274" s="38">
        <v>4378253</v>
      </c>
      <c r="E274" s="1" t="s">
        <v>123</v>
      </c>
      <c r="F274" s="1" t="s">
        <v>235</v>
      </c>
      <c r="G274" s="1" t="s">
        <v>431</v>
      </c>
    </row>
    <row r="275" spans="1:7" ht="15" customHeight="1">
      <c r="A275" s="184">
        <v>44287</v>
      </c>
      <c r="B275" s="1" t="s">
        <v>161</v>
      </c>
      <c r="D275" s="38">
        <v>4514000</v>
      </c>
      <c r="E275" s="1" t="s">
        <v>123</v>
      </c>
      <c r="F275" s="1" t="s">
        <v>235</v>
      </c>
      <c r="G275" s="1" t="s">
        <v>431</v>
      </c>
    </row>
    <row r="276" spans="1:7" ht="15" customHeight="1">
      <c r="A276" s="184">
        <v>44287</v>
      </c>
      <c r="B276" s="1" t="s">
        <v>467</v>
      </c>
      <c r="D276" s="38">
        <v>451400</v>
      </c>
      <c r="E276" s="1" t="s">
        <v>123</v>
      </c>
      <c r="F276" s="1" t="s">
        <v>235</v>
      </c>
      <c r="G276" s="1" t="s">
        <v>431</v>
      </c>
    </row>
    <row r="277" spans="1:7" ht="15" customHeight="1">
      <c r="A277" s="184">
        <v>44287</v>
      </c>
      <c r="B277" s="1" t="s">
        <v>468</v>
      </c>
      <c r="C277" s="38">
        <v>4965400</v>
      </c>
      <c r="E277" s="1" t="s">
        <v>123</v>
      </c>
      <c r="F277" s="1" t="s">
        <v>235</v>
      </c>
      <c r="G277" s="1" t="s">
        <v>431</v>
      </c>
    </row>
    <row r="278" spans="1:7" ht="15" customHeight="1">
      <c r="A278" s="184">
        <v>44287</v>
      </c>
      <c r="B278" s="1" t="s">
        <v>85</v>
      </c>
      <c r="D278" s="38">
        <v>8780000</v>
      </c>
      <c r="E278" s="1" t="s">
        <v>125</v>
      </c>
      <c r="F278" s="1" t="s">
        <v>234</v>
      </c>
      <c r="G278" s="1" t="s">
        <v>431</v>
      </c>
    </row>
    <row r="279" spans="1:7" ht="15" customHeight="1">
      <c r="A279" s="184">
        <v>44287</v>
      </c>
      <c r="B279" s="1" t="s">
        <v>467</v>
      </c>
      <c r="D279" s="38">
        <v>878000</v>
      </c>
      <c r="E279" s="1" t="s">
        <v>125</v>
      </c>
      <c r="F279" s="1" t="s">
        <v>234</v>
      </c>
      <c r="G279" s="1" t="s">
        <v>431</v>
      </c>
    </row>
    <row r="280" spans="1:7" ht="15" customHeight="1">
      <c r="A280" s="184">
        <v>44287</v>
      </c>
      <c r="B280" s="1" t="s">
        <v>468</v>
      </c>
      <c r="C280" s="38">
        <v>9658000</v>
      </c>
      <c r="E280" s="1" t="s">
        <v>125</v>
      </c>
      <c r="F280" s="1" t="s">
        <v>234</v>
      </c>
      <c r="G280" s="1" t="s">
        <v>431</v>
      </c>
    </row>
    <row r="281" spans="1:7" ht="15" customHeight="1">
      <c r="A281" s="184">
        <v>44287</v>
      </c>
      <c r="B281" s="1" t="s">
        <v>161</v>
      </c>
      <c r="D281" s="38">
        <v>5003000</v>
      </c>
      <c r="E281" s="1" t="s">
        <v>125</v>
      </c>
      <c r="F281" s="1" t="s">
        <v>235</v>
      </c>
      <c r="G281" s="1" t="s">
        <v>431</v>
      </c>
    </row>
    <row r="282" spans="1:7" ht="15" customHeight="1">
      <c r="A282" s="184">
        <v>44287</v>
      </c>
      <c r="B282" s="1" t="s">
        <v>467</v>
      </c>
      <c r="D282" s="38">
        <v>500300</v>
      </c>
      <c r="E282" s="1" t="s">
        <v>125</v>
      </c>
      <c r="F282" s="1" t="s">
        <v>235</v>
      </c>
      <c r="G282" s="1" t="s">
        <v>431</v>
      </c>
    </row>
    <row r="283" spans="1:7" ht="15" customHeight="1">
      <c r="A283" s="184">
        <v>44287</v>
      </c>
      <c r="B283" s="1" t="s">
        <v>468</v>
      </c>
      <c r="C283" s="38">
        <v>5503300</v>
      </c>
      <c r="E283" s="1" t="s">
        <v>125</v>
      </c>
      <c r="F283" s="1" t="s">
        <v>235</v>
      </c>
      <c r="G283" s="1" t="s">
        <v>431</v>
      </c>
    </row>
    <row r="284" spans="1:7" ht="15" customHeight="1">
      <c r="A284" s="184">
        <v>44287</v>
      </c>
      <c r="B284" s="1" t="s">
        <v>85</v>
      </c>
      <c r="D284" s="38">
        <v>34429100</v>
      </c>
      <c r="E284" s="1" t="s">
        <v>466</v>
      </c>
      <c r="F284" s="1" t="s">
        <v>234</v>
      </c>
      <c r="G284" s="1" t="s">
        <v>431</v>
      </c>
    </row>
    <row r="285" spans="1:7" ht="15" customHeight="1">
      <c r="A285" s="184">
        <v>44287</v>
      </c>
      <c r="B285" s="1" t="s">
        <v>467</v>
      </c>
      <c r="D285" s="38">
        <v>3442910</v>
      </c>
      <c r="E285" s="1" t="s">
        <v>466</v>
      </c>
      <c r="F285" s="1" t="s">
        <v>234</v>
      </c>
      <c r="G285" s="1" t="s">
        <v>431</v>
      </c>
    </row>
    <row r="286" spans="1:7" ht="15" customHeight="1">
      <c r="A286" s="184">
        <v>44287</v>
      </c>
      <c r="B286" s="1" t="s">
        <v>468</v>
      </c>
      <c r="C286" s="38">
        <v>37872010</v>
      </c>
      <c r="E286" s="1" t="s">
        <v>466</v>
      </c>
      <c r="F286" s="1" t="s">
        <v>234</v>
      </c>
      <c r="G286" s="1" t="s">
        <v>431</v>
      </c>
    </row>
    <row r="287" spans="1:7" ht="15" customHeight="1">
      <c r="A287" s="184">
        <v>44287</v>
      </c>
      <c r="B287" s="1" t="s">
        <v>161</v>
      </c>
      <c r="D287" s="38">
        <v>19618000</v>
      </c>
      <c r="E287" s="1" t="s">
        <v>466</v>
      </c>
      <c r="F287" s="1" t="s">
        <v>235</v>
      </c>
      <c r="G287" s="1" t="s">
        <v>431</v>
      </c>
    </row>
    <row r="288" spans="1:7" ht="15" customHeight="1">
      <c r="A288" s="184">
        <v>44287</v>
      </c>
      <c r="B288" s="1" t="s">
        <v>467</v>
      </c>
      <c r="D288" s="38">
        <v>1961800</v>
      </c>
      <c r="E288" s="1" t="s">
        <v>466</v>
      </c>
      <c r="F288" s="1" t="s">
        <v>235</v>
      </c>
      <c r="G288" s="1" t="s">
        <v>431</v>
      </c>
    </row>
    <row r="289" spans="1:7" ht="15" customHeight="1">
      <c r="A289" s="184">
        <v>44287</v>
      </c>
      <c r="B289" s="1" t="s">
        <v>468</v>
      </c>
      <c r="C289" s="38">
        <v>21579800</v>
      </c>
      <c r="E289" s="1" t="s">
        <v>466</v>
      </c>
      <c r="F289" s="1" t="s">
        <v>235</v>
      </c>
      <c r="G289" s="1" t="s">
        <v>431</v>
      </c>
    </row>
    <row r="290" spans="1:7" ht="15" customHeight="1">
      <c r="A290" s="184">
        <v>44287</v>
      </c>
      <c r="B290" s="1" t="s">
        <v>161</v>
      </c>
      <c r="D290" s="38">
        <v>31738900</v>
      </c>
      <c r="E290" s="1" t="s">
        <v>329</v>
      </c>
      <c r="F290" s="1" t="s">
        <v>235</v>
      </c>
      <c r="G290" s="1" t="s">
        <v>431</v>
      </c>
    </row>
    <row r="291" spans="1:7" ht="15" customHeight="1">
      <c r="A291" s="184">
        <v>44287</v>
      </c>
      <c r="B291" s="1" t="s">
        <v>467</v>
      </c>
      <c r="D291" s="38">
        <v>3173890</v>
      </c>
      <c r="E291" s="1" t="s">
        <v>329</v>
      </c>
      <c r="F291" s="1" t="s">
        <v>235</v>
      </c>
      <c r="G291" s="1" t="s">
        <v>431</v>
      </c>
    </row>
    <row r="292" spans="1:7" ht="15" customHeight="1">
      <c r="A292" s="184">
        <v>44287</v>
      </c>
      <c r="B292" s="1" t="s">
        <v>468</v>
      </c>
      <c r="C292" s="38">
        <v>34912790</v>
      </c>
      <c r="E292" s="1" t="s">
        <v>329</v>
      </c>
      <c r="F292" s="1" t="s">
        <v>235</v>
      </c>
      <c r="G292" s="1" t="s">
        <v>431</v>
      </c>
    </row>
    <row r="293" spans="1:7" ht="15" customHeight="1">
      <c r="A293" s="184">
        <v>44287</v>
      </c>
      <c r="B293" s="1" t="s">
        <v>85</v>
      </c>
      <c r="D293" s="38">
        <v>9264600</v>
      </c>
      <c r="E293" s="1" t="s">
        <v>332</v>
      </c>
      <c r="F293" s="1" t="s">
        <v>234</v>
      </c>
      <c r="G293" s="1" t="s">
        <v>431</v>
      </c>
    </row>
    <row r="294" spans="1:7" ht="15" customHeight="1">
      <c r="A294" s="184">
        <v>44287</v>
      </c>
      <c r="B294" s="1" t="s">
        <v>467</v>
      </c>
      <c r="D294" s="38">
        <v>926460</v>
      </c>
      <c r="E294" s="1" t="s">
        <v>332</v>
      </c>
      <c r="F294" s="1" t="s">
        <v>234</v>
      </c>
      <c r="G294" s="1" t="s">
        <v>431</v>
      </c>
    </row>
    <row r="295" spans="1:7" ht="15" customHeight="1">
      <c r="A295" s="184">
        <v>44287</v>
      </c>
      <c r="B295" s="1" t="s">
        <v>468</v>
      </c>
      <c r="C295" s="38">
        <v>10191060</v>
      </c>
      <c r="E295" s="1" t="s">
        <v>332</v>
      </c>
      <c r="F295" s="1" t="s">
        <v>234</v>
      </c>
      <c r="G295" s="1" t="s">
        <v>431</v>
      </c>
    </row>
    <row r="296" spans="1:7" ht="15" customHeight="1">
      <c r="A296" s="184">
        <v>44287</v>
      </c>
      <c r="B296" s="1" t="s">
        <v>161</v>
      </c>
      <c r="D296" s="38">
        <v>5053400</v>
      </c>
      <c r="E296" s="1" t="s">
        <v>332</v>
      </c>
      <c r="F296" s="1" t="s">
        <v>235</v>
      </c>
      <c r="G296" s="1" t="s">
        <v>431</v>
      </c>
    </row>
    <row r="297" spans="1:7" ht="15" customHeight="1">
      <c r="A297" s="184">
        <v>44287</v>
      </c>
      <c r="B297" s="1" t="s">
        <v>467</v>
      </c>
      <c r="D297" s="38">
        <v>505340</v>
      </c>
      <c r="E297" s="1" t="s">
        <v>332</v>
      </c>
      <c r="F297" s="1" t="s">
        <v>235</v>
      </c>
      <c r="G297" s="1" t="s">
        <v>431</v>
      </c>
    </row>
    <row r="298" spans="1:7" ht="15" customHeight="1">
      <c r="A298" s="184">
        <v>44287</v>
      </c>
      <c r="B298" s="1" t="s">
        <v>468</v>
      </c>
      <c r="C298" s="38">
        <v>5558740</v>
      </c>
      <c r="E298" s="1" t="s">
        <v>332</v>
      </c>
      <c r="F298" s="1" t="s">
        <v>235</v>
      </c>
      <c r="G298" s="1" t="s">
        <v>431</v>
      </c>
    </row>
    <row r="299" spans="1:7" ht="15" customHeight="1">
      <c r="A299" s="184">
        <v>44287</v>
      </c>
      <c r="B299" s="1" t="s">
        <v>161</v>
      </c>
      <c r="D299" s="38">
        <v>8958000</v>
      </c>
      <c r="E299" s="1" t="s">
        <v>131</v>
      </c>
      <c r="F299" s="1" t="s">
        <v>235</v>
      </c>
      <c r="G299" s="1" t="s">
        <v>431</v>
      </c>
    </row>
    <row r="300" spans="1:7" ht="15" customHeight="1">
      <c r="A300" s="184">
        <v>44287</v>
      </c>
      <c r="B300" s="1" t="s">
        <v>467</v>
      </c>
      <c r="D300" s="38">
        <v>895800</v>
      </c>
      <c r="E300" s="1" t="s">
        <v>131</v>
      </c>
      <c r="F300" s="1" t="s">
        <v>235</v>
      </c>
      <c r="G300" s="1" t="s">
        <v>431</v>
      </c>
    </row>
    <row r="301" spans="1:7" ht="15" customHeight="1">
      <c r="A301" s="184">
        <v>44287</v>
      </c>
      <c r="B301" s="1" t="s">
        <v>468</v>
      </c>
      <c r="C301" s="38">
        <v>9853800</v>
      </c>
      <c r="E301" s="1" t="s">
        <v>131</v>
      </c>
      <c r="F301" s="1" t="s">
        <v>235</v>
      </c>
      <c r="G301" s="1" t="s">
        <v>431</v>
      </c>
    </row>
    <row r="302" spans="1:7" ht="15" customHeight="1">
      <c r="A302" s="184">
        <v>44287</v>
      </c>
      <c r="B302" s="1" t="s">
        <v>85</v>
      </c>
      <c r="D302" s="38">
        <v>7055580</v>
      </c>
      <c r="E302" s="1" t="s">
        <v>410</v>
      </c>
      <c r="F302" s="1" t="s">
        <v>234</v>
      </c>
      <c r="G302" s="1" t="s">
        <v>431</v>
      </c>
    </row>
    <row r="303" spans="1:7" ht="15" customHeight="1">
      <c r="A303" s="184">
        <v>44287</v>
      </c>
      <c r="B303" s="1" t="s">
        <v>467</v>
      </c>
      <c r="D303" s="38">
        <v>705558</v>
      </c>
      <c r="E303" s="1" t="s">
        <v>410</v>
      </c>
      <c r="F303" s="1" t="s">
        <v>234</v>
      </c>
      <c r="G303" s="1" t="s">
        <v>431</v>
      </c>
    </row>
    <row r="304" spans="1:7" ht="15" customHeight="1">
      <c r="A304" s="184">
        <v>44287</v>
      </c>
      <c r="B304" s="1" t="s">
        <v>468</v>
      </c>
      <c r="C304" s="38">
        <v>7761138</v>
      </c>
      <c r="E304" s="1" t="s">
        <v>410</v>
      </c>
      <c r="F304" s="1" t="s">
        <v>234</v>
      </c>
      <c r="G304" s="1" t="s">
        <v>431</v>
      </c>
    </row>
    <row r="305" spans="1:7" ht="15" customHeight="1">
      <c r="A305" s="184">
        <v>44287</v>
      </c>
      <c r="B305" s="1" t="s">
        <v>161</v>
      </c>
      <c r="D305" s="38">
        <v>5773800</v>
      </c>
      <c r="E305" s="1" t="s">
        <v>410</v>
      </c>
      <c r="F305" s="1" t="s">
        <v>235</v>
      </c>
      <c r="G305" s="1" t="s">
        <v>431</v>
      </c>
    </row>
    <row r="306" spans="1:7" ht="15" customHeight="1">
      <c r="A306" s="184">
        <v>44287</v>
      </c>
      <c r="B306" s="1" t="s">
        <v>467</v>
      </c>
      <c r="D306" s="38">
        <v>577380</v>
      </c>
      <c r="E306" s="1" t="s">
        <v>410</v>
      </c>
      <c r="F306" s="1" t="s">
        <v>235</v>
      </c>
      <c r="G306" s="1" t="s">
        <v>431</v>
      </c>
    </row>
    <row r="307" spans="1:7" ht="15" customHeight="1">
      <c r="A307" s="184">
        <v>44287</v>
      </c>
      <c r="B307" s="1" t="s">
        <v>468</v>
      </c>
      <c r="C307" s="38">
        <v>6351180</v>
      </c>
      <c r="E307" s="1" t="s">
        <v>410</v>
      </c>
      <c r="F307" s="1" t="s">
        <v>235</v>
      </c>
      <c r="G307" s="1" t="s">
        <v>431</v>
      </c>
    </row>
    <row r="308" spans="1:7" ht="15" customHeight="1">
      <c r="A308" s="184">
        <v>44287</v>
      </c>
      <c r="B308" s="1" t="s">
        <v>161</v>
      </c>
      <c r="D308" s="38">
        <v>2922500</v>
      </c>
      <c r="E308" s="1" t="s">
        <v>411</v>
      </c>
      <c r="F308" s="1" t="s">
        <v>235</v>
      </c>
      <c r="G308" s="1" t="s">
        <v>431</v>
      </c>
    </row>
    <row r="309" spans="1:7" ht="15" customHeight="1">
      <c r="A309" s="184">
        <v>44287</v>
      </c>
      <c r="B309" s="1" t="s">
        <v>467</v>
      </c>
      <c r="D309" s="38">
        <v>292250</v>
      </c>
      <c r="E309" s="1" t="s">
        <v>411</v>
      </c>
      <c r="F309" s="1" t="s">
        <v>235</v>
      </c>
      <c r="G309" s="1" t="s">
        <v>431</v>
      </c>
    </row>
    <row r="310" spans="1:7" ht="15" customHeight="1">
      <c r="A310" s="184">
        <v>44287</v>
      </c>
      <c r="B310" s="1" t="s">
        <v>468</v>
      </c>
      <c r="C310" s="38">
        <v>3214750</v>
      </c>
      <c r="E310" s="1" t="s">
        <v>411</v>
      </c>
      <c r="F310" s="1" t="s">
        <v>235</v>
      </c>
      <c r="G310" s="1" t="s">
        <v>431</v>
      </c>
    </row>
    <row r="311" spans="1:7" ht="15" customHeight="1">
      <c r="A311" s="184">
        <v>44287</v>
      </c>
      <c r="B311" s="1" t="s">
        <v>85</v>
      </c>
      <c r="D311" s="38">
        <v>85568800</v>
      </c>
      <c r="E311" s="1" t="s">
        <v>137</v>
      </c>
      <c r="F311" s="1" t="s">
        <v>234</v>
      </c>
      <c r="G311" s="1" t="s">
        <v>431</v>
      </c>
    </row>
    <row r="312" spans="1:7" ht="15" customHeight="1">
      <c r="A312" s="184">
        <v>44287</v>
      </c>
      <c r="B312" s="1" t="s">
        <v>467</v>
      </c>
      <c r="D312" s="38">
        <v>8556880</v>
      </c>
      <c r="E312" s="1" t="s">
        <v>137</v>
      </c>
      <c r="F312" s="1" t="s">
        <v>234</v>
      </c>
      <c r="G312" s="1" t="s">
        <v>431</v>
      </c>
    </row>
    <row r="313" spans="1:7" ht="15" customHeight="1">
      <c r="A313" s="184">
        <v>44287</v>
      </c>
      <c r="B313" s="1" t="s">
        <v>468</v>
      </c>
      <c r="C313" s="38">
        <v>94125680</v>
      </c>
      <c r="E313" s="1" t="s">
        <v>137</v>
      </c>
      <c r="F313" s="1" t="s">
        <v>234</v>
      </c>
      <c r="G313" s="1" t="s">
        <v>431</v>
      </c>
    </row>
    <row r="314" spans="1:7" ht="15" customHeight="1">
      <c r="A314" s="184">
        <v>44287</v>
      </c>
      <c r="B314" s="1" t="s">
        <v>161</v>
      </c>
      <c r="D314" s="38">
        <v>59867900</v>
      </c>
      <c r="E314" s="1" t="s">
        <v>137</v>
      </c>
      <c r="F314" s="1" t="s">
        <v>235</v>
      </c>
      <c r="G314" s="1" t="s">
        <v>431</v>
      </c>
    </row>
    <row r="315" spans="1:7" ht="15" customHeight="1">
      <c r="A315" s="184">
        <v>44287</v>
      </c>
      <c r="B315" s="1" t="s">
        <v>467</v>
      </c>
      <c r="D315" s="38">
        <v>5986790</v>
      </c>
      <c r="E315" s="1" t="s">
        <v>137</v>
      </c>
      <c r="F315" s="1" t="s">
        <v>235</v>
      </c>
      <c r="G315" s="1" t="s">
        <v>431</v>
      </c>
    </row>
    <row r="316" spans="1:7" ht="15" customHeight="1">
      <c r="A316" s="184">
        <v>44287</v>
      </c>
      <c r="B316" s="1" t="s">
        <v>468</v>
      </c>
      <c r="C316" s="38">
        <v>65854690</v>
      </c>
      <c r="E316" s="1" t="s">
        <v>137</v>
      </c>
      <c r="F316" s="1" t="s">
        <v>235</v>
      </c>
      <c r="G316" s="1" t="s">
        <v>431</v>
      </c>
    </row>
    <row r="317" spans="1:7" ht="15" customHeight="1">
      <c r="A317" s="184">
        <v>44287</v>
      </c>
      <c r="B317" s="1" t="s">
        <v>161</v>
      </c>
      <c r="D317" s="38">
        <v>6388000</v>
      </c>
      <c r="E317" s="1" t="s">
        <v>125</v>
      </c>
      <c r="F317" s="1" t="s">
        <v>235</v>
      </c>
      <c r="G317" s="1" t="s">
        <v>431</v>
      </c>
    </row>
    <row r="318" spans="1:7" ht="15" customHeight="1">
      <c r="A318" s="184">
        <v>44287</v>
      </c>
      <c r="B318" s="1" t="s">
        <v>467</v>
      </c>
      <c r="D318" s="38">
        <v>638800</v>
      </c>
      <c r="E318" s="1" t="s">
        <v>125</v>
      </c>
      <c r="F318" s="1" t="s">
        <v>235</v>
      </c>
      <c r="G318" s="1" t="s">
        <v>431</v>
      </c>
    </row>
    <row r="319" spans="1:7" ht="15" customHeight="1">
      <c r="A319" s="184">
        <v>44287</v>
      </c>
      <c r="B319" s="1" t="s">
        <v>468</v>
      </c>
      <c r="C319" s="38">
        <v>7026800</v>
      </c>
      <c r="E319" s="1" t="s">
        <v>125</v>
      </c>
      <c r="F319" s="1" t="s">
        <v>235</v>
      </c>
      <c r="G319" s="1" t="s">
        <v>431</v>
      </c>
    </row>
    <row r="320" spans="1:7" ht="15" customHeight="1">
      <c r="A320" s="184">
        <v>44287</v>
      </c>
      <c r="B320" s="1" t="s">
        <v>161</v>
      </c>
      <c r="D320" s="38">
        <v>13126000</v>
      </c>
      <c r="E320" s="1" t="s">
        <v>132</v>
      </c>
      <c r="F320" s="1" t="s">
        <v>235</v>
      </c>
      <c r="G320" s="1" t="s">
        <v>431</v>
      </c>
    </row>
    <row r="321" spans="1:7" ht="15" customHeight="1">
      <c r="A321" s="184">
        <v>44287</v>
      </c>
      <c r="B321" s="1" t="s">
        <v>467</v>
      </c>
      <c r="D321" s="38">
        <v>1312600</v>
      </c>
      <c r="E321" s="1" t="s">
        <v>132</v>
      </c>
      <c r="F321" s="1" t="s">
        <v>235</v>
      </c>
      <c r="G321" s="1" t="s">
        <v>431</v>
      </c>
    </row>
    <row r="322" spans="1:7" ht="15" customHeight="1">
      <c r="A322" s="184">
        <v>44287</v>
      </c>
      <c r="B322" s="1" t="s">
        <v>468</v>
      </c>
      <c r="C322" s="38">
        <v>14438600</v>
      </c>
      <c r="E322" s="1" t="s">
        <v>132</v>
      </c>
      <c r="F322" s="1" t="s">
        <v>235</v>
      </c>
      <c r="G322" s="1" t="s">
        <v>431</v>
      </c>
    </row>
    <row r="323" spans="1:7" ht="15" customHeight="1">
      <c r="A323" s="184">
        <v>44287</v>
      </c>
      <c r="B323" s="1" t="s">
        <v>161</v>
      </c>
      <c r="D323" s="38">
        <v>69680000</v>
      </c>
      <c r="E323" s="1" t="s">
        <v>132</v>
      </c>
      <c r="F323" s="1" t="s">
        <v>235</v>
      </c>
      <c r="G323" s="1" t="s">
        <v>431</v>
      </c>
    </row>
    <row r="324" spans="1:7" ht="15" customHeight="1">
      <c r="A324" s="184">
        <v>44287</v>
      </c>
      <c r="B324" s="1" t="s">
        <v>467</v>
      </c>
      <c r="D324" s="38">
        <v>6968000</v>
      </c>
      <c r="E324" s="1" t="s">
        <v>132</v>
      </c>
      <c r="F324" s="1" t="s">
        <v>235</v>
      </c>
      <c r="G324" s="1" t="s">
        <v>431</v>
      </c>
    </row>
    <row r="325" spans="1:7" ht="15" customHeight="1">
      <c r="A325" s="184">
        <v>44287</v>
      </c>
      <c r="B325" s="1" t="s">
        <v>468</v>
      </c>
      <c r="C325" s="38">
        <v>76648000</v>
      </c>
      <c r="E325" s="1" t="s">
        <v>132</v>
      </c>
      <c r="F325" s="1" t="s">
        <v>235</v>
      </c>
      <c r="G325" s="1" t="s">
        <v>431</v>
      </c>
    </row>
    <row r="326" spans="1:7" ht="15" customHeight="1">
      <c r="A326" s="184">
        <v>44287</v>
      </c>
      <c r="B326" s="1" t="s">
        <v>85</v>
      </c>
      <c r="D326" s="38">
        <v>14400600</v>
      </c>
      <c r="E326" s="1" t="s">
        <v>241</v>
      </c>
      <c r="F326" s="1" t="s">
        <v>234</v>
      </c>
      <c r="G326" s="1" t="s">
        <v>431</v>
      </c>
    </row>
    <row r="327" spans="1:7" ht="15" customHeight="1">
      <c r="A327" s="184">
        <v>44287</v>
      </c>
      <c r="B327" s="1" t="s">
        <v>467</v>
      </c>
      <c r="D327" s="38">
        <v>1440060</v>
      </c>
      <c r="E327" s="1" t="s">
        <v>241</v>
      </c>
      <c r="F327" s="1" t="s">
        <v>234</v>
      </c>
      <c r="G327" s="1" t="s">
        <v>431</v>
      </c>
    </row>
    <row r="328" spans="1:7" ht="15" customHeight="1">
      <c r="A328" s="184">
        <v>44287</v>
      </c>
      <c r="B328" s="1" t="s">
        <v>468</v>
      </c>
      <c r="C328" s="38">
        <v>15840660</v>
      </c>
      <c r="E328" s="1" t="s">
        <v>241</v>
      </c>
      <c r="F328" s="1" t="s">
        <v>234</v>
      </c>
      <c r="G328" s="1" t="s">
        <v>431</v>
      </c>
    </row>
    <row r="329" spans="1:7" ht="15" customHeight="1">
      <c r="A329" s="184">
        <v>44287</v>
      </c>
      <c r="B329" s="1" t="s">
        <v>161</v>
      </c>
      <c r="D329" s="38">
        <v>8472500</v>
      </c>
      <c r="E329" s="1" t="s">
        <v>241</v>
      </c>
      <c r="F329" s="1" t="s">
        <v>235</v>
      </c>
      <c r="G329" s="1" t="s">
        <v>431</v>
      </c>
    </row>
    <row r="330" spans="1:7" ht="15" customHeight="1">
      <c r="A330" s="184">
        <v>44287</v>
      </c>
      <c r="B330" s="1" t="s">
        <v>467</v>
      </c>
      <c r="D330" s="38">
        <v>847250</v>
      </c>
      <c r="E330" s="1" t="s">
        <v>241</v>
      </c>
      <c r="F330" s="1" t="s">
        <v>235</v>
      </c>
      <c r="G330" s="1" t="s">
        <v>431</v>
      </c>
    </row>
    <row r="331" spans="1:7" ht="15" customHeight="1">
      <c r="A331" s="184">
        <v>44287</v>
      </c>
      <c r="B331" s="1" t="s">
        <v>468</v>
      </c>
      <c r="C331" s="38">
        <v>9319750</v>
      </c>
      <c r="E331" s="1" t="s">
        <v>241</v>
      </c>
      <c r="F331" s="1" t="s">
        <v>235</v>
      </c>
      <c r="G331" s="1" t="s">
        <v>431</v>
      </c>
    </row>
    <row r="332" spans="1:7" ht="15" customHeight="1">
      <c r="A332" s="184">
        <v>44287</v>
      </c>
      <c r="B332" s="1" t="s">
        <v>85</v>
      </c>
      <c r="D332" s="38">
        <v>5380600</v>
      </c>
      <c r="E332" s="1" t="s">
        <v>241</v>
      </c>
      <c r="F332" s="1" t="s">
        <v>234</v>
      </c>
      <c r="G332" s="1" t="s">
        <v>431</v>
      </c>
    </row>
    <row r="333" spans="1:7" ht="15" customHeight="1">
      <c r="A333" s="184">
        <v>44287</v>
      </c>
      <c r="B333" s="1" t="s">
        <v>467</v>
      </c>
      <c r="D333" s="38">
        <v>538060</v>
      </c>
      <c r="E333" s="1" t="s">
        <v>241</v>
      </c>
      <c r="F333" s="1" t="s">
        <v>234</v>
      </c>
      <c r="G333" s="1" t="s">
        <v>431</v>
      </c>
    </row>
    <row r="334" spans="1:7" ht="15" customHeight="1">
      <c r="A334" s="184">
        <v>44287</v>
      </c>
      <c r="B334" s="1" t="s">
        <v>468</v>
      </c>
      <c r="C334" s="38">
        <v>5918660</v>
      </c>
      <c r="E334" s="1" t="s">
        <v>241</v>
      </c>
      <c r="F334" s="1" t="s">
        <v>234</v>
      </c>
      <c r="G334" s="1" t="s">
        <v>431</v>
      </c>
    </row>
    <row r="335" spans="1:7" ht="15" customHeight="1">
      <c r="A335" s="184">
        <v>44287</v>
      </c>
      <c r="B335" s="1" t="s">
        <v>161</v>
      </c>
      <c r="D335" s="38">
        <v>2934800</v>
      </c>
      <c r="E335" s="1" t="s">
        <v>241</v>
      </c>
      <c r="F335" s="1" t="s">
        <v>235</v>
      </c>
      <c r="G335" s="1" t="s">
        <v>431</v>
      </c>
    </row>
    <row r="336" spans="1:7" ht="15" customHeight="1">
      <c r="A336" s="184">
        <v>44287</v>
      </c>
      <c r="B336" s="1" t="s">
        <v>467</v>
      </c>
      <c r="D336" s="38">
        <v>293480</v>
      </c>
      <c r="E336" s="1" t="s">
        <v>241</v>
      </c>
      <c r="F336" s="1" t="s">
        <v>235</v>
      </c>
      <c r="G336" s="1" t="s">
        <v>431</v>
      </c>
    </row>
    <row r="337" spans="1:7" ht="15" customHeight="1">
      <c r="A337" s="184">
        <v>44287</v>
      </c>
      <c r="B337" s="1" t="s">
        <v>468</v>
      </c>
      <c r="C337" s="38">
        <v>3228280</v>
      </c>
      <c r="E337" s="1" t="s">
        <v>241</v>
      </c>
      <c r="F337" s="1" t="s">
        <v>235</v>
      </c>
      <c r="G337" s="1" t="s">
        <v>431</v>
      </c>
    </row>
    <row r="338" spans="1:7" ht="15" customHeight="1">
      <c r="A338" s="184">
        <v>44287</v>
      </c>
      <c r="B338" s="1" t="s">
        <v>85</v>
      </c>
      <c r="D338" s="38">
        <v>6054000</v>
      </c>
      <c r="E338" s="1" t="s">
        <v>122</v>
      </c>
      <c r="F338" s="1" t="s">
        <v>234</v>
      </c>
      <c r="G338" s="1" t="s">
        <v>431</v>
      </c>
    </row>
    <row r="339" spans="1:7" ht="15" customHeight="1">
      <c r="A339" s="184">
        <v>44287</v>
      </c>
      <c r="B339" s="1" t="s">
        <v>467</v>
      </c>
      <c r="D339" s="38">
        <v>605400</v>
      </c>
      <c r="E339" s="1" t="s">
        <v>122</v>
      </c>
      <c r="F339" s="1" t="s">
        <v>234</v>
      </c>
      <c r="G339" s="1" t="s">
        <v>431</v>
      </c>
    </row>
    <row r="340" spans="1:7" ht="15" customHeight="1">
      <c r="A340" s="184">
        <v>44287</v>
      </c>
      <c r="B340" s="1" t="s">
        <v>468</v>
      </c>
      <c r="C340" s="38">
        <v>6659400</v>
      </c>
      <c r="E340" s="1" t="s">
        <v>122</v>
      </c>
      <c r="F340" s="1" t="s">
        <v>234</v>
      </c>
      <c r="G340" s="1" t="s">
        <v>431</v>
      </c>
    </row>
    <row r="341" spans="1:7" ht="15" customHeight="1">
      <c r="A341" s="184">
        <v>44287</v>
      </c>
      <c r="B341" s="1" t="s">
        <v>161</v>
      </c>
      <c r="D341" s="38">
        <v>3557300</v>
      </c>
      <c r="E341" s="1" t="s">
        <v>122</v>
      </c>
      <c r="F341" s="1" t="s">
        <v>235</v>
      </c>
      <c r="G341" s="1" t="s">
        <v>431</v>
      </c>
    </row>
    <row r="342" spans="1:7" ht="15" customHeight="1">
      <c r="A342" s="184">
        <v>44287</v>
      </c>
      <c r="B342" s="1" t="s">
        <v>467</v>
      </c>
      <c r="D342" s="38">
        <v>355730</v>
      </c>
      <c r="E342" s="1" t="s">
        <v>122</v>
      </c>
      <c r="F342" s="1" t="s">
        <v>235</v>
      </c>
      <c r="G342" s="1" t="s">
        <v>431</v>
      </c>
    </row>
    <row r="343" spans="1:7" ht="15" customHeight="1">
      <c r="A343" s="184">
        <v>44287</v>
      </c>
      <c r="B343" s="1" t="s">
        <v>468</v>
      </c>
      <c r="C343" s="38">
        <v>3913030</v>
      </c>
      <c r="E343" s="1" t="s">
        <v>122</v>
      </c>
      <c r="F343" s="1" t="s">
        <v>235</v>
      </c>
      <c r="G343" s="1" t="s">
        <v>431</v>
      </c>
    </row>
    <row r="344" spans="1:7" ht="15" customHeight="1">
      <c r="A344" s="184">
        <v>44287</v>
      </c>
      <c r="B344" s="1" t="s">
        <v>85</v>
      </c>
      <c r="D344" s="38">
        <v>11364699</v>
      </c>
      <c r="E344" s="1" t="s">
        <v>256</v>
      </c>
      <c r="F344" s="1" t="s">
        <v>234</v>
      </c>
      <c r="G344" s="1" t="s">
        <v>431</v>
      </c>
    </row>
    <row r="345" spans="1:7" ht="15" customHeight="1">
      <c r="A345" s="184">
        <v>44287</v>
      </c>
      <c r="B345" s="1" t="s">
        <v>467</v>
      </c>
      <c r="D345" s="38">
        <v>1136469</v>
      </c>
      <c r="E345" s="1" t="s">
        <v>256</v>
      </c>
      <c r="F345" s="1" t="s">
        <v>234</v>
      </c>
      <c r="G345" s="1" t="s">
        <v>431</v>
      </c>
    </row>
    <row r="346" spans="1:7" ht="15" customHeight="1">
      <c r="A346" s="184">
        <v>44287</v>
      </c>
      <c r="B346" s="1" t="s">
        <v>468</v>
      </c>
      <c r="C346" s="38">
        <v>12501168</v>
      </c>
      <c r="E346" s="1" t="s">
        <v>256</v>
      </c>
      <c r="F346" s="1" t="s">
        <v>234</v>
      </c>
      <c r="G346" s="1" t="s">
        <v>431</v>
      </c>
    </row>
    <row r="347" spans="1:7" ht="15" customHeight="1">
      <c r="A347" s="184">
        <v>44287</v>
      </c>
      <c r="B347" s="1" t="s">
        <v>161</v>
      </c>
      <c r="D347" s="38">
        <v>6496176</v>
      </c>
      <c r="E347" s="1" t="s">
        <v>256</v>
      </c>
      <c r="F347" s="1" t="s">
        <v>235</v>
      </c>
      <c r="G347" s="1" t="s">
        <v>431</v>
      </c>
    </row>
    <row r="348" spans="1:7" ht="15" customHeight="1">
      <c r="A348" s="184">
        <v>44287</v>
      </c>
      <c r="B348" s="1" t="s">
        <v>467</v>
      </c>
      <c r="D348" s="38">
        <v>649617</v>
      </c>
      <c r="E348" s="1" t="s">
        <v>256</v>
      </c>
      <c r="F348" s="1" t="s">
        <v>235</v>
      </c>
      <c r="G348" s="1" t="s">
        <v>431</v>
      </c>
    </row>
    <row r="349" spans="1:7" ht="15" customHeight="1">
      <c r="A349" s="184">
        <v>44287</v>
      </c>
      <c r="B349" s="1" t="s">
        <v>468</v>
      </c>
      <c r="C349" s="38">
        <v>7145793</v>
      </c>
      <c r="E349" s="1" t="s">
        <v>256</v>
      </c>
      <c r="F349" s="1" t="s">
        <v>235</v>
      </c>
      <c r="G349" s="1" t="s">
        <v>431</v>
      </c>
    </row>
    <row r="350" spans="1:7" ht="15" customHeight="1">
      <c r="A350" s="184">
        <v>44287</v>
      </c>
      <c r="B350" s="1" t="s">
        <v>85</v>
      </c>
      <c r="D350" s="38">
        <v>100331200</v>
      </c>
      <c r="E350" s="1" t="s">
        <v>122</v>
      </c>
      <c r="F350" s="1" t="s">
        <v>234</v>
      </c>
      <c r="G350" s="1" t="s">
        <v>431</v>
      </c>
    </row>
    <row r="351" spans="1:7" ht="15" customHeight="1">
      <c r="A351" s="184">
        <v>44287</v>
      </c>
      <c r="B351" s="1" t="s">
        <v>467</v>
      </c>
      <c r="D351" s="38">
        <v>10033120</v>
      </c>
      <c r="E351" s="1" t="s">
        <v>122</v>
      </c>
      <c r="F351" s="1" t="s">
        <v>234</v>
      </c>
      <c r="G351" s="1" t="s">
        <v>431</v>
      </c>
    </row>
    <row r="352" spans="1:7" ht="15" customHeight="1">
      <c r="A352" s="184">
        <v>44287</v>
      </c>
      <c r="B352" s="1" t="s">
        <v>468</v>
      </c>
      <c r="C352" s="38">
        <v>110364320</v>
      </c>
      <c r="E352" s="1" t="s">
        <v>122</v>
      </c>
      <c r="F352" s="1" t="s">
        <v>234</v>
      </c>
      <c r="G352" s="1" t="s">
        <v>431</v>
      </c>
    </row>
    <row r="353" spans="1:7" ht="15" customHeight="1">
      <c r="A353" s="184">
        <v>44287</v>
      </c>
      <c r="B353" s="1" t="s">
        <v>161</v>
      </c>
      <c r="D353" s="38">
        <v>59002200</v>
      </c>
      <c r="E353" s="1" t="s">
        <v>122</v>
      </c>
      <c r="F353" s="1" t="s">
        <v>235</v>
      </c>
      <c r="G353" s="1" t="s">
        <v>431</v>
      </c>
    </row>
    <row r="354" spans="1:7" ht="15" customHeight="1">
      <c r="A354" s="184">
        <v>44287</v>
      </c>
      <c r="B354" s="1" t="s">
        <v>467</v>
      </c>
      <c r="D354" s="38">
        <v>5900220</v>
      </c>
      <c r="E354" s="1" t="s">
        <v>122</v>
      </c>
      <c r="F354" s="1" t="s">
        <v>235</v>
      </c>
      <c r="G354" s="1" t="s">
        <v>431</v>
      </c>
    </row>
    <row r="355" spans="1:7" ht="15" customHeight="1">
      <c r="A355" s="184">
        <v>44287</v>
      </c>
      <c r="B355" s="1" t="s">
        <v>468</v>
      </c>
      <c r="C355" s="38">
        <v>64902420</v>
      </c>
      <c r="E355" s="1" t="s">
        <v>122</v>
      </c>
      <c r="F355" s="1" t="s">
        <v>235</v>
      </c>
      <c r="G355" s="1" t="s">
        <v>431</v>
      </c>
    </row>
    <row r="356" spans="1:7" ht="15" customHeight="1">
      <c r="A356" s="184">
        <v>44287</v>
      </c>
      <c r="B356" s="1" t="s">
        <v>85</v>
      </c>
      <c r="D356" s="38">
        <v>202983800</v>
      </c>
      <c r="E356" s="1" t="s">
        <v>140</v>
      </c>
      <c r="F356" s="1" t="s">
        <v>234</v>
      </c>
      <c r="G356" s="1" t="s">
        <v>431</v>
      </c>
    </row>
    <row r="357" spans="1:7" ht="15" customHeight="1">
      <c r="A357" s="184">
        <v>44287</v>
      </c>
      <c r="B357" s="1" t="s">
        <v>467</v>
      </c>
      <c r="D357" s="38">
        <v>20298380</v>
      </c>
      <c r="E357" s="1" t="s">
        <v>140</v>
      </c>
      <c r="F357" s="1" t="s">
        <v>234</v>
      </c>
      <c r="G357" s="1" t="s">
        <v>431</v>
      </c>
    </row>
    <row r="358" spans="1:7" ht="15" customHeight="1">
      <c r="A358" s="184">
        <v>44287</v>
      </c>
      <c r="B358" s="1" t="s">
        <v>468</v>
      </c>
      <c r="C358" s="38">
        <v>223282180</v>
      </c>
      <c r="E358" s="1" t="s">
        <v>140</v>
      </c>
      <c r="F358" s="1" t="s">
        <v>234</v>
      </c>
      <c r="G358" s="1" t="s">
        <v>431</v>
      </c>
    </row>
    <row r="359" spans="1:7" ht="15" customHeight="1">
      <c r="A359" s="184">
        <v>44287</v>
      </c>
      <c r="B359" s="1" t="s">
        <v>161</v>
      </c>
      <c r="D359" s="38">
        <v>119398249</v>
      </c>
      <c r="E359" s="1" t="s">
        <v>140</v>
      </c>
      <c r="F359" s="1" t="s">
        <v>235</v>
      </c>
      <c r="G359" s="1" t="s">
        <v>431</v>
      </c>
    </row>
    <row r="360" spans="1:7" ht="15" customHeight="1">
      <c r="A360" s="184">
        <v>44287</v>
      </c>
      <c r="B360" s="1" t="s">
        <v>467</v>
      </c>
      <c r="D360" s="38">
        <v>11939824</v>
      </c>
      <c r="E360" s="1" t="s">
        <v>140</v>
      </c>
      <c r="F360" s="1" t="s">
        <v>235</v>
      </c>
      <c r="G360" s="1" t="s">
        <v>431</v>
      </c>
    </row>
    <row r="361" spans="1:7" ht="15" customHeight="1">
      <c r="A361" s="184">
        <v>44287</v>
      </c>
      <c r="B361" s="1" t="s">
        <v>468</v>
      </c>
      <c r="C361" s="38">
        <v>131338073</v>
      </c>
      <c r="E361" s="1" t="s">
        <v>140</v>
      </c>
      <c r="F361" s="1" t="s">
        <v>235</v>
      </c>
      <c r="G361" s="1" t="s">
        <v>431</v>
      </c>
    </row>
    <row r="362" spans="1:7" ht="15" customHeight="1">
      <c r="A362" s="184">
        <v>44287</v>
      </c>
      <c r="B362" s="1" t="s">
        <v>85</v>
      </c>
      <c r="D362" s="38">
        <v>26893400</v>
      </c>
      <c r="E362" s="1" t="s">
        <v>140</v>
      </c>
      <c r="F362" s="1" t="s">
        <v>234</v>
      </c>
      <c r="G362" s="1" t="s">
        <v>431</v>
      </c>
    </row>
    <row r="363" spans="1:7" ht="15" customHeight="1">
      <c r="A363" s="184">
        <v>44287</v>
      </c>
      <c r="B363" s="1" t="s">
        <v>467</v>
      </c>
      <c r="D363" s="38">
        <v>2689340</v>
      </c>
      <c r="E363" s="1" t="s">
        <v>140</v>
      </c>
      <c r="F363" s="1" t="s">
        <v>234</v>
      </c>
      <c r="G363" s="1" t="s">
        <v>431</v>
      </c>
    </row>
    <row r="364" spans="1:7" ht="15" customHeight="1">
      <c r="A364" s="184">
        <v>44287</v>
      </c>
      <c r="B364" s="1" t="s">
        <v>468</v>
      </c>
      <c r="C364" s="38">
        <v>29582740</v>
      </c>
      <c r="E364" s="1" t="s">
        <v>140</v>
      </c>
      <c r="F364" s="1" t="s">
        <v>234</v>
      </c>
      <c r="G364" s="1" t="s">
        <v>431</v>
      </c>
    </row>
    <row r="365" spans="1:7" ht="15" customHeight="1">
      <c r="A365" s="184">
        <v>44287</v>
      </c>
      <c r="B365" s="1" t="s">
        <v>161</v>
      </c>
      <c r="D365" s="38">
        <v>15818951</v>
      </c>
      <c r="E365" s="1" t="s">
        <v>140</v>
      </c>
      <c r="F365" s="1" t="s">
        <v>235</v>
      </c>
      <c r="G365" s="1" t="s">
        <v>431</v>
      </c>
    </row>
    <row r="366" spans="1:7" ht="15" customHeight="1">
      <c r="A366" s="184">
        <v>44287</v>
      </c>
      <c r="B366" s="1" t="s">
        <v>467</v>
      </c>
      <c r="D366" s="38">
        <v>1581895</v>
      </c>
      <c r="E366" s="1" t="s">
        <v>140</v>
      </c>
      <c r="F366" s="1" t="s">
        <v>235</v>
      </c>
      <c r="G366" s="1" t="s">
        <v>431</v>
      </c>
    </row>
    <row r="367" spans="1:7" ht="15" customHeight="1">
      <c r="A367" s="184">
        <v>44287</v>
      </c>
      <c r="B367" s="1" t="s">
        <v>468</v>
      </c>
      <c r="C367" s="38">
        <v>17400846</v>
      </c>
      <c r="E367" s="1" t="s">
        <v>140</v>
      </c>
      <c r="F367" s="1" t="s">
        <v>235</v>
      </c>
      <c r="G367" s="1" t="s">
        <v>431</v>
      </c>
    </row>
    <row r="368" spans="1:7" ht="15" customHeight="1">
      <c r="A368" s="184">
        <v>44307</v>
      </c>
      <c r="B368" s="1" t="s">
        <v>471</v>
      </c>
      <c r="D368" s="38">
        <v>33320</v>
      </c>
      <c r="E368" s="1" t="s">
        <v>118</v>
      </c>
      <c r="F368" s="1" t="s">
        <v>145</v>
      </c>
      <c r="G368" s="1" t="s">
        <v>372</v>
      </c>
    </row>
    <row r="369" spans="1:7" ht="15" customHeight="1">
      <c r="A369" s="184">
        <v>44307</v>
      </c>
      <c r="B369" s="1" t="s">
        <v>472</v>
      </c>
      <c r="D369" s="38">
        <v>3332</v>
      </c>
      <c r="E369" s="1" t="s">
        <v>118</v>
      </c>
      <c r="F369" s="1" t="s">
        <v>145</v>
      </c>
      <c r="G369" s="1" t="s">
        <v>372</v>
      </c>
    </row>
    <row r="370" spans="1:7" ht="15" customHeight="1">
      <c r="A370" s="184">
        <v>44307</v>
      </c>
      <c r="B370" s="1" t="s">
        <v>473</v>
      </c>
      <c r="C370" s="38">
        <v>36652</v>
      </c>
      <c r="E370" s="1" t="s">
        <v>118</v>
      </c>
      <c r="F370" s="1" t="s">
        <v>145</v>
      </c>
      <c r="G370" s="1" t="s">
        <v>372</v>
      </c>
    </row>
    <row r="371" spans="1:7" ht="15" customHeight="1">
      <c r="A371" s="184">
        <v>44307</v>
      </c>
      <c r="B371" s="1" t="s">
        <v>471</v>
      </c>
      <c r="D371" s="38">
        <v>1696</v>
      </c>
      <c r="E371" s="1" t="s">
        <v>118</v>
      </c>
      <c r="F371" s="1" t="s">
        <v>146</v>
      </c>
      <c r="G371" s="1" t="s">
        <v>372</v>
      </c>
    </row>
    <row r="372" spans="1:7" ht="15" customHeight="1">
      <c r="A372" s="184">
        <v>44307</v>
      </c>
      <c r="B372" s="1" t="s">
        <v>473</v>
      </c>
      <c r="C372" s="38">
        <v>1696</v>
      </c>
      <c r="E372" s="1" t="s">
        <v>118</v>
      </c>
      <c r="F372" s="1" t="s">
        <v>146</v>
      </c>
      <c r="G372" s="1" t="s">
        <v>372</v>
      </c>
    </row>
    <row r="373" spans="1:7" ht="15" customHeight="1">
      <c r="A373" s="184">
        <v>44307</v>
      </c>
      <c r="B373" s="1" t="s">
        <v>471</v>
      </c>
      <c r="D373" s="38">
        <v>155000</v>
      </c>
      <c r="E373" s="1" t="s">
        <v>238</v>
      </c>
      <c r="F373" s="1" t="s">
        <v>145</v>
      </c>
      <c r="G373" s="1" t="s">
        <v>372</v>
      </c>
    </row>
    <row r="374" spans="1:7" ht="15" customHeight="1">
      <c r="A374" s="184">
        <v>44307</v>
      </c>
      <c r="B374" s="1" t="s">
        <v>472</v>
      </c>
      <c r="D374" s="38">
        <v>15500</v>
      </c>
      <c r="E374" s="1" t="s">
        <v>238</v>
      </c>
      <c r="F374" s="1" t="s">
        <v>145</v>
      </c>
      <c r="G374" s="1" t="s">
        <v>372</v>
      </c>
    </row>
    <row r="375" spans="1:7" ht="15" customHeight="1">
      <c r="A375" s="184">
        <v>44307</v>
      </c>
      <c r="B375" s="1" t="s">
        <v>473</v>
      </c>
      <c r="C375" s="38">
        <v>170500</v>
      </c>
      <c r="E375" s="1" t="s">
        <v>238</v>
      </c>
      <c r="F375" s="1" t="s">
        <v>145</v>
      </c>
      <c r="G375" s="1" t="s">
        <v>372</v>
      </c>
    </row>
    <row r="376" spans="1:7" ht="15" customHeight="1">
      <c r="A376" s="184">
        <v>44307</v>
      </c>
      <c r="B376" s="1" t="s">
        <v>471</v>
      </c>
      <c r="D376" s="38">
        <v>7889</v>
      </c>
      <c r="E376" s="1" t="s">
        <v>238</v>
      </c>
      <c r="F376" s="1" t="s">
        <v>146</v>
      </c>
      <c r="G376" s="1" t="s">
        <v>372</v>
      </c>
    </row>
    <row r="377" spans="1:7" ht="15" customHeight="1">
      <c r="A377" s="184">
        <v>44307</v>
      </c>
      <c r="B377" s="1" t="s">
        <v>473</v>
      </c>
      <c r="C377" s="38">
        <v>7889</v>
      </c>
      <c r="E377" s="1" t="s">
        <v>238</v>
      </c>
      <c r="F377" s="1" t="s">
        <v>146</v>
      </c>
      <c r="G377" s="1" t="s">
        <v>372</v>
      </c>
    </row>
    <row r="378" spans="1:7" ht="15" customHeight="1">
      <c r="A378" s="184">
        <v>44307</v>
      </c>
      <c r="B378" s="1" t="s">
        <v>471</v>
      </c>
      <c r="D378" s="38">
        <v>66740</v>
      </c>
      <c r="E378" s="1" t="s">
        <v>141</v>
      </c>
      <c r="F378" s="1" t="s">
        <v>145</v>
      </c>
      <c r="G378" s="1" t="s">
        <v>372</v>
      </c>
    </row>
    <row r="379" spans="1:7" ht="15" customHeight="1">
      <c r="A379" s="184">
        <v>44307</v>
      </c>
      <c r="B379" s="1" t="s">
        <v>472</v>
      </c>
      <c r="D379" s="38">
        <v>6674</v>
      </c>
      <c r="E379" s="1" t="s">
        <v>141</v>
      </c>
      <c r="F379" s="1" t="s">
        <v>145</v>
      </c>
      <c r="G379" s="1" t="s">
        <v>372</v>
      </c>
    </row>
    <row r="380" spans="1:7" ht="15" customHeight="1">
      <c r="A380" s="184">
        <v>44307</v>
      </c>
      <c r="B380" s="1" t="s">
        <v>473</v>
      </c>
      <c r="C380" s="38">
        <v>73414</v>
      </c>
      <c r="E380" s="1" t="s">
        <v>141</v>
      </c>
      <c r="F380" s="1" t="s">
        <v>145</v>
      </c>
      <c r="G380" s="1" t="s">
        <v>372</v>
      </c>
    </row>
    <row r="381" spans="1:7" ht="15" customHeight="1">
      <c r="A381" s="184">
        <v>44307</v>
      </c>
      <c r="B381" s="1" t="s">
        <v>471</v>
      </c>
      <c r="D381" s="38">
        <v>3397</v>
      </c>
      <c r="E381" s="1" t="s">
        <v>141</v>
      </c>
      <c r="F381" s="1" t="s">
        <v>146</v>
      </c>
      <c r="G381" s="1" t="s">
        <v>372</v>
      </c>
    </row>
    <row r="382" spans="1:7" ht="15" customHeight="1">
      <c r="A382" s="184">
        <v>44307</v>
      </c>
      <c r="B382" s="1" t="s">
        <v>473</v>
      </c>
      <c r="C382" s="38">
        <v>3397</v>
      </c>
      <c r="E382" s="1" t="s">
        <v>141</v>
      </c>
      <c r="F382" s="1" t="s">
        <v>146</v>
      </c>
      <c r="G382" s="1" t="s">
        <v>372</v>
      </c>
    </row>
    <row r="383" spans="1:7" ht="15" customHeight="1">
      <c r="A383" s="184">
        <v>44307</v>
      </c>
      <c r="B383" s="1" t="s">
        <v>471</v>
      </c>
      <c r="D383" s="38">
        <v>76170</v>
      </c>
      <c r="E383" s="1" t="s">
        <v>141</v>
      </c>
      <c r="F383" s="1" t="s">
        <v>236</v>
      </c>
      <c r="G383" s="1" t="s">
        <v>372</v>
      </c>
    </row>
    <row r="384" spans="1:7" ht="15" customHeight="1">
      <c r="A384" s="184">
        <v>44307</v>
      </c>
      <c r="B384" s="1" t="s">
        <v>472</v>
      </c>
      <c r="D384" s="38">
        <v>7617</v>
      </c>
      <c r="E384" s="1" t="s">
        <v>141</v>
      </c>
      <c r="F384" s="1" t="s">
        <v>236</v>
      </c>
      <c r="G384" s="1" t="s">
        <v>372</v>
      </c>
    </row>
    <row r="385" spans="1:7" ht="15" customHeight="1">
      <c r="A385" s="184">
        <v>44307</v>
      </c>
      <c r="B385" s="1" t="s">
        <v>473</v>
      </c>
      <c r="C385" s="38">
        <v>83787</v>
      </c>
      <c r="E385" s="1" t="s">
        <v>141</v>
      </c>
      <c r="F385" s="1" t="s">
        <v>236</v>
      </c>
      <c r="G385" s="1" t="s">
        <v>372</v>
      </c>
    </row>
    <row r="386" spans="1:7" ht="15" customHeight="1">
      <c r="A386" s="184">
        <v>44307</v>
      </c>
      <c r="B386" s="1" t="s">
        <v>471</v>
      </c>
      <c r="D386" s="38">
        <v>3877</v>
      </c>
      <c r="E386" s="1" t="s">
        <v>141</v>
      </c>
      <c r="F386" s="1" t="s">
        <v>237</v>
      </c>
      <c r="G386" s="1" t="s">
        <v>372</v>
      </c>
    </row>
    <row r="387" spans="1:7" ht="15" customHeight="1">
      <c r="A387" s="184">
        <v>44307</v>
      </c>
      <c r="B387" s="1" t="s">
        <v>473</v>
      </c>
      <c r="C387" s="38">
        <v>3877</v>
      </c>
      <c r="E387" s="1" t="s">
        <v>141</v>
      </c>
      <c r="F387" s="1" t="s">
        <v>237</v>
      </c>
      <c r="G387" s="1" t="s">
        <v>372</v>
      </c>
    </row>
    <row r="388" spans="1:7" ht="15" customHeight="1">
      <c r="A388" s="184">
        <v>44307</v>
      </c>
      <c r="B388" s="1" t="s">
        <v>471</v>
      </c>
      <c r="D388" s="38">
        <v>52520</v>
      </c>
      <c r="E388" s="1" t="s">
        <v>336</v>
      </c>
      <c r="F388" s="1" t="s">
        <v>145</v>
      </c>
      <c r="G388" s="1" t="s">
        <v>372</v>
      </c>
    </row>
    <row r="389" spans="1:7" ht="15" customHeight="1">
      <c r="A389" s="184">
        <v>44307</v>
      </c>
      <c r="B389" s="1" t="s">
        <v>472</v>
      </c>
      <c r="D389" s="38">
        <v>5252</v>
      </c>
      <c r="E389" s="1" t="s">
        <v>336</v>
      </c>
      <c r="F389" s="1" t="s">
        <v>145</v>
      </c>
      <c r="G389" s="1" t="s">
        <v>372</v>
      </c>
    </row>
    <row r="390" spans="1:7" ht="15" customHeight="1">
      <c r="A390" s="184">
        <v>44307</v>
      </c>
      <c r="B390" s="1" t="s">
        <v>473</v>
      </c>
      <c r="C390" s="38">
        <v>57772</v>
      </c>
      <c r="E390" s="1" t="s">
        <v>336</v>
      </c>
      <c r="F390" s="1" t="s">
        <v>145</v>
      </c>
      <c r="G390" s="1" t="s">
        <v>372</v>
      </c>
    </row>
    <row r="391" spans="1:7" ht="15" customHeight="1">
      <c r="A391" s="184">
        <v>44307</v>
      </c>
      <c r="B391" s="1" t="s">
        <v>471</v>
      </c>
      <c r="D391" s="38">
        <v>2673</v>
      </c>
      <c r="E391" s="1" t="s">
        <v>336</v>
      </c>
      <c r="F391" s="1" t="s">
        <v>146</v>
      </c>
      <c r="G391" s="1" t="s">
        <v>372</v>
      </c>
    </row>
    <row r="392" spans="1:7" ht="15" customHeight="1">
      <c r="A392" s="184">
        <v>44307</v>
      </c>
      <c r="B392" s="1" t="s">
        <v>473</v>
      </c>
      <c r="C392" s="38">
        <v>2673</v>
      </c>
      <c r="E392" s="1" t="s">
        <v>336</v>
      </c>
      <c r="F392" s="1" t="s">
        <v>146</v>
      </c>
      <c r="G392" s="1" t="s">
        <v>372</v>
      </c>
    </row>
    <row r="393" spans="1:7" ht="15" customHeight="1">
      <c r="A393" s="184">
        <v>44307</v>
      </c>
      <c r="B393" s="1" t="s">
        <v>471</v>
      </c>
      <c r="D393" s="38">
        <v>40520</v>
      </c>
      <c r="E393" s="1" t="s">
        <v>366</v>
      </c>
      <c r="F393" s="1" t="s">
        <v>145</v>
      </c>
      <c r="G393" s="1" t="s">
        <v>372</v>
      </c>
    </row>
    <row r="394" spans="1:7" ht="15" customHeight="1">
      <c r="A394" s="184">
        <v>44307</v>
      </c>
      <c r="B394" s="1" t="s">
        <v>472</v>
      </c>
      <c r="D394" s="38">
        <v>4052</v>
      </c>
      <c r="E394" s="1" t="s">
        <v>366</v>
      </c>
      <c r="F394" s="1" t="s">
        <v>145</v>
      </c>
      <c r="G394" s="1" t="s">
        <v>372</v>
      </c>
    </row>
    <row r="395" spans="1:7" ht="15" customHeight="1">
      <c r="A395" s="184">
        <v>44307</v>
      </c>
      <c r="B395" s="1" t="s">
        <v>473</v>
      </c>
      <c r="C395" s="38">
        <v>44572</v>
      </c>
      <c r="E395" s="1" t="s">
        <v>366</v>
      </c>
      <c r="F395" s="1" t="s">
        <v>145</v>
      </c>
      <c r="G395" s="1" t="s">
        <v>372</v>
      </c>
    </row>
    <row r="396" spans="1:7" ht="15" customHeight="1">
      <c r="A396" s="184">
        <v>44307</v>
      </c>
      <c r="B396" s="1" t="s">
        <v>471</v>
      </c>
      <c r="D396" s="38">
        <v>2062</v>
      </c>
      <c r="E396" s="1" t="s">
        <v>366</v>
      </c>
      <c r="F396" s="1" t="s">
        <v>146</v>
      </c>
      <c r="G396" s="1" t="s">
        <v>372</v>
      </c>
    </row>
    <row r="397" spans="1:7" ht="15" customHeight="1">
      <c r="A397" s="184">
        <v>44307</v>
      </c>
      <c r="B397" s="1" t="s">
        <v>473</v>
      </c>
      <c r="C397" s="38">
        <v>2062</v>
      </c>
      <c r="E397" s="1" t="s">
        <v>366</v>
      </c>
      <c r="F397" s="1" t="s">
        <v>146</v>
      </c>
      <c r="G397" s="1" t="s">
        <v>372</v>
      </c>
    </row>
    <row r="398" spans="1:7" ht="15" customHeight="1">
      <c r="A398" s="184">
        <v>44307</v>
      </c>
      <c r="B398" s="1" t="s">
        <v>471</v>
      </c>
      <c r="D398" s="38">
        <v>506610</v>
      </c>
      <c r="E398" s="1" t="s">
        <v>366</v>
      </c>
      <c r="F398" s="1" t="s">
        <v>236</v>
      </c>
      <c r="G398" s="1" t="s">
        <v>372</v>
      </c>
    </row>
    <row r="399" spans="1:7" ht="15" customHeight="1">
      <c r="A399" s="184">
        <v>44307</v>
      </c>
      <c r="B399" s="1" t="s">
        <v>472</v>
      </c>
      <c r="D399" s="38">
        <v>50661</v>
      </c>
      <c r="E399" s="1" t="s">
        <v>366</v>
      </c>
      <c r="F399" s="1" t="s">
        <v>236</v>
      </c>
      <c r="G399" s="1" t="s">
        <v>372</v>
      </c>
    </row>
    <row r="400" spans="1:7" ht="15" customHeight="1">
      <c r="A400" s="184">
        <v>44307</v>
      </c>
      <c r="B400" s="1" t="s">
        <v>473</v>
      </c>
      <c r="C400" s="38">
        <v>557271</v>
      </c>
      <c r="E400" s="1" t="s">
        <v>366</v>
      </c>
      <c r="F400" s="1" t="s">
        <v>236</v>
      </c>
      <c r="G400" s="1" t="s">
        <v>372</v>
      </c>
    </row>
    <row r="401" spans="1:7" ht="15" customHeight="1">
      <c r="A401" s="184">
        <v>44307</v>
      </c>
      <c r="B401" s="1" t="s">
        <v>471</v>
      </c>
      <c r="D401" s="38">
        <v>25789</v>
      </c>
      <c r="E401" s="1" t="s">
        <v>366</v>
      </c>
      <c r="F401" s="1" t="s">
        <v>237</v>
      </c>
      <c r="G401" s="1" t="s">
        <v>372</v>
      </c>
    </row>
    <row r="402" spans="1:7" ht="15" customHeight="1">
      <c r="A402" s="184">
        <v>44307</v>
      </c>
      <c r="B402" s="1" t="s">
        <v>473</v>
      </c>
      <c r="C402" s="38">
        <v>25789</v>
      </c>
      <c r="E402" s="1" t="s">
        <v>366</v>
      </c>
      <c r="F402" s="1" t="s">
        <v>237</v>
      </c>
      <c r="G402" s="1" t="s">
        <v>372</v>
      </c>
    </row>
    <row r="403" spans="1:7" ht="15" customHeight="1">
      <c r="A403" s="184">
        <v>44307</v>
      </c>
      <c r="B403" s="1" t="s">
        <v>471</v>
      </c>
      <c r="D403" s="38">
        <v>22930</v>
      </c>
      <c r="E403" s="1" t="s">
        <v>123</v>
      </c>
      <c r="F403" s="1" t="s">
        <v>145</v>
      </c>
      <c r="G403" s="1" t="s">
        <v>372</v>
      </c>
    </row>
    <row r="404" spans="1:7" ht="15" customHeight="1">
      <c r="A404" s="184">
        <v>44307</v>
      </c>
      <c r="B404" s="1" t="s">
        <v>472</v>
      </c>
      <c r="D404" s="38">
        <v>2293</v>
      </c>
      <c r="E404" s="1" t="s">
        <v>123</v>
      </c>
      <c r="F404" s="1" t="s">
        <v>145</v>
      </c>
      <c r="G404" s="1" t="s">
        <v>372</v>
      </c>
    </row>
    <row r="405" spans="1:7" ht="15" customHeight="1">
      <c r="A405" s="184">
        <v>44307</v>
      </c>
      <c r="B405" s="1" t="s">
        <v>473</v>
      </c>
      <c r="C405" s="38">
        <v>25223</v>
      </c>
      <c r="E405" s="1" t="s">
        <v>123</v>
      </c>
      <c r="F405" s="1" t="s">
        <v>145</v>
      </c>
      <c r="G405" s="1" t="s">
        <v>372</v>
      </c>
    </row>
    <row r="406" spans="1:7" ht="15" customHeight="1">
      <c r="A406" s="184">
        <v>44307</v>
      </c>
      <c r="B406" s="1" t="s">
        <v>471</v>
      </c>
      <c r="D406" s="38">
        <v>1167</v>
      </c>
      <c r="E406" s="1" t="s">
        <v>123</v>
      </c>
      <c r="F406" s="1" t="s">
        <v>146</v>
      </c>
      <c r="G406" s="1" t="s">
        <v>372</v>
      </c>
    </row>
    <row r="407" spans="1:7" ht="15" customHeight="1">
      <c r="A407" s="184">
        <v>44307</v>
      </c>
      <c r="B407" s="1" t="s">
        <v>473</v>
      </c>
      <c r="C407" s="38">
        <v>1167</v>
      </c>
      <c r="E407" s="1" t="s">
        <v>123</v>
      </c>
      <c r="F407" s="1" t="s">
        <v>146</v>
      </c>
      <c r="G407" s="1" t="s">
        <v>372</v>
      </c>
    </row>
    <row r="408" spans="1:7" ht="15" customHeight="1">
      <c r="A408" s="184">
        <v>44307</v>
      </c>
      <c r="B408" s="1" t="s">
        <v>471</v>
      </c>
      <c r="D408" s="38">
        <v>70260</v>
      </c>
      <c r="E408" s="1" t="s">
        <v>238</v>
      </c>
      <c r="F408" s="1" t="s">
        <v>145</v>
      </c>
      <c r="G408" s="1" t="s">
        <v>372</v>
      </c>
    </row>
    <row r="409" spans="1:7" ht="15" customHeight="1">
      <c r="A409" s="184">
        <v>44307</v>
      </c>
      <c r="B409" s="1" t="s">
        <v>472</v>
      </c>
      <c r="D409" s="38">
        <v>7026</v>
      </c>
      <c r="E409" s="1" t="s">
        <v>238</v>
      </c>
      <c r="F409" s="1" t="s">
        <v>145</v>
      </c>
      <c r="G409" s="1" t="s">
        <v>372</v>
      </c>
    </row>
    <row r="410" spans="1:7" ht="15" customHeight="1">
      <c r="A410" s="184">
        <v>44307</v>
      </c>
      <c r="B410" s="1" t="s">
        <v>473</v>
      </c>
      <c r="C410" s="38">
        <v>77286</v>
      </c>
      <c r="E410" s="1" t="s">
        <v>238</v>
      </c>
      <c r="F410" s="1" t="s">
        <v>145</v>
      </c>
      <c r="G410" s="1" t="s">
        <v>372</v>
      </c>
    </row>
    <row r="411" spans="1:7" ht="15" customHeight="1">
      <c r="A411" s="184">
        <v>44307</v>
      </c>
      <c r="B411" s="1" t="s">
        <v>471</v>
      </c>
      <c r="D411" s="38">
        <v>3576</v>
      </c>
      <c r="E411" s="1" t="s">
        <v>238</v>
      </c>
      <c r="F411" s="1" t="s">
        <v>146</v>
      </c>
      <c r="G411" s="1" t="s">
        <v>372</v>
      </c>
    </row>
    <row r="412" spans="1:7" ht="15" customHeight="1">
      <c r="A412" s="184">
        <v>44307</v>
      </c>
      <c r="B412" s="1" t="s">
        <v>473</v>
      </c>
      <c r="C412" s="38">
        <v>3576</v>
      </c>
      <c r="E412" s="1" t="s">
        <v>238</v>
      </c>
      <c r="F412" s="1" t="s">
        <v>146</v>
      </c>
      <c r="G412" s="1" t="s">
        <v>372</v>
      </c>
    </row>
    <row r="413" spans="1:7" ht="15" customHeight="1">
      <c r="A413" s="184">
        <v>44307</v>
      </c>
      <c r="B413" s="1" t="s">
        <v>471</v>
      </c>
      <c r="D413" s="38">
        <v>38830</v>
      </c>
      <c r="E413" s="1" t="s">
        <v>343</v>
      </c>
      <c r="F413" s="1" t="s">
        <v>145</v>
      </c>
      <c r="G413" s="1" t="s">
        <v>372</v>
      </c>
    </row>
    <row r="414" spans="1:7" ht="15" customHeight="1">
      <c r="A414" s="184">
        <v>44307</v>
      </c>
      <c r="B414" s="1" t="s">
        <v>472</v>
      </c>
      <c r="D414" s="38">
        <v>3883</v>
      </c>
      <c r="E414" s="1" t="s">
        <v>343</v>
      </c>
      <c r="F414" s="1" t="s">
        <v>145</v>
      </c>
      <c r="G414" s="1" t="s">
        <v>372</v>
      </c>
    </row>
    <row r="415" spans="1:7" ht="15" customHeight="1">
      <c r="A415" s="184">
        <v>44307</v>
      </c>
      <c r="B415" s="1" t="s">
        <v>473</v>
      </c>
      <c r="C415" s="38">
        <v>42713</v>
      </c>
      <c r="E415" s="1" t="s">
        <v>343</v>
      </c>
      <c r="F415" s="1" t="s">
        <v>145</v>
      </c>
      <c r="G415" s="1" t="s">
        <v>372</v>
      </c>
    </row>
    <row r="416" spans="1:7" ht="15" customHeight="1">
      <c r="A416" s="184">
        <v>44307</v>
      </c>
      <c r="B416" s="1" t="s">
        <v>471</v>
      </c>
      <c r="D416" s="38">
        <v>1976</v>
      </c>
      <c r="E416" s="1" t="s">
        <v>343</v>
      </c>
      <c r="F416" s="1" t="s">
        <v>146</v>
      </c>
      <c r="G416" s="1" t="s">
        <v>372</v>
      </c>
    </row>
    <row r="417" spans="1:7" ht="15" customHeight="1">
      <c r="A417" s="184">
        <v>44307</v>
      </c>
      <c r="B417" s="1" t="s">
        <v>473</v>
      </c>
      <c r="C417" s="38">
        <v>1976</v>
      </c>
      <c r="E417" s="1" t="s">
        <v>343</v>
      </c>
      <c r="F417" s="1" t="s">
        <v>146</v>
      </c>
      <c r="G417" s="1" t="s">
        <v>372</v>
      </c>
    </row>
    <row r="418" spans="1:7" ht="15" customHeight="1">
      <c r="A418" s="184">
        <v>44307</v>
      </c>
      <c r="B418" s="1" t="s">
        <v>471</v>
      </c>
      <c r="D418" s="38">
        <v>46500</v>
      </c>
      <c r="E418" s="1" t="s">
        <v>263</v>
      </c>
      <c r="F418" s="1" t="s">
        <v>145</v>
      </c>
      <c r="G418" s="1" t="s">
        <v>372</v>
      </c>
    </row>
    <row r="419" spans="1:7" ht="15" customHeight="1">
      <c r="A419" s="184">
        <v>44307</v>
      </c>
      <c r="B419" s="1" t="s">
        <v>472</v>
      </c>
      <c r="D419" s="38">
        <v>4650</v>
      </c>
      <c r="E419" s="1" t="s">
        <v>263</v>
      </c>
      <c r="F419" s="1" t="s">
        <v>145</v>
      </c>
      <c r="G419" s="1" t="s">
        <v>372</v>
      </c>
    </row>
    <row r="420" spans="1:7" ht="15" customHeight="1">
      <c r="A420" s="184">
        <v>44307</v>
      </c>
      <c r="B420" s="1" t="s">
        <v>473</v>
      </c>
      <c r="C420" s="38">
        <v>51150</v>
      </c>
      <c r="E420" s="1" t="s">
        <v>263</v>
      </c>
      <c r="F420" s="1" t="s">
        <v>145</v>
      </c>
      <c r="G420" s="1" t="s">
        <v>372</v>
      </c>
    </row>
    <row r="421" spans="1:7" ht="15" customHeight="1">
      <c r="A421" s="184">
        <v>44307</v>
      </c>
      <c r="B421" s="1" t="s">
        <v>471</v>
      </c>
      <c r="D421" s="38">
        <v>2367</v>
      </c>
      <c r="E421" s="1" t="s">
        <v>263</v>
      </c>
      <c r="F421" s="1" t="s">
        <v>146</v>
      </c>
      <c r="G421" s="1" t="s">
        <v>372</v>
      </c>
    </row>
    <row r="422" spans="1:7" ht="15" customHeight="1">
      <c r="A422" s="184">
        <v>44307</v>
      </c>
      <c r="B422" s="1" t="s">
        <v>473</v>
      </c>
      <c r="C422" s="38">
        <v>2367</v>
      </c>
      <c r="E422" s="1" t="s">
        <v>263</v>
      </c>
      <c r="F422" s="1" t="s">
        <v>146</v>
      </c>
      <c r="G422" s="1" t="s">
        <v>372</v>
      </c>
    </row>
    <row r="423" spans="1:7" ht="15" customHeight="1">
      <c r="A423" s="184">
        <v>44307</v>
      </c>
      <c r="B423" s="1" t="s">
        <v>471</v>
      </c>
      <c r="D423" s="38">
        <v>6620</v>
      </c>
      <c r="E423" s="1" t="s">
        <v>328</v>
      </c>
      <c r="F423" s="1" t="s">
        <v>145</v>
      </c>
      <c r="G423" s="1" t="s">
        <v>372</v>
      </c>
    </row>
    <row r="424" spans="1:7" ht="15" customHeight="1">
      <c r="A424" s="184">
        <v>44307</v>
      </c>
      <c r="B424" s="1" t="s">
        <v>472</v>
      </c>
      <c r="D424" s="38">
        <v>662</v>
      </c>
      <c r="E424" s="1" t="s">
        <v>328</v>
      </c>
      <c r="F424" s="1" t="s">
        <v>145</v>
      </c>
      <c r="G424" s="1" t="s">
        <v>372</v>
      </c>
    </row>
    <row r="425" spans="1:7" ht="15" customHeight="1">
      <c r="A425" s="184">
        <v>44307</v>
      </c>
      <c r="B425" s="1" t="s">
        <v>473</v>
      </c>
      <c r="C425" s="38">
        <v>7282</v>
      </c>
      <c r="E425" s="1" t="s">
        <v>328</v>
      </c>
      <c r="F425" s="1" t="s">
        <v>145</v>
      </c>
      <c r="G425" s="1" t="s">
        <v>372</v>
      </c>
    </row>
    <row r="426" spans="1:7" ht="15" customHeight="1">
      <c r="A426" s="184">
        <v>44307</v>
      </c>
      <c r="B426" s="1" t="s">
        <v>471</v>
      </c>
      <c r="D426" s="38">
        <v>337</v>
      </c>
      <c r="E426" s="1" t="s">
        <v>328</v>
      </c>
      <c r="F426" s="1" t="s">
        <v>146</v>
      </c>
      <c r="G426" s="1" t="s">
        <v>372</v>
      </c>
    </row>
    <row r="427" spans="1:7" ht="15" customHeight="1">
      <c r="A427" s="184">
        <v>44307</v>
      </c>
      <c r="B427" s="1" t="s">
        <v>473</v>
      </c>
      <c r="C427" s="38">
        <v>337</v>
      </c>
      <c r="E427" s="1" t="s">
        <v>328</v>
      </c>
      <c r="F427" s="1" t="s">
        <v>146</v>
      </c>
      <c r="G427" s="1" t="s">
        <v>372</v>
      </c>
    </row>
    <row r="428" spans="1:7" ht="15" customHeight="1">
      <c r="A428" s="184">
        <v>44307</v>
      </c>
      <c r="B428" s="1" t="s">
        <v>471</v>
      </c>
      <c r="D428" s="38">
        <v>8190</v>
      </c>
      <c r="E428" s="1" t="s">
        <v>126</v>
      </c>
      <c r="F428" s="1" t="s">
        <v>145</v>
      </c>
      <c r="G428" s="1" t="s">
        <v>372</v>
      </c>
    </row>
    <row r="429" spans="1:7" ht="15" customHeight="1">
      <c r="A429" s="184">
        <v>44307</v>
      </c>
      <c r="B429" s="1" t="s">
        <v>472</v>
      </c>
      <c r="D429" s="38">
        <v>819</v>
      </c>
      <c r="E429" s="1" t="s">
        <v>126</v>
      </c>
      <c r="F429" s="1" t="s">
        <v>145</v>
      </c>
      <c r="G429" s="1" t="s">
        <v>372</v>
      </c>
    </row>
    <row r="430" spans="1:7" ht="15" customHeight="1">
      <c r="A430" s="184">
        <v>44307</v>
      </c>
      <c r="B430" s="1" t="s">
        <v>473</v>
      </c>
      <c r="C430" s="38">
        <v>9009</v>
      </c>
      <c r="E430" s="1" t="s">
        <v>126</v>
      </c>
      <c r="F430" s="1" t="s">
        <v>145</v>
      </c>
      <c r="G430" s="1" t="s">
        <v>372</v>
      </c>
    </row>
    <row r="431" spans="1:7" ht="15" customHeight="1">
      <c r="A431" s="184">
        <v>44307</v>
      </c>
      <c r="B431" s="1" t="s">
        <v>471</v>
      </c>
      <c r="D431" s="38">
        <v>417</v>
      </c>
      <c r="E431" s="1" t="s">
        <v>126</v>
      </c>
      <c r="F431" s="1" t="s">
        <v>146</v>
      </c>
      <c r="G431" s="1" t="s">
        <v>372</v>
      </c>
    </row>
    <row r="432" spans="1:7" ht="15" customHeight="1">
      <c r="A432" s="184">
        <v>44307</v>
      </c>
      <c r="B432" s="1" t="s">
        <v>473</v>
      </c>
      <c r="C432" s="38">
        <v>417</v>
      </c>
      <c r="E432" s="1" t="s">
        <v>126</v>
      </c>
      <c r="F432" s="1" t="s">
        <v>146</v>
      </c>
      <c r="G432" s="1" t="s">
        <v>372</v>
      </c>
    </row>
    <row r="433" spans="1:7" ht="15" customHeight="1">
      <c r="A433" s="184">
        <v>44307</v>
      </c>
      <c r="B433" s="1" t="s">
        <v>471</v>
      </c>
      <c r="D433" s="38">
        <v>7430</v>
      </c>
      <c r="E433" s="1" t="s">
        <v>435</v>
      </c>
      <c r="F433" s="1" t="s">
        <v>145</v>
      </c>
      <c r="G433" s="1" t="s">
        <v>372</v>
      </c>
    </row>
    <row r="434" spans="1:7" ht="15" customHeight="1">
      <c r="A434" s="184">
        <v>44307</v>
      </c>
      <c r="B434" s="1" t="s">
        <v>472</v>
      </c>
      <c r="D434" s="38">
        <v>743</v>
      </c>
      <c r="E434" s="1" t="s">
        <v>435</v>
      </c>
      <c r="F434" s="1" t="s">
        <v>145</v>
      </c>
      <c r="G434" s="1" t="s">
        <v>372</v>
      </c>
    </row>
    <row r="435" spans="1:7" ht="15" customHeight="1">
      <c r="A435" s="184">
        <v>44307</v>
      </c>
      <c r="B435" s="1" t="s">
        <v>473</v>
      </c>
      <c r="C435" s="38">
        <v>8173</v>
      </c>
      <c r="E435" s="1" t="s">
        <v>435</v>
      </c>
      <c r="F435" s="1" t="s">
        <v>145</v>
      </c>
      <c r="G435" s="1" t="s">
        <v>372</v>
      </c>
    </row>
    <row r="436" spans="1:7" ht="15" customHeight="1">
      <c r="A436" s="184">
        <v>44307</v>
      </c>
      <c r="B436" s="1" t="s">
        <v>471</v>
      </c>
      <c r="D436" s="38">
        <v>378</v>
      </c>
      <c r="E436" s="1" t="s">
        <v>435</v>
      </c>
      <c r="F436" s="1" t="s">
        <v>146</v>
      </c>
      <c r="G436" s="1" t="s">
        <v>372</v>
      </c>
    </row>
    <row r="437" spans="1:7" ht="15" customHeight="1">
      <c r="A437" s="184">
        <v>44307</v>
      </c>
      <c r="B437" s="1" t="s">
        <v>473</v>
      </c>
      <c r="C437" s="38">
        <v>378</v>
      </c>
      <c r="E437" s="1" t="s">
        <v>435</v>
      </c>
      <c r="F437" s="1" t="s">
        <v>146</v>
      </c>
      <c r="G437" s="1" t="s">
        <v>372</v>
      </c>
    </row>
    <row r="438" spans="1:7" ht="15" customHeight="1">
      <c r="A438" s="184">
        <v>44307</v>
      </c>
      <c r="B438" s="1" t="s">
        <v>471</v>
      </c>
      <c r="D438" s="38">
        <v>4320</v>
      </c>
      <c r="E438" s="1" t="s">
        <v>238</v>
      </c>
      <c r="F438" s="1" t="s">
        <v>145</v>
      </c>
      <c r="G438" s="1" t="s">
        <v>372</v>
      </c>
    </row>
    <row r="439" spans="1:7" ht="15" customHeight="1">
      <c r="A439" s="184">
        <v>44307</v>
      </c>
      <c r="B439" s="1" t="s">
        <v>472</v>
      </c>
      <c r="D439" s="38">
        <v>432</v>
      </c>
      <c r="E439" s="1" t="s">
        <v>238</v>
      </c>
      <c r="F439" s="1" t="s">
        <v>145</v>
      </c>
      <c r="G439" s="1" t="s">
        <v>372</v>
      </c>
    </row>
    <row r="440" spans="1:7" ht="15" customHeight="1">
      <c r="A440" s="184">
        <v>44307</v>
      </c>
      <c r="B440" s="1" t="s">
        <v>473</v>
      </c>
      <c r="C440" s="38">
        <v>4752</v>
      </c>
      <c r="E440" s="1" t="s">
        <v>238</v>
      </c>
      <c r="F440" s="1" t="s">
        <v>145</v>
      </c>
      <c r="G440" s="1" t="s">
        <v>372</v>
      </c>
    </row>
    <row r="441" spans="1:7" ht="15" customHeight="1">
      <c r="A441" s="184">
        <v>44307</v>
      </c>
      <c r="B441" s="1" t="s">
        <v>471</v>
      </c>
      <c r="D441" s="38">
        <v>220</v>
      </c>
      <c r="E441" s="1" t="s">
        <v>238</v>
      </c>
      <c r="F441" s="1" t="s">
        <v>146</v>
      </c>
      <c r="G441" s="1" t="s">
        <v>372</v>
      </c>
    </row>
    <row r="442" spans="1:7" ht="15" customHeight="1">
      <c r="A442" s="184">
        <v>44307</v>
      </c>
      <c r="B442" s="1" t="s">
        <v>473</v>
      </c>
      <c r="C442" s="38">
        <v>220</v>
      </c>
      <c r="E442" s="1" t="s">
        <v>238</v>
      </c>
      <c r="F442" s="1" t="s">
        <v>146</v>
      </c>
      <c r="G442" s="1" t="s">
        <v>372</v>
      </c>
    </row>
    <row r="443" spans="1:7" ht="15" customHeight="1">
      <c r="A443" s="184">
        <v>44307</v>
      </c>
      <c r="B443" s="1" t="s">
        <v>471</v>
      </c>
      <c r="D443" s="38">
        <v>2770</v>
      </c>
      <c r="E443" s="1" t="s">
        <v>355</v>
      </c>
      <c r="F443" s="1" t="s">
        <v>145</v>
      </c>
      <c r="G443" s="1" t="s">
        <v>372</v>
      </c>
    </row>
    <row r="444" spans="1:7" ht="15" customHeight="1">
      <c r="A444" s="184">
        <v>44307</v>
      </c>
      <c r="B444" s="1" t="s">
        <v>472</v>
      </c>
      <c r="D444" s="38">
        <v>277</v>
      </c>
      <c r="E444" s="1" t="s">
        <v>355</v>
      </c>
      <c r="F444" s="1" t="s">
        <v>145</v>
      </c>
      <c r="G444" s="1" t="s">
        <v>372</v>
      </c>
    </row>
    <row r="445" spans="1:7" ht="15" customHeight="1">
      <c r="A445" s="184">
        <v>44307</v>
      </c>
      <c r="B445" s="1" t="s">
        <v>473</v>
      </c>
      <c r="C445" s="38">
        <v>3047</v>
      </c>
      <c r="E445" s="1" t="s">
        <v>355</v>
      </c>
      <c r="F445" s="1" t="s">
        <v>145</v>
      </c>
      <c r="G445" s="1" t="s">
        <v>372</v>
      </c>
    </row>
    <row r="446" spans="1:7" ht="15" customHeight="1">
      <c r="A446" s="184">
        <v>44307</v>
      </c>
      <c r="B446" s="1" t="s">
        <v>471</v>
      </c>
      <c r="D446" s="38">
        <v>141</v>
      </c>
      <c r="E446" s="1" t="s">
        <v>355</v>
      </c>
      <c r="F446" s="1" t="s">
        <v>146</v>
      </c>
      <c r="G446" s="1" t="s">
        <v>372</v>
      </c>
    </row>
    <row r="447" spans="1:7" ht="15" customHeight="1">
      <c r="A447" s="184">
        <v>44307</v>
      </c>
      <c r="B447" s="1" t="s">
        <v>473</v>
      </c>
      <c r="C447" s="38">
        <v>141</v>
      </c>
      <c r="E447" s="1" t="s">
        <v>355</v>
      </c>
      <c r="F447" s="1" t="s">
        <v>146</v>
      </c>
      <c r="G447" s="1" t="s">
        <v>372</v>
      </c>
    </row>
    <row r="448" spans="1:7" ht="15" customHeight="1">
      <c r="A448" s="184">
        <v>44307</v>
      </c>
      <c r="B448" s="1" t="s">
        <v>471</v>
      </c>
      <c r="D448" s="38">
        <v>66860</v>
      </c>
      <c r="E448" s="1" t="s">
        <v>443</v>
      </c>
      <c r="F448" s="1" t="s">
        <v>145</v>
      </c>
      <c r="G448" s="1" t="s">
        <v>372</v>
      </c>
    </row>
    <row r="449" spans="1:7" ht="15" customHeight="1">
      <c r="A449" s="184">
        <v>44307</v>
      </c>
      <c r="B449" s="1" t="s">
        <v>472</v>
      </c>
      <c r="D449" s="38">
        <v>6686</v>
      </c>
      <c r="E449" s="1" t="s">
        <v>443</v>
      </c>
      <c r="F449" s="1" t="s">
        <v>145</v>
      </c>
      <c r="G449" s="1" t="s">
        <v>372</v>
      </c>
    </row>
    <row r="450" spans="1:7" ht="15" customHeight="1">
      <c r="A450" s="184">
        <v>44307</v>
      </c>
      <c r="B450" s="1" t="s">
        <v>473</v>
      </c>
      <c r="C450" s="38">
        <v>73546</v>
      </c>
      <c r="E450" s="1" t="s">
        <v>443</v>
      </c>
      <c r="F450" s="1" t="s">
        <v>145</v>
      </c>
      <c r="G450" s="1" t="s">
        <v>372</v>
      </c>
    </row>
    <row r="451" spans="1:7" ht="15" customHeight="1">
      <c r="A451" s="184">
        <v>44307</v>
      </c>
      <c r="B451" s="1" t="s">
        <v>471</v>
      </c>
      <c r="D451" s="38">
        <v>3403</v>
      </c>
      <c r="E451" s="1" t="s">
        <v>443</v>
      </c>
      <c r="F451" s="1" t="s">
        <v>146</v>
      </c>
      <c r="G451" s="1" t="s">
        <v>372</v>
      </c>
    </row>
    <row r="452" spans="1:7" ht="15" customHeight="1">
      <c r="A452" s="184">
        <v>44307</v>
      </c>
      <c r="B452" s="1" t="s">
        <v>473</v>
      </c>
      <c r="C452" s="38">
        <v>3403</v>
      </c>
      <c r="E452" s="1" t="s">
        <v>443</v>
      </c>
      <c r="F452" s="1" t="s">
        <v>146</v>
      </c>
      <c r="G452" s="1" t="s">
        <v>372</v>
      </c>
    </row>
    <row r="453" spans="1:7" ht="15" customHeight="1">
      <c r="A453" s="184">
        <v>44307</v>
      </c>
      <c r="B453" s="1" t="s">
        <v>471</v>
      </c>
      <c r="D453" s="38">
        <v>83870</v>
      </c>
      <c r="E453" s="1" t="s">
        <v>443</v>
      </c>
      <c r="F453" s="1" t="s">
        <v>236</v>
      </c>
      <c r="G453" s="1" t="s">
        <v>372</v>
      </c>
    </row>
    <row r="454" spans="1:7" ht="15" customHeight="1">
      <c r="A454" s="184">
        <v>44307</v>
      </c>
      <c r="B454" s="1" t="s">
        <v>472</v>
      </c>
      <c r="D454" s="38">
        <v>8387</v>
      </c>
      <c r="E454" s="1" t="s">
        <v>443</v>
      </c>
      <c r="F454" s="1" t="s">
        <v>236</v>
      </c>
      <c r="G454" s="1" t="s">
        <v>372</v>
      </c>
    </row>
    <row r="455" spans="1:7" ht="15" customHeight="1">
      <c r="A455" s="184">
        <v>44307</v>
      </c>
      <c r="B455" s="1" t="s">
        <v>473</v>
      </c>
      <c r="C455" s="38">
        <v>92257</v>
      </c>
      <c r="E455" s="1" t="s">
        <v>443</v>
      </c>
      <c r="F455" s="1" t="s">
        <v>236</v>
      </c>
      <c r="G455" s="1" t="s">
        <v>372</v>
      </c>
    </row>
    <row r="456" spans="1:7" ht="15" customHeight="1">
      <c r="A456" s="184">
        <v>44307</v>
      </c>
      <c r="B456" s="1" t="s">
        <v>471</v>
      </c>
      <c r="D456" s="38">
        <v>4269</v>
      </c>
      <c r="E456" s="1" t="s">
        <v>443</v>
      </c>
      <c r="F456" s="1" t="s">
        <v>237</v>
      </c>
      <c r="G456" s="1" t="s">
        <v>372</v>
      </c>
    </row>
    <row r="457" spans="1:7" ht="15" customHeight="1">
      <c r="A457" s="184">
        <v>44307</v>
      </c>
      <c r="B457" s="1" t="s">
        <v>473</v>
      </c>
      <c r="C457" s="38">
        <v>4269</v>
      </c>
      <c r="E457" s="1" t="s">
        <v>443</v>
      </c>
      <c r="F457" s="1" t="s">
        <v>237</v>
      </c>
      <c r="G457" s="1" t="s">
        <v>372</v>
      </c>
    </row>
    <row r="458" spans="1:7" ht="15" customHeight="1">
      <c r="A458" s="184">
        <v>44307</v>
      </c>
      <c r="B458" s="1" t="s">
        <v>471</v>
      </c>
      <c r="D458" s="38">
        <v>94340</v>
      </c>
      <c r="E458" s="1" t="s">
        <v>122</v>
      </c>
      <c r="F458" s="1" t="s">
        <v>145</v>
      </c>
      <c r="G458" s="1" t="s">
        <v>372</v>
      </c>
    </row>
    <row r="459" spans="1:7" ht="15" customHeight="1">
      <c r="A459" s="184">
        <v>44307</v>
      </c>
      <c r="B459" s="1" t="s">
        <v>472</v>
      </c>
      <c r="D459" s="38">
        <v>9434</v>
      </c>
      <c r="E459" s="1" t="s">
        <v>122</v>
      </c>
      <c r="F459" s="1" t="s">
        <v>145</v>
      </c>
      <c r="G459" s="1" t="s">
        <v>372</v>
      </c>
    </row>
    <row r="460" spans="1:7" ht="15" customHeight="1">
      <c r="A460" s="184">
        <v>44307</v>
      </c>
      <c r="B460" s="1" t="s">
        <v>473</v>
      </c>
      <c r="C460" s="38">
        <v>103774</v>
      </c>
      <c r="E460" s="1" t="s">
        <v>122</v>
      </c>
      <c r="F460" s="1" t="s">
        <v>145</v>
      </c>
      <c r="G460" s="1" t="s">
        <v>372</v>
      </c>
    </row>
    <row r="461" spans="1:7" ht="15" customHeight="1">
      <c r="A461" s="184">
        <v>44307</v>
      </c>
      <c r="B461" s="1" t="s">
        <v>471</v>
      </c>
      <c r="D461" s="38">
        <v>4802</v>
      </c>
      <c r="E461" s="1" t="s">
        <v>122</v>
      </c>
      <c r="F461" s="1" t="s">
        <v>146</v>
      </c>
      <c r="G461" s="1" t="s">
        <v>372</v>
      </c>
    </row>
    <row r="462" spans="1:7" ht="15" customHeight="1">
      <c r="A462" s="184">
        <v>44307</v>
      </c>
      <c r="B462" s="1" t="s">
        <v>473</v>
      </c>
      <c r="C462" s="38">
        <v>4802</v>
      </c>
      <c r="E462" s="1" t="s">
        <v>122</v>
      </c>
      <c r="F462" s="1" t="s">
        <v>146</v>
      </c>
      <c r="G462" s="1" t="s">
        <v>372</v>
      </c>
    </row>
    <row r="463" spans="1:7" ht="15" customHeight="1">
      <c r="A463" s="184">
        <v>44307</v>
      </c>
      <c r="B463" s="1" t="s">
        <v>471</v>
      </c>
      <c r="D463" s="38">
        <v>65760</v>
      </c>
      <c r="E463" s="1" t="s">
        <v>122</v>
      </c>
      <c r="F463" s="1" t="s">
        <v>145</v>
      </c>
      <c r="G463" s="1" t="s">
        <v>372</v>
      </c>
    </row>
    <row r="464" spans="1:7" ht="15" customHeight="1">
      <c r="A464" s="184">
        <v>44307</v>
      </c>
      <c r="B464" s="1" t="s">
        <v>472</v>
      </c>
      <c r="D464" s="38">
        <v>6576</v>
      </c>
      <c r="E464" s="1" t="s">
        <v>122</v>
      </c>
      <c r="F464" s="1" t="s">
        <v>145</v>
      </c>
      <c r="G464" s="1" t="s">
        <v>372</v>
      </c>
    </row>
    <row r="465" spans="1:7" ht="15" customHeight="1">
      <c r="A465" s="184">
        <v>44307</v>
      </c>
      <c r="B465" s="1" t="s">
        <v>473</v>
      </c>
      <c r="C465" s="38">
        <v>72336</v>
      </c>
      <c r="E465" s="1" t="s">
        <v>122</v>
      </c>
      <c r="F465" s="1" t="s">
        <v>145</v>
      </c>
      <c r="G465" s="1" t="s">
        <v>372</v>
      </c>
    </row>
    <row r="466" spans="1:7" ht="15" customHeight="1">
      <c r="A466" s="184">
        <v>44307</v>
      </c>
      <c r="B466" s="1" t="s">
        <v>471</v>
      </c>
      <c r="D466" s="38">
        <v>3347</v>
      </c>
      <c r="E466" s="1" t="s">
        <v>122</v>
      </c>
      <c r="F466" s="1" t="s">
        <v>146</v>
      </c>
      <c r="G466" s="1" t="s">
        <v>372</v>
      </c>
    </row>
    <row r="467" spans="1:7" ht="15" customHeight="1">
      <c r="A467" s="184">
        <v>44307</v>
      </c>
      <c r="B467" s="1" t="s">
        <v>473</v>
      </c>
      <c r="C467" s="38">
        <v>3347</v>
      </c>
      <c r="E467" s="1" t="s">
        <v>122</v>
      </c>
      <c r="F467" s="1" t="s">
        <v>146</v>
      </c>
      <c r="G467" s="1" t="s">
        <v>372</v>
      </c>
    </row>
    <row r="468" spans="1:7" ht="15" customHeight="1">
      <c r="A468" s="184">
        <v>44307</v>
      </c>
      <c r="B468" s="1" t="s">
        <v>471</v>
      </c>
      <c r="D468" s="38">
        <v>356240</v>
      </c>
      <c r="E468" s="1" t="s">
        <v>122</v>
      </c>
      <c r="F468" s="1" t="s">
        <v>236</v>
      </c>
      <c r="G468" s="1" t="s">
        <v>372</v>
      </c>
    </row>
    <row r="469" spans="1:7" ht="15" customHeight="1">
      <c r="A469" s="184">
        <v>44307</v>
      </c>
      <c r="B469" s="1" t="s">
        <v>472</v>
      </c>
      <c r="D469" s="38">
        <v>35624</v>
      </c>
      <c r="E469" s="1" t="s">
        <v>122</v>
      </c>
      <c r="F469" s="1" t="s">
        <v>236</v>
      </c>
      <c r="G469" s="1" t="s">
        <v>372</v>
      </c>
    </row>
    <row r="470" spans="1:7" ht="15" customHeight="1">
      <c r="A470" s="184">
        <v>44307</v>
      </c>
      <c r="B470" s="1" t="s">
        <v>473</v>
      </c>
      <c r="C470" s="38">
        <v>391864</v>
      </c>
      <c r="E470" s="1" t="s">
        <v>122</v>
      </c>
      <c r="F470" s="1" t="s">
        <v>236</v>
      </c>
      <c r="G470" s="1" t="s">
        <v>372</v>
      </c>
    </row>
    <row r="471" spans="1:7" ht="15" customHeight="1">
      <c r="A471" s="184">
        <v>44307</v>
      </c>
      <c r="B471" s="1" t="s">
        <v>471</v>
      </c>
      <c r="D471" s="38">
        <v>18134</v>
      </c>
      <c r="E471" s="1" t="s">
        <v>122</v>
      </c>
      <c r="F471" s="1" t="s">
        <v>237</v>
      </c>
      <c r="G471" s="1" t="s">
        <v>372</v>
      </c>
    </row>
    <row r="472" spans="1:7" ht="15" customHeight="1">
      <c r="A472" s="184">
        <v>44307</v>
      </c>
      <c r="B472" s="1" t="s">
        <v>473</v>
      </c>
      <c r="C472" s="38">
        <v>18134</v>
      </c>
      <c r="E472" s="1" t="s">
        <v>122</v>
      </c>
      <c r="F472" s="1" t="s">
        <v>237</v>
      </c>
      <c r="G472" s="1" t="s">
        <v>372</v>
      </c>
    </row>
    <row r="473" spans="1:7" ht="15" customHeight="1">
      <c r="A473" s="184">
        <v>44307</v>
      </c>
      <c r="B473" s="1" t="s">
        <v>471</v>
      </c>
      <c r="D473" s="38">
        <v>4140</v>
      </c>
      <c r="E473" s="1" t="s">
        <v>122</v>
      </c>
      <c r="F473" s="1" t="s">
        <v>145</v>
      </c>
      <c r="G473" s="1" t="s">
        <v>372</v>
      </c>
    </row>
    <row r="474" spans="1:7" ht="15" customHeight="1">
      <c r="A474" s="184">
        <v>44307</v>
      </c>
      <c r="B474" s="1" t="s">
        <v>472</v>
      </c>
      <c r="D474" s="38">
        <v>414</v>
      </c>
      <c r="E474" s="1" t="s">
        <v>122</v>
      </c>
      <c r="F474" s="1" t="s">
        <v>145</v>
      </c>
      <c r="G474" s="1" t="s">
        <v>372</v>
      </c>
    </row>
    <row r="475" spans="1:7" ht="15" customHeight="1">
      <c r="A475" s="184">
        <v>44307</v>
      </c>
      <c r="B475" s="1" t="s">
        <v>473</v>
      </c>
      <c r="C475" s="38">
        <v>4554</v>
      </c>
      <c r="E475" s="1" t="s">
        <v>122</v>
      </c>
      <c r="F475" s="1" t="s">
        <v>145</v>
      </c>
      <c r="G475" s="1" t="s">
        <v>372</v>
      </c>
    </row>
    <row r="476" spans="1:7" ht="15" customHeight="1">
      <c r="A476" s="184">
        <v>44307</v>
      </c>
      <c r="B476" s="1" t="s">
        <v>471</v>
      </c>
      <c r="D476" s="38">
        <v>210</v>
      </c>
      <c r="E476" s="1" t="s">
        <v>122</v>
      </c>
      <c r="F476" s="1" t="s">
        <v>146</v>
      </c>
      <c r="G476" s="1" t="s">
        <v>372</v>
      </c>
    </row>
    <row r="477" spans="1:7" ht="15" customHeight="1">
      <c r="A477" s="184">
        <v>44307</v>
      </c>
      <c r="B477" s="1" t="s">
        <v>473</v>
      </c>
      <c r="C477" s="38">
        <v>210</v>
      </c>
      <c r="E477" s="1" t="s">
        <v>122</v>
      </c>
      <c r="F477" s="1" t="s">
        <v>146</v>
      </c>
      <c r="G477" s="1" t="s">
        <v>372</v>
      </c>
    </row>
    <row r="478" spans="1:7" ht="15" customHeight="1">
      <c r="A478" s="184">
        <v>44307</v>
      </c>
      <c r="B478" s="1" t="s">
        <v>471</v>
      </c>
      <c r="D478" s="38">
        <v>73950</v>
      </c>
      <c r="E478" s="1" t="s">
        <v>132</v>
      </c>
      <c r="F478" s="1" t="s">
        <v>145</v>
      </c>
      <c r="G478" s="1" t="s">
        <v>372</v>
      </c>
    </row>
    <row r="479" spans="1:7" ht="15" customHeight="1">
      <c r="A479" s="184">
        <v>44307</v>
      </c>
      <c r="B479" s="1" t="s">
        <v>472</v>
      </c>
      <c r="D479" s="38">
        <v>7395</v>
      </c>
      <c r="E479" s="1" t="s">
        <v>132</v>
      </c>
      <c r="F479" s="1" t="s">
        <v>145</v>
      </c>
      <c r="G479" s="1" t="s">
        <v>372</v>
      </c>
    </row>
    <row r="480" spans="1:7" ht="15" customHeight="1">
      <c r="A480" s="184">
        <v>44307</v>
      </c>
      <c r="B480" s="1" t="s">
        <v>473</v>
      </c>
      <c r="C480" s="38">
        <v>81345</v>
      </c>
      <c r="E480" s="1" t="s">
        <v>132</v>
      </c>
      <c r="F480" s="1" t="s">
        <v>145</v>
      </c>
      <c r="G480" s="1" t="s">
        <v>372</v>
      </c>
    </row>
    <row r="481" spans="1:7" ht="15" customHeight="1">
      <c r="A481" s="184">
        <v>44307</v>
      </c>
      <c r="B481" s="1" t="s">
        <v>471</v>
      </c>
      <c r="D481" s="38">
        <v>3764</v>
      </c>
      <c r="E481" s="1" t="s">
        <v>132</v>
      </c>
      <c r="F481" s="1" t="s">
        <v>146</v>
      </c>
      <c r="G481" s="1" t="s">
        <v>372</v>
      </c>
    </row>
    <row r="482" spans="1:7" ht="15" customHeight="1">
      <c r="A482" s="184">
        <v>44307</v>
      </c>
      <c r="B482" s="1" t="s">
        <v>473</v>
      </c>
      <c r="C482" s="38">
        <v>3764</v>
      </c>
      <c r="E482" s="1" t="s">
        <v>132</v>
      </c>
      <c r="F482" s="1" t="s">
        <v>146</v>
      </c>
      <c r="G482" s="1" t="s">
        <v>372</v>
      </c>
    </row>
    <row r="483" spans="1:7" ht="15" customHeight="1">
      <c r="A483" s="184">
        <v>44307</v>
      </c>
      <c r="B483" s="1" t="s">
        <v>471</v>
      </c>
      <c r="D483" s="38">
        <v>118260</v>
      </c>
      <c r="E483" s="1" t="s">
        <v>132</v>
      </c>
      <c r="F483" s="1" t="s">
        <v>236</v>
      </c>
      <c r="G483" s="1" t="s">
        <v>372</v>
      </c>
    </row>
    <row r="484" spans="1:7" ht="15" customHeight="1">
      <c r="A484" s="184">
        <v>44307</v>
      </c>
      <c r="B484" s="1" t="s">
        <v>472</v>
      </c>
      <c r="D484" s="38">
        <v>11826</v>
      </c>
      <c r="E484" s="1" t="s">
        <v>132</v>
      </c>
      <c r="F484" s="1" t="s">
        <v>236</v>
      </c>
      <c r="G484" s="1" t="s">
        <v>372</v>
      </c>
    </row>
    <row r="485" spans="1:7" ht="15" customHeight="1">
      <c r="A485" s="184">
        <v>44307</v>
      </c>
      <c r="B485" s="1" t="s">
        <v>473</v>
      </c>
      <c r="C485" s="38">
        <v>130086</v>
      </c>
      <c r="E485" s="1" t="s">
        <v>132</v>
      </c>
      <c r="F485" s="1" t="s">
        <v>236</v>
      </c>
      <c r="G485" s="1" t="s">
        <v>372</v>
      </c>
    </row>
    <row r="486" spans="1:7" ht="15" customHeight="1">
      <c r="A486" s="184">
        <v>44307</v>
      </c>
      <c r="B486" s="1" t="s">
        <v>471</v>
      </c>
      <c r="D486" s="38">
        <v>6020</v>
      </c>
      <c r="E486" s="1" t="s">
        <v>132</v>
      </c>
      <c r="F486" s="1" t="s">
        <v>237</v>
      </c>
      <c r="G486" s="1" t="s">
        <v>372</v>
      </c>
    </row>
    <row r="487" spans="1:7" ht="15" customHeight="1">
      <c r="A487" s="184">
        <v>44307</v>
      </c>
      <c r="B487" s="1" t="s">
        <v>473</v>
      </c>
      <c r="C487" s="38">
        <v>6020</v>
      </c>
      <c r="E487" s="1" t="s">
        <v>132</v>
      </c>
      <c r="F487" s="1" t="s">
        <v>237</v>
      </c>
      <c r="G487" s="1" t="s">
        <v>372</v>
      </c>
    </row>
    <row r="488" spans="1:7" ht="15" customHeight="1">
      <c r="A488" s="184">
        <v>44307</v>
      </c>
      <c r="B488" s="1" t="s">
        <v>471</v>
      </c>
      <c r="D488" s="38">
        <v>189440</v>
      </c>
      <c r="E488" s="1" t="s">
        <v>133</v>
      </c>
      <c r="F488" s="1" t="s">
        <v>145</v>
      </c>
      <c r="G488" s="1" t="s">
        <v>372</v>
      </c>
    </row>
    <row r="489" spans="1:7" ht="15" customHeight="1">
      <c r="A489" s="184">
        <v>44307</v>
      </c>
      <c r="B489" s="1" t="s">
        <v>472</v>
      </c>
      <c r="D489" s="38">
        <v>18944</v>
      </c>
      <c r="E489" s="1" t="s">
        <v>133</v>
      </c>
      <c r="F489" s="1" t="s">
        <v>145</v>
      </c>
      <c r="G489" s="1" t="s">
        <v>372</v>
      </c>
    </row>
    <row r="490" spans="1:7" ht="15" customHeight="1">
      <c r="A490" s="184">
        <v>44307</v>
      </c>
      <c r="B490" s="1" t="s">
        <v>473</v>
      </c>
      <c r="C490" s="38">
        <v>208384</v>
      </c>
      <c r="E490" s="1" t="s">
        <v>133</v>
      </c>
      <c r="F490" s="1" t="s">
        <v>145</v>
      </c>
      <c r="G490" s="1" t="s">
        <v>372</v>
      </c>
    </row>
    <row r="491" spans="1:7" ht="15" customHeight="1">
      <c r="A491" s="184">
        <v>44307</v>
      </c>
      <c r="B491" s="1" t="s">
        <v>471</v>
      </c>
      <c r="D491" s="38">
        <v>9643</v>
      </c>
      <c r="E491" s="1" t="s">
        <v>133</v>
      </c>
      <c r="F491" s="1" t="s">
        <v>146</v>
      </c>
      <c r="G491" s="1" t="s">
        <v>372</v>
      </c>
    </row>
    <row r="492" spans="1:7" ht="15" customHeight="1">
      <c r="A492" s="184">
        <v>44307</v>
      </c>
      <c r="B492" s="1" t="s">
        <v>473</v>
      </c>
      <c r="C492" s="38">
        <v>9643</v>
      </c>
      <c r="E492" s="1" t="s">
        <v>133</v>
      </c>
      <c r="F492" s="1" t="s">
        <v>146</v>
      </c>
      <c r="G492" s="1" t="s">
        <v>372</v>
      </c>
    </row>
    <row r="493" spans="1:7" ht="15" customHeight="1">
      <c r="A493" s="184">
        <v>44307</v>
      </c>
      <c r="B493" s="1" t="s">
        <v>471</v>
      </c>
      <c r="D493" s="38">
        <v>36270</v>
      </c>
      <c r="E493" s="1" t="s">
        <v>133</v>
      </c>
      <c r="F493" s="1" t="s">
        <v>145</v>
      </c>
      <c r="G493" s="1" t="s">
        <v>372</v>
      </c>
    </row>
    <row r="494" spans="1:7" ht="15" customHeight="1">
      <c r="A494" s="184">
        <v>44307</v>
      </c>
      <c r="B494" s="1" t="s">
        <v>472</v>
      </c>
      <c r="D494" s="38">
        <v>3627</v>
      </c>
      <c r="E494" s="1" t="s">
        <v>133</v>
      </c>
      <c r="F494" s="1" t="s">
        <v>145</v>
      </c>
      <c r="G494" s="1" t="s">
        <v>372</v>
      </c>
    </row>
    <row r="495" spans="1:7" ht="15" customHeight="1">
      <c r="A495" s="184">
        <v>44307</v>
      </c>
      <c r="B495" s="1" t="s">
        <v>473</v>
      </c>
      <c r="C495" s="38">
        <v>39897</v>
      </c>
      <c r="E495" s="1" t="s">
        <v>133</v>
      </c>
      <c r="F495" s="1" t="s">
        <v>145</v>
      </c>
      <c r="G495" s="1" t="s">
        <v>372</v>
      </c>
    </row>
    <row r="496" spans="1:7" ht="15" customHeight="1">
      <c r="A496" s="184">
        <v>44307</v>
      </c>
      <c r="B496" s="1" t="s">
        <v>471</v>
      </c>
      <c r="D496" s="38">
        <v>1846</v>
      </c>
      <c r="E496" s="1" t="s">
        <v>133</v>
      </c>
      <c r="F496" s="1" t="s">
        <v>146</v>
      </c>
      <c r="G496" s="1" t="s">
        <v>372</v>
      </c>
    </row>
    <row r="497" spans="1:7" ht="15" customHeight="1">
      <c r="A497" s="184">
        <v>44307</v>
      </c>
      <c r="B497" s="1" t="s">
        <v>473</v>
      </c>
      <c r="C497" s="38">
        <v>1846</v>
      </c>
      <c r="E497" s="1" t="s">
        <v>133</v>
      </c>
      <c r="F497" s="1" t="s">
        <v>146</v>
      </c>
      <c r="G497" s="1" t="s">
        <v>372</v>
      </c>
    </row>
    <row r="498" spans="1:7" ht="15" customHeight="1">
      <c r="A498" s="184">
        <v>44307</v>
      </c>
      <c r="B498" s="1" t="s">
        <v>471</v>
      </c>
      <c r="D498" s="38">
        <v>42740</v>
      </c>
      <c r="E498" s="1" t="s">
        <v>448</v>
      </c>
      <c r="F498" s="1" t="s">
        <v>145</v>
      </c>
      <c r="G498" s="1" t="s">
        <v>372</v>
      </c>
    </row>
    <row r="499" spans="1:7" ht="15" customHeight="1">
      <c r="A499" s="184">
        <v>44307</v>
      </c>
      <c r="B499" s="1" t="s">
        <v>472</v>
      </c>
      <c r="D499" s="38">
        <v>4274</v>
      </c>
      <c r="E499" s="1" t="s">
        <v>448</v>
      </c>
      <c r="F499" s="1" t="s">
        <v>145</v>
      </c>
      <c r="G499" s="1" t="s">
        <v>372</v>
      </c>
    </row>
    <row r="500" spans="1:7" ht="15" customHeight="1">
      <c r="A500" s="184">
        <v>44307</v>
      </c>
      <c r="B500" s="1" t="s">
        <v>473</v>
      </c>
      <c r="C500" s="38">
        <v>47014</v>
      </c>
      <c r="E500" s="1" t="s">
        <v>448</v>
      </c>
      <c r="F500" s="1" t="s">
        <v>145</v>
      </c>
      <c r="G500" s="1" t="s">
        <v>372</v>
      </c>
    </row>
    <row r="501" spans="1:7" ht="15" customHeight="1">
      <c r="A501" s="184">
        <v>44307</v>
      </c>
      <c r="B501" s="1" t="s">
        <v>471</v>
      </c>
      <c r="D501" s="38">
        <v>2175</v>
      </c>
      <c r="E501" s="1" t="s">
        <v>448</v>
      </c>
      <c r="F501" s="1" t="s">
        <v>146</v>
      </c>
      <c r="G501" s="1" t="s">
        <v>372</v>
      </c>
    </row>
    <row r="502" spans="1:7" ht="15" customHeight="1">
      <c r="A502" s="184">
        <v>44307</v>
      </c>
      <c r="B502" s="1" t="s">
        <v>473</v>
      </c>
      <c r="C502" s="38">
        <v>2175</v>
      </c>
      <c r="E502" s="1" t="s">
        <v>448</v>
      </c>
      <c r="F502" s="1" t="s">
        <v>146</v>
      </c>
      <c r="G502" s="1" t="s">
        <v>372</v>
      </c>
    </row>
    <row r="503" spans="1:7" ht="15" customHeight="1">
      <c r="A503" s="184">
        <v>44307</v>
      </c>
      <c r="B503" s="1" t="s">
        <v>471</v>
      </c>
      <c r="D503" s="38">
        <v>101300</v>
      </c>
      <c r="E503" s="1" t="s">
        <v>119</v>
      </c>
      <c r="F503" s="1" t="s">
        <v>145</v>
      </c>
      <c r="G503" s="1" t="s">
        <v>372</v>
      </c>
    </row>
    <row r="504" spans="1:7" ht="15" customHeight="1">
      <c r="A504" s="184">
        <v>44307</v>
      </c>
      <c r="B504" s="1" t="s">
        <v>472</v>
      </c>
      <c r="D504" s="38">
        <v>10130</v>
      </c>
      <c r="E504" s="1" t="s">
        <v>119</v>
      </c>
      <c r="F504" s="1" t="s">
        <v>145</v>
      </c>
      <c r="G504" s="1" t="s">
        <v>372</v>
      </c>
    </row>
    <row r="505" spans="1:7" ht="15" customHeight="1">
      <c r="A505" s="184">
        <v>44307</v>
      </c>
      <c r="B505" s="1" t="s">
        <v>473</v>
      </c>
      <c r="C505" s="38">
        <v>111430</v>
      </c>
      <c r="E505" s="1" t="s">
        <v>119</v>
      </c>
      <c r="F505" s="1" t="s">
        <v>145</v>
      </c>
      <c r="G505" s="1" t="s">
        <v>372</v>
      </c>
    </row>
    <row r="506" spans="1:7" ht="15" customHeight="1">
      <c r="A506" s="184">
        <v>44307</v>
      </c>
      <c r="B506" s="1" t="s">
        <v>471</v>
      </c>
      <c r="D506" s="38">
        <v>5156</v>
      </c>
      <c r="E506" s="1" t="s">
        <v>119</v>
      </c>
      <c r="F506" s="1" t="s">
        <v>146</v>
      </c>
      <c r="G506" s="1" t="s">
        <v>372</v>
      </c>
    </row>
    <row r="507" spans="1:7" ht="15" customHeight="1">
      <c r="A507" s="184">
        <v>44307</v>
      </c>
      <c r="B507" s="1" t="s">
        <v>473</v>
      </c>
      <c r="C507" s="38">
        <v>5156</v>
      </c>
      <c r="E507" s="1" t="s">
        <v>119</v>
      </c>
      <c r="F507" s="1" t="s">
        <v>146</v>
      </c>
      <c r="G507" s="1" t="s">
        <v>372</v>
      </c>
    </row>
    <row r="508" spans="1:7" ht="15" customHeight="1">
      <c r="A508" s="184">
        <v>44307</v>
      </c>
      <c r="B508" s="1" t="s">
        <v>471</v>
      </c>
      <c r="D508" s="38">
        <v>143850</v>
      </c>
      <c r="E508" s="1" t="s">
        <v>141</v>
      </c>
      <c r="F508" s="1" t="s">
        <v>145</v>
      </c>
      <c r="G508" s="1" t="s">
        <v>372</v>
      </c>
    </row>
    <row r="509" spans="1:7" ht="15" customHeight="1">
      <c r="A509" s="184">
        <v>44307</v>
      </c>
      <c r="B509" s="1" t="s">
        <v>472</v>
      </c>
      <c r="D509" s="38">
        <v>14385</v>
      </c>
      <c r="E509" s="1" t="s">
        <v>141</v>
      </c>
      <c r="F509" s="1" t="s">
        <v>145</v>
      </c>
      <c r="G509" s="1" t="s">
        <v>372</v>
      </c>
    </row>
    <row r="510" spans="1:7" ht="15" customHeight="1">
      <c r="A510" s="184">
        <v>44307</v>
      </c>
      <c r="B510" s="1" t="s">
        <v>473</v>
      </c>
      <c r="C510" s="38">
        <v>158235</v>
      </c>
      <c r="E510" s="1" t="s">
        <v>141</v>
      </c>
      <c r="F510" s="1" t="s">
        <v>145</v>
      </c>
      <c r="G510" s="1" t="s">
        <v>372</v>
      </c>
    </row>
    <row r="511" spans="1:7" ht="15" customHeight="1">
      <c r="A511" s="184">
        <v>44307</v>
      </c>
      <c r="B511" s="1" t="s">
        <v>471</v>
      </c>
      <c r="D511" s="38">
        <v>7322</v>
      </c>
      <c r="E511" s="1" t="s">
        <v>141</v>
      </c>
      <c r="F511" s="1" t="s">
        <v>146</v>
      </c>
      <c r="G511" s="1" t="s">
        <v>372</v>
      </c>
    </row>
    <row r="512" spans="1:7" ht="15" customHeight="1">
      <c r="A512" s="184">
        <v>44307</v>
      </c>
      <c r="B512" s="1" t="s">
        <v>473</v>
      </c>
      <c r="C512" s="38">
        <v>7322</v>
      </c>
      <c r="E512" s="1" t="s">
        <v>141</v>
      </c>
      <c r="F512" s="1" t="s">
        <v>146</v>
      </c>
      <c r="G512" s="1" t="s">
        <v>372</v>
      </c>
    </row>
    <row r="513" spans="1:7" ht="15" customHeight="1">
      <c r="A513" s="184">
        <v>44307</v>
      </c>
      <c r="B513" s="1" t="s">
        <v>471</v>
      </c>
      <c r="D513" s="38">
        <v>1477070</v>
      </c>
      <c r="E513" s="1" t="s">
        <v>141</v>
      </c>
      <c r="F513" s="1" t="s">
        <v>236</v>
      </c>
      <c r="G513" s="1" t="s">
        <v>372</v>
      </c>
    </row>
    <row r="514" spans="1:7" ht="15" customHeight="1">
      <c r="A514" s="184">
        <v>44307</v>
      </c>
      <c r="B514" s="1" t="s">
        <v>472</v>
      </c>
      <c r="D514" s="38">
        <v>147707</v>
      </c>
      <c r="E514" s="1" t="s">
        <v>141</v>
      </c>
      <c r="F514" s="1" t="s">
        <v>236</v>
      </c>
      <c r="G514" s="1" t="s">
        <v>372</v>
      </c>
    </row>
    <row r="515" spans="1:7" ht="15" customHeight="1">
      <c r="A515" s="184">
        <v>44307</v>
      </c>
      <c r="B515" s="1" t="s">
        <v>473</v>
      </c>
      <c r="C515" s="38">
        <v>1624777</v>
      </c>
      <c r="E515" s="1" t="s">
        <v>141</v>
      </c>
      <c r="F515" s="1" t="s">
        <v>236</v>
      </c>
      <c r="G515" s="1" t="s">
        <v>372</v>
      </c>
    </row>
    <row r="516" spans="1:7" ht="15" customHeight="1">
      <c r="A516" s="184">
        <v>44307</v>
      </c>
      <c r="B516" s="1" t="s">
        <v>471</v>
      </c>
      <c r="D516" s="38">
        <v>75190</v>
      </c>
      <c r="E516" s="1" t="s">
        <v>141</v>
      </c>
      <c r="F516" s="1" t="s">
        <v>237</v>
      </c>
      <c r="G516" s="1" t="s">
        <v>372</v>
      </c>
    </row>
    <row r="517" spans="1:7" ht="15" customHeight="1">
      <c r="A517" s="184">
        <v>44307</v>
      </c>
      <c r="B517" s="1" t="s">
        <v>473</v>
      </c>
      <c r="C517" s="38">
        <v>75190</v>
      </c>
      <c r="E517" s="1" t="s">
        <v>141</v>
      </c>
      <c r="F517" s="1" t="s">
        <v>237</v>
      </c>
      <c r="G517" s="1" t="s">
        <v>372</v>
      </c>
    </row>
    <row r="518" spans="1:7" ht="15" customHeight="1">
      <c r="A518" s="184">
        <v>44307</v>
      </c>
      <c r="B518" s="1" t="s">
        <v>471</v>
      </c>
      <c r="D518" s="38">
        <v>16920</v>
      </c>
      <c r="E518" s="1" t="s">
        <v>134</v>
      </c>
      <c r="F518" s="1" t="s">
        <v>145</v>
      </c>
      <c r="G518" s="1" t="s">
        <v>372</v>
      </c>
    </row>
    <row r="519" spans="1:7" ht="15" customHeight="1">
      <c r="A519" s="184">
        <v>44307</v>
      </c>
      <c r="B519" s="1" t="s">
        <v>472</v>
      </c>
      <c r="D519" s="38">
        <v>1692</v>
      </c>
      <c r="E519" s="1" t="s">
        <v>134</v>
      </c>
      <c r="F519" s="1" t="s">
        <v>145</v>
      </c>
      <c r="G519" s="1" t="s">
        <v>372</v>
      </c>
    </row>
    <row r="520" spans="1:7" ht="15" customHeight="1">
      <c r="A520" s="184">
        <v>44307</v>
      </c>
      <c r="B520" s="1" t="s">
        <v>473</v>
      </c>
      <c r="C520" s="38">
        <v>18612</v>
      </c>
      <c r="E520" s="1" t="s">
        <v>134</v>
      </c>
      <c r="F520" s="1" t="s">
        <v>145</v>
      </c>
      <c r="G520" s="1" t="s">
        <v>372</v>
      </c>
    </row>
    <row r="521" spans="1:7" ht="15" customHeight="1">
      <c r="A521" s="184">
        <v>44307</v>
      </c>
      <c r="B521" s="1" t="s">
        <v>471</v>
      </c>
      <c r="D521" s="38">
        <v>861</v>
      </c>
      <c r="E521" s="1" t="s">
        <v>134</v>
      </c>
      <c r="F521" s="1" t="s">
        <v>146</v>
      </c>
      <c r="G521" s="1" t="s">
        <v>372</v>
      </c>
    </row>
    <row r="522" spans="1:7" ht="15" customHeight="1">
      <c r="A522" s="184">
        <v>44307</v>
      </c>
      <c r="B522" s="1" t="s">
        <v>473</v>
      </c>
      <c r="C522" s="38">
        <v>861</v>
      </c>
      <c r="E522" s="1" t="s">
        <v>134</v>
      </c>
      <c r="F522" s="1" t="s">
        <v>146</v>
      </c>
      <c r="G522" s="1" t="s">
        <v>372</v>
      </c>
    </row>
    <row r="523" spans="1:7" ht="15" customHeight="1">
      <c r="A523" s="184">
        <v>44307</v>
      </c>
      <c r="B523" s="1" t="s">
        <v>471</v>
      </c>
      <c r="D523" s="38">
        <v>94660</v>
      </c>
      <c r="E523" s="1" t="s">
        <v>142</v>
      </c>
      <c r="F523" s="1" t="s">
        <v>145</v>
      </c>
      <c r="G523" s="1" t="s">
        <v>372</v>
      </c>
    </row>
    <row r="524" spans="1:7" ht="15" customHeight="1">
      <c r="A524" s="184">
        <v>44307</v>
      </c>
      <c r="B524" s="1" t="s">
        <v>472</v>
      </c>
      <c r="D524" s="38">
        <v>9466</v>
      </c>
      <c r="E524" s="1" t="s">
        <v>142</v>
      </c>
      <c r="F524" s="1" t="s">
        <v>145</v>
      </c>
      <c r="G524" s="1" t="s">
        <v>372</v>
      </c>
    </row>
    <row r="525" spans="1:7" ht="15" customHeight="1">
      <c r="A525" s="184">
        <v>44307</v>
      </c>
      <c r="B525" s="1" t="s">
        <v>473</v>
      </c>
      <c r="C525" s="38">
        <v>104126</v>
      </c>
      <c r="E525" s="1" t="s">
        <v>142</v>
      </c>
      <c r="F525" s="1" t="s">
        <v>145</v>
      </c>
      <c r="G525" s="1" t="s">
        <v>372</v>
      </c>
    </row>
    <row r="526" spans="1:7" ht="15" customHeight="1">
      <c r="A526" s="184">
        <v>44307</v>
      </c>
      <c r="B526" s="1" t="s">
        <v>471</v>
      </c>
      <c r="D526" s="38">
        <v>4818</v>
      </c>
      <c r="E526" s="1" t="s">
        <v>142</v>
      </c>
      <c r="F526" s="1" t="s">
        <v>146</v>
      </c>
      <c r="G526" s="1" t="s">
        <v>372</v>
      </c>
    </row>
    <row r="527" spans="1:7" ht="15" customHeight="1">
      <c r="A527" s="184">
        <v>44307</v>
      </c>
      <c r="B527" s="1" t="s">
        <v>473</v>
      </c>
      <c r="C527" s="38">
        <v>4818</v>
      </c>
      <c r="E527" s="1" t="s">
        <v>142</v>
      </c>
      <c r="F527" s="1" t="s">
        <v>146</v>
      </c>
      <c r="G527" s="1" t="s">
        <v>372</v>
      </c>
    </row>
    <row r="528" spans="1:7" ht="15" customHeight="1">
      <c r="A528" s="184">
        <v>44307</v>
      </c>
      <c r="B528" s="1" t="s">
        <v>471</v>
      </c>
      <c r="D528" s="38">
        <v>700000</v>
      </c>
      <c r="E528" s="1" t="s">
        <v>142</v>
      </c>
      <c r="F528" s="1" t="s">
        <v>147</v>
      </c>
      <c r="G528" s="1" t="s">
        <v>372</v>
      </c>
    </row>
    <row r="529" spans="1:7" ht="15" customHeight="1">
      <c r="A529" s="184">
        <v>44307</v>
      </c>
      <c r="B529" s="1" t="s">
        <v>472</v>
      </c>
      <c r="D529" s="38">
        <v>70000</v>
      </c>
      <c r="E529" s="1" t="s">
        <v>142</v>
      </c>
      <c r="F529" s="1" t="s">
        <v>147</v>
      </c>
      <c r="G529" s="1" t="s">
        <v>372</v>
      </c>
    </row>
    <row r="530" spans="1:7" ht="15" customHeight="1">
      <c r="A530" s="184">
        <v>44307</v>
      </c>
      <c r="B530" s="1" t="s">
        <v>473</v>
      </c>
      <c r="C530" s="38">
        <v>770000</v>
      </c>
      <c r="E530" s="1" t="s">
        <v>142</v>
      </c>
      <c r="F530" s="1" t="s">
        <v>147</v>
      </c>
      <c r="G530" s="1" t="s">
        <v>372</v>
      </c>
    </row>
    <row r="531" spans="1:7" ht="15" customHeight="1">
      <c r="A531" s="184">
        <v>44307</v>
      </c>
      <c r="B531" s="1" t="s">
        <v>471</v>
      </c>
      <c r="D531" s="38">
        <v>136600</v>
      </c>
      <c r="E531" s="1" t="s">
        <v>123</v>
      </c>
      <c r="F531" s="1" t="s">
        <v>145</v>
      </c>
      <c r="G531" s="1" t="s">
        <v>372</v>
      </c>
    </row>
    <row r="532" spans="1:7" ht="15" customHeight="1">
      <c r="A532" s="184">
        <v>44307</v>
      </c>
      <c r="B532" s="1" t="s">
        <v>472</v>
      </c>
      <c r="D532" s="38">
        <v>13660</v>
      </c>
      <c r="E532" s="1" t="s">
        <v>123</v>
      </c>
      <c r="F532" s="1" t="s">
        <v>145</v>
      </c>
      <c r="G532" s="1" t="s">
        <v>372</v>
      </c>
    </row>
    <row r="533" spans="1:7" ht="15" customHeight="1">
      <c r="A533" s="184">
        <v>44307</v>
      </c>
      <c r="B533" s="1" t="s">
        <v>473</v>
      </c>
      <c r="C533" s="38">
        <v>150260</v>
      </c>
      <c r="E533" s="1" t="s">
        <v>123</v>
      </c>
      <c r="F533" s="1" t="s">
        <v>145</v>
      </c>
      <c r="G533" s="1" t="s">
        <v>372</v>
      </c>
    </row>
    <row r="534" spans="1:7" ht="15" customHeight="1">
      <c r="A534" s="184">
        <v>44307</v>
      </c>
      <c r="B534" s="1" t="s">
        <v>471</v>
      </c>
      <c r="D534" s="38">
        <v>6953</v>
      </c>
      <c r="E534" s="1" t="s">
        <v>123</v>
      </c>
      <c r="F534" s="1" t="s">
        <v>146</v>
      </c>
      <c r="G534" s="1" t="s">
        <v>372</v>
      </c>
    </row>
    <row r="535" spans="1:7" ht="15" customHeight="1">
      <c r="A535" s="184">
        <v>44307</v>
      </c>
      <c r="B535" s="1" t="s">
        <v>473</v>
      </c>
      <c r="C535" s="38">
        <v>6953</v>
      </c>
      <c r="E535" s="1" t="s">
        <v>123</v>
      </c>
      <c r="F535" s="1" t="s">
        <v>146</v>
      </c>
      <c r="G535" s="1" t="s">
        <v>372</v>
      </c>
    </row>
    <row r="536" spans="1:7" ht="15" customHeight="1">
      <c r="A536" s="184">
        <v>44307</v>
      </c>
      <c r="B536" s="1" t="s">
        <v>471</v>
      </c>
      <c r="D536" s="38">
        <v>135750</v>
      </c>
      <c r="E536" s="1" t="s">
        <v>125</v>
      </c>
      <c r="F536" s="1" t="s">
        <v>145</v>
      </c>
      <c r="G536" s="1" t="s">
        <v>372</v>
      </c>
    </row>
    <row r="537" spans="1:7" ht="15" customHeight="1">
      <c r="A537" s="184">
        <v>44307</v>
      </c>
      <c r="B537" s="1" t="s">
        <v>472</v>
      </c>
      <c r="D537" s="38">
        <v>13575</v>
      </c>
      <c r="E537" s="1" t="s">
        <v>125</v>
      </c>
      <c r="F537" s="1" t="s">
        <v>145</v>
      </c>
      <c r="G537" s="1" t="s">
        <v>372</v>
      </c>
    </row>
    <row r="538" spans="1:7" ht="15" customHeight="1">
      <c r="A538" s="184">
        <v>44307</v>
      </c>
      <c r="B538" s="1" t="s">
        <v>473</v>
      </c>
      <c r="C538" s="38">
        <v>149325</v>
      </c>
      <c r="E538" s="1" t="s">
        <v>125</v>
      </c>
      <c r="F538" s="1" t="s">
        <v>145</v>
      </c>
      <c r="G538" s="1" t="s">
        <v>372</v>
      </c>
    </row>
    <row r="539" spans="1:7" ht="15" customHeight="1">
      <c r="A539" s="184">
        <v>44307</v>
      </c>
      <c r="B539" s="1" t="s">
        <v>471</v>
      </c>
      <c r="D539" s="38">
        <v>6910</v>
      </c>
      <c r="E539" s="1" t="s">
        <v>125</v>
      </c>
      <c r="F539" s="1" t="s">
        <v>146</v>
      </c>
      <c r="G539" s="1" t="s">
        <v>372</v>
      </c>
    </row>
    <row r="540" spans="1:7" ht="15" customHeight="1">
      <c r="A540" s="184">
        <v>44307</v>
      </c>
      <c r="B540" s="1" t="s">
        <v>473</v>
      </c>
      <c r="C540" s="38">
        <v>6910</v>
      </c>
      <c r="E540" s="1" t="s">
        <v>125</v>
      </c>
      <c r="F540" s="1" t="s">
        <v>146</v>
      </c>
      <c r="G540" s="1" t="s">
        <v>372</v>
      </c>
    </row>
    <row r="541" spans="1:7" ht="15" customHeight="1">
      <c r="A541" s="184">
        <v>44307</v>
      </c>
      <c r="B541" s="1" t="s">
        <v>471</v>
      </c>
      <c r="D541" s="38">
        <v>252010</v>
      </c>
      <c r="E541" s="1" t="s">
        <v>329</v>
      </c>
      <c r="F541" s="1" t="s">
        <v>236</v>
      </c>
      <c r="G541" s="1" t="s">
        <v>372</v>
      </c>
    </row>
    <row r="542" spans="1:7" ht="15" customHeight="1">
      <c r="A542" s="184">
        <v>44307</v>
      </c>
      <c r="B542" s="1" t="s">
        <v>472</v>
      </c>
      <c r="D542" s="38">
        <v>25201</v>
      </c>
      <c r="E542" s="1" t="s">
        <v>329</v>
      </c>
      <c r="F542" s="1" t="s">
        <v>236</v>
      </c>
      <c r="G542" s="1" t="s">
        <v>372</v>
      </c>
    </row>
    <row r="543" spans="1:7" ht="15" customHeight="1">
      <c r="A543" s="184">
        <v>44307</v>
      </c>
      <c r="B543" s="1" t="s">
        <v>473</v>
      </c>
      <c r="C543" s="38">
        <v>277211</v>
      </c>
      <c r="E543" s="1" t="s">
        <v>329</v>
      </c>
      <c r="F543" s="1" t="s">
        <v>236</v>
      </c>
      <c r="G543" s="1" t="s">
        <v>372</v>
      </c>
    </row>
    <row r="544" spans="1:7" ht="15" customHeight="1">
      <c r="A544" s="184">
        <v>44307</v>
      </c>
      <c r="B544" s="1" t="s">
        <v>471</v>
      </c>
      <c r="D544" s="38">
        <v>12828</v>
      </c>
      <c r="E544" s="1" t="s">
        <v>329</v>
      </c>
      <c r="F544" s="1" t="s">
        <v>237</v>
      </c>
      <c r="G544" s="1" t="s">
        <v>372</v>
      </c>
    </row>
    <row r="545" spans="1:7" ht="15" customHeight="1">
      <c r="A545" s="184">
        <v>44307</v>
      </c>
      <c r="B545" s="1" t="s">
        <v>473</v>
      </c>
      <c r="C545" s="38">
        <v>12828</v>
      </c>
      <c r="E545" s="1" t="s">
        <v>329</v>
      </c>
      <c r="F545" s="1" t="s">
        <v>237</v>
      </c>
      <c r="G545" s="1" t="s">
        <v>372</v>
      </c>
    </row>
    <row r="546" spans="1:7" ht="15" customHeight="1">
      <c r="A546" s="184">
        <v>44307</v>
      </c>
      <c r="B546" s="1" t="s">
        <v>471</v>
      </c>
      <c r="D546" s="38">
        <v>122040</v>
      </c>
      <c r="E546" s="1" t="s">
        <v>123</v>
      </c>
      <c r="F546" s="1" t="s">
        <v>145</v>
      </c>
      <c r="G546" s="1" t="s">
        <v>372</v>
      </c>
    </row>
    <row r="547" spans="1:7" ht="15" customHeight="1">
      <c r="A547" s="184">
        <v>44307</v>
      </c>
      <c r="B547" s="1" t="s">
        <v>472</v>
      </c>
      <c r="D547" s="38">
        <v>12204</v>
      </c>
      <c r="E547" s="1" t="s">
        <v>123</v>
      </c>
      <c r="F547" s="1" t="s">
        <v>145</v>
      </c>
      <c r="G547" s="1" t="s">
        <v>372</v>
      </c>
    </row>
    <row r="548" spans="1:7" ht="15" customHeight="1">
      <c r="A548" s="184">
        <v>44307</v>
      </c>
      <c r="B548" s="1" t="s">
        <v>473</v>
      </c>
      <c r="C548" s="38">
        <v>134244</v>
      </c>
      <c r="E548" s="1" t="s">
        <v>123</v>
      </c>
      <c r="F548" s="1" t="s">
        <v>145</v>
      </c>
      <c r="G548" s="1" t="s">
        <v>372</v>
      </c>
    </row>
    <row r="549" spans="1:7" ht="15" customHeight="1">
      <c r="A549" s="184">
        <v>44307</v>
      </c>
      <c r="B549" s="1" t="s">
        <v>471</v>
      </c>
      <c r="D549" s="38">
        <v>6212</v>
      </c>
      <c r="E549" s="1" t="s">
        <v>123</v>
      </c>
      <c r="F549" s="1" t="s">
        <v>146</v>
      </c>
      <c r="G549" s="1" t="s">
        <v>372</v>
      </c>
    </row>
    <row r="550" spans="1:7" ht="15" customHeight="1">
      <c r="A550" s="184">
        <v>44307</v>
      </c>
      <c r="B550" s="1" t="s">
        <v>473</v>
      </c>
      <c r="C550" s="38">
        <v>6212</v>
      </c>
      <c r="E550" s="1" t="s">
        <v>123</v>
      </c>
      <c r="F550" s="1" t="s">
        <v>146</v>
      </c>
      <c r="G550" s="1" t="s">
        <v>372</v>
      </c>
    </row>
    <row r="551" spans="1:7" ht="15" customHeight="1">
      <c r="A551" s="184">
        <v>44307</v>
      </c>
      <c r="B551" s="1" t="s">
        <v>471</v>
      </c>
      <c r="D551" s="38">
        <v>229530</v>
      </c>
      <c r="E551" s="1" t="s">
        <v>131</v>
      </c>
      <c r="F551" s="1" t="s">
        <v>145</v>
      </c>
      <c r="G551" s="1" t="s">
        <v>372</v>
      </c>
    </row>
    <row r="552" spans="1:7" ht="15" customHeight="1">
      <c r="A552" s="184">
        <v>44307</v>
      </c>
      <c r="B552" s="1" t="s">
        <v>472</v>
      </c>
      <c r="D552" s="38">
        <v>22953</v>
      </c>
      <c r="E552" s="1" t="s">
        <v>131</v>
      </c>
      <c r="F552" s="1" t="s">
        <v>145</v>
      </c>
      <c r="G552" s="1" t="s">
        <v>372</v>
      </c>
    </row>
    <row r="553" spans="1:7" ht="15" customHeight="1">
      <c r="A553" s="184">
        <v>44307</v>
      </c>
      <c r="B553" s="1" t="s">
        <v>473</v>
      </c>
      <c r="C553" s="38">
        <v>252483</v>
      </c>
      <c r="E553" s="1" t="s">
        <v>131</v>
      </c>
      <c r="F553" s="1" t="s">
        <v>145</v>
      </c>
      <c r="G553" s="1" t="s">
        <v>372</v>
      </c>
    </row>
    <row r="554" spans="1:7" ht="15" customHeight="1">
      <c r="A554" s="184">
        <v>44307</v>
      </c>
      <c r="B554" s="1" t="s">
        <v>471</v>
      </c>
      <c r="D554" s="38">
        <v>11684</v>
      </c>
      <c r="E554" s="1" t="s">
        <v>131</v>
      </c>
      <c r="F554" s="1" t="s">
        <v>146</v>
      </c>
      <c r="G554" s="1" t="s">
        <v>372</v>
      </c>
    </row>
    <row r="555" spans="1:7" ht="15" customHeight="1">
      <c r="A555" s="184">
        <v>44307</v>
      </c>
      <c r="B555" s="1" t="s">
        <v>473</v>
      </c>
      <c r="C555" s="38">
        <v>11684</v>
      </c>
      <c r="E555" s="1" t="s">
        <v>131</v>
      </c>
      <c r="F555" s="1" t="s">
        <v>146</v>
      </c>
      <c r="G555" s="1" t="s">
        <v>372</v>
      </c>
    </row>
    <row r="556" spans="1:7" ht="15" customHeight="1">
      <c r="A556" s="184">
        <v>44307</v>
      </c>
      <c r="B556" s="1" t="s">
        <v>471</v>
      </c>
      <c r="D556" s="38">
        <v>8690</v>
      </c>
      <c r="E556" s="1" t="s">
        <v>131</v>
      </c>
      <c r="F556" s="1" t="s">
        <v>236</v>
      </c>
      <c r="G556" s="1" t="s">
        <v>372</v>
      </c>
    </row>
    <row r="557" spans="1:7" ht="15" customHeight="1">
      <c r="A557" s="184">
        <v>44307</v>
      </c>
      <c r="B557" s="1" t="s">
        <v>472</v>
      </c>
      <c r="D557" s="38">
        <v>869</v>
      </c>
      <c r="E557" s="1" t="s">
        <v>131</v>
      </c>
      <c r="F557" s="1" t="s">
        <v>236</v>
      </c>
      <c r="G557" s="1" t="s">
        <v>372</v>
      </c>
    </row>
    <row r="558" spans="1:7" ht="15" customHeight="1">
      <c r="A558" s="184">
        <v>44307</v>
      </c>
      <c r="B558" s="1" t="s">
        <v>473</v>
      </c>
      <c r="C558" s="38">
        <v>9559</v>
      </c>
      <c r="E558" s="1" t="s">
        <v>131</v>
      </c>
      <c r="F558" s="1" t="s">
        <v>236</v>
      </c>
      <c r="G558" s="1" t="s">
        <v>372</v>
      </c>
    </row>
    <row r="559" spans="1:7" ht="15" customHeight="1">
      <c r="A559" s="184">
        <v>44307</v>
      </c>
      <c r="B559" s="1" t="s">
        <v>471</v>
      </c>
      <c r="D559" s="38">
        <v>442</v>
      </c>
      <c r="E559" s="1" t="s">
        <v>131</v>
      </c>
      <c r="F559" s="1" t="s">
        <v>237</v>
      </c>
      <c r="G559" s="1" t="s">
        <v>372</v>
      </c>
    </row>
    <row r="560" spans="1:7" ht="15" customHeight="1">
      <c r="A560" s="184">
        <v>44307</v>
      </c>
      <c r="B560" s="1" t="s">
        <v>473</v>
      </c>
      <c r="C560" s="38">
        <v>442</v>
      </c>
      <c r="E560" s="1" t="s">
        <v>131</v>
      </c>
      <c r="F560" s="1" t="s">
        <v>237</v>
      </c>
      <c r="G560" s="1" t="s">
        <v>372</v>
      </c>
    </row>
    <row r="561" spans="1:7" ht="15" customHeight="1">
      <c r="A561" s="184">
        <v>44307</v>
      </c>
      <c r="B561" s="1" t="s">
        <v>471</v>
      </c>
      <c r="D561" s="38">
        <v>16070</v>
      </c>
      <c r="E561" s="1" t="s">
        <v>470</v>
      </c>
      <c r="F561" s="1" t="s">
        <v>145</v>
      </c>
      <c r="G561" s="1" t="s">
        <v>372</v>
      </c>
    </row>
    <row r="562" spans="1:7" ht="15" customHeight="1">
      <c r="A562" s="184">
        <v>44307</v>
      </c>
      <c r="B562" s="1" t="s">
        <v>472</v>
      </c>
      <c r="D562" s="38">
        <v>1607</v>
      </c>
      <c r="E562" s="1" t="s">
        <v>470</v>
      </c>
      <c r="F562" s="1" t="s">
        <v>145</v>
      </c>
      <c r="G562" s="1" t="s">
        <v>372</v>
      </c>
    </row>
    <row r="563" spans="1:7" ht="15" customHeight="1">
      <c r="A563" s="184">
        <v>44307</v>
      </c>
      <c r="B563" s="1" t="s">
        <v>473</v>
      </c>
      <c r="C563" s="38">
        <v>17677</v>
      </c>
      <c r="E563" s="1" t="s">
        <v>470</v>
      </c>
      <c r="F563" s="1" t="s">
        <v>145</v>
      </c>
      <c r="G563" s="1" t="s">
        <v>372</v>
      </c>
    </row>
    <row r="564" spans="1:7" ht="15" customHeight="1">
      <c r="A564" s="184">
        <v>44307</v>
      </c>
      <c r="B564" s="1" t="s">
        <v>471</v>
      </c>
      <c r="D564" s="38">
        <v>818</v>
      </c>
      <c r="E564" s="1" t="s">
        <v>470</v>
      </c>
      <c r="F564" s="1" t="s">
        <v>146</v>
      </c>
      <c r="G564" s="1" t="s">
        <v>372</v>
      </c>
    </row>
    <row r="565" spans="1:7" ht="15" customHeight="1">
      <c r="A565" s="184">
        <v>44307</v>
      </c>
      <c r="B565" s="1" t="s">
        <v>473</v>
      </c>
      <c r="C565" s="38">
        <v>818</v>
      </c>
      <c r="E565" s="1" t="s">
        <v>470</v>
      </c>
      <c r="F565" s="1" t="s">
        <v>146</v>
      </c>
      <c r="G565" s="1" t="s">
        <v>372</v>
      </c>
    </row>
    <row r="566" spans="1:7" ht="15" customHeight="1">
      <c r="A566" s="184">
        <v>44307</v>
      </c>
      <c r="B566" s="1" t="s">
        <v>471</v>
      </c>
      <c r="D566" s="38">
        <v>25310</v>
      </c>
      <c r="E566" s="1" t="s">
        <v>137</v>
      </c>
      <c r="F566" s="1" t="s">
        <v>145</v>
      </c>
      <c r="G566" s="1" t="s">
        <v>372</v>
      </c>
    </row>
    <row r="567" spans="1:7" ht="15" customHeight="1">
      <c r="A567" s="184">
        <v>44307</v>
      </c>
      <c r="B567" s="1" t="s">
        <v>472</v>
      </c>
      <c r="D567" s="38">
        <v>2531</v>
      </c>
      <c r="E567" s="1" t="s">
        <v>137</v>
      </c>
      <c r="F567" s="1" t="s">
        <v>145</v>
      </c>
      <c r="G567" s="1" t="s">
        <v>372</v>
      </c>
    </row>
    <row r="568" spans="1:7" ht="15" customHeight="1">
      <c r="A568" s="184">
        <v>44307</v>
      </c>
      <c r="B568" s="1" t="s">
        <v>473</v>
      </c>
      <c r="C568" s="38">
        <v>27841</v>
      </c>
      <c r="E568" s="1" t="s">
        <v>137</v>
      </c>
      <c r="F568" s="1" t="s">
        <v>145</v>
      </c>
      <c r="G568" s="1" t="s">
        <v>372</v>
      </c>
    </row>
    <row r="569" spans="1:7" ht="15" customHeight="1">
      <c r="A569" s="184">
        <v>44307</v>
      </c>
      <c r="B569" s="1" t="s">
        <v>471</v>
      </c>
      <c r="D569" s="38">
        <v>1288</v>
      </c>
      <c r="E569" s="1" t="s">
        <v>137</v>
      </c>
      <c r="F569" s="1" t="s">
        <v>146</v>
      </c>
      <c r="G569" s="1" t="s">
        <v>372</v>
      </c>
    </row>
    <row r="570" spans="1:7" ht="15" customHeight="1">
      <c r="A570" s="184">
        <v>44307</v>
      </c>
      <c r="B570" s="1" t="s">
        <v>473</v>
      </c>
      <c r="C570" s="38">
        <v>1288</v>
      </c>
      <c r="E570" s="1" t="s">
        <v>137</v>
      </c>
      <c r="F570" s="1" t="s">
        <v>146</v>
      </c>
      <c r="G570" s="1" t="s">
        <v>372</v>
      </c>
    </row>
    <row r="571" spans="1:7" ht="15" customHeight="1">
      <c r="A571" s="184">
        <v>44307</v>
      </c>
      <c r="B571" s="1" t="s">
        <v>471</v>
      </c>
      <c r="D571" s="38">
        <v>31230</v>
      </c>
      <c r="E571" s="1" t="s">
        <v>137</v>
      </c>
      <c r="F571" s="1" t="s">
        <v>145</v>
      </c>
      <c r="G571" s="1" t="s">
        <v>372</v>
      </c>
    </row>
    <row r="572" spans="1:7" ht="15" customHeight="1">
      <c r="A572" s="184">
        <v>44307</v>
      </c>
      <c r="B572" s="1" t="s">
        <v>472</v>
      </c>
      <c r="D572" s="38">
        <v>3123</v>
      </c>
      <c r="E572" s="1" t="s">
        <v>137</v>
      </c>
      <c r="F572" s="1" t="s">
        <v>145</v>
      </c>
      <c r="G572" s="1" t="s">
        <v>372</v>
      </c>
    </row>
    <row r="573" spans="1:7" ht="15" customHeight="1">
      <c r="A573" s="184">
        <v>44307</v>
      </c>
      <c r="B573" s="1" t="s">
        <v>473</v>
      </c>
      <c r="C573" s="38">
        <v>34353</v>
      </c>
      <c r="E573" s="1" t="s">
        <v>137</v>
      </c>
      <c r="F573" s="1" t="s">
        <v>145</v>
      </c>
      <c r="G573" s="1" t="s">
        <v>372</v>
      </c>
    </row>
    <row r="574" spans="1:7" ht="15" customHeight="1">
      <c r="A574" s="184">
        <v>44307</v>
      </c>
      <c r="B574" s="1" t="s">
        <v>471</v>
      </c>
      <c r="D574" s="38">
        <v>1590</v>
      </c>
      <c r="E574" s="1" t="s">
        <v>137</v>
      </c>
      <c r="F574" s="1" t="s">
        <v>146</v>
      </c>
      <c r="G574" s="1" t="s">
        <v>372</v>
      </c>
    </row>
    <row r="575" spans="1:7" ht="15" customHeight="1">
      <c r="A575" s="184">
        <v>44307</v>
      </c>
      <c r="B575" s="1" t="s">
        <v>473</v>
      </c>
      <c r="C575" s="38">
        <v>1590</v>
      </c>
      <c r="E575" s="1" t="s">
        <v>137</v>
      </c>
      <c r="F575" s="1" t="s">
        <v>146</v>
      </c>
      <c r="G575" s="1" t="s">
        <v>372</v>
      </c>
    </row>
    <row r="576" spans="1:7" ht="15" customHeight="1">
      <c r="A576" s="184">
        <v>44307</v>
      </c>
      <c r="B576" s="1" t="s">
        <v>471</v>
      </c>
      <c r="D576" s="38">
        <v>289520</v>
      </c>
      <c r="E576" s="1" t="s">
        <v>137</v>
      </c>
      <c r="F576" s="1" t="s">
        <v>145</v>
      </c>
      <c r="G576" s="1" t="s">
        <v>372</v>
      </c>
    </row>
    <row r="577" spans="1:7" ht="15" customHeight="1">
      <c r="A577" s="184">
        <v>44307</v>
      </c>
      <c r="B577" s="1" t="s">
        <v>472</v>
      </c>
      <c r="D577" s="38">
        <v>28952</v>
      </c>
      <c r="E577" s="1" t="s">
        <v>137</v>
      </c>
      <c r="F577" s="1" t="s">
        <v>145</v>
      </c>
      <c r="G577" s="1" t="s">
        <v>372</v>
      </c>
    </row>
    <row r="578" spans="1:7" ht="15" customHeight="1">
      <c r="A578" s="184">
        <v>44307</v>
      </c>
      <c r="B578" s="1" t="s">
        <v>473</v>
      </c>
      <c r="C578" s="38">
        <v>318472</v>
      </c>
      <c r="E578" s="1" t="s">
        <v>137</v>
      </c>
      <c r="F578" s="1" t="s">
        <v>145</v>
      </c>
      <c r="G578" s="1" t="s">
        <v>372</v>
      </c>
    </row>
    <row r="579" spans="1:7" ht="15" customHeight="1">
      <c r="A579" s="184">
        <v>44307</v>
      </c>
      <c r="B579" s="1" t="s">
        <v>471</v>
      </c>
      <c r="D579" s="38">
        <v>14738</v>
      </c>
      <c r="E579" s="1" t="s">
        <v>137</v>
      </c>
      <c r="F579" s="1" t="s">
        <v>146</v>
      </c>
      <c r="G579" s="1" t="s">
        <v>372</v>
      </c>
    </row>
    <row r="580" spans="1:7" ht="15" customHeight="1">
      <c r="A580" s="184">
        <v>44307</v>
      </c>
      <c r="B580" s="1" t="s">
        <v>473</v>
      </c>
      <c r="C580" s="38">
        <v>14738</v>
      </c>
      <c r="E580" s="1" t="s">
        <v>137</v>
      </c>
      <c r="F580" s="1" t="s">
        <v>146</v>
      </c>
      <c r="G580" s="1" t="s">
        <v>372</v>
      </c>
    </row>
    <row r="581" spans="1:7" ht="15" customHeight="1">
      <c r="A581" s="184">
        <v>44307</v>
      </c>
      <c r="B581" s="1" t="s">
        <v>471</v>
      </c>
      <c r="D581" s="38">
        <v>32740</v>
      </c>
      <c r="E581" s="1" t="s">
        <v>125</v>
      </c>
      <c r="F581" s="1" t="s">
        <v>145</v>
      </c>
      <c r="G581" s="1" t="s">
        <v>372</v>
      </c>
    </row>
    <row r="582" spans="1:7" ht="15" customHeight="1">
      <c r="A582" s="184">
        <v>44307</v>
      </c>
      <c r="B582" s="1" t="s">
        <v>472</v>
      </c>
      <c r="D582" s="38">
        <v>3274</v>
      </c>
      <c r="E582" s="1" t="s">
        <v>125</v>
      </c>
      <c r="F582" s="1" t="s">
        <v>145</v>
      </c>
      <c r="G582" s="1" t="s">
        <v>372</v>
      </c>
    </row>
    <row r="583" spans="1:7" ht="15" customHeight="1">
      <c r="A583" s="184">
        <v>44307</v>
      </c>
      <c r="B583" s="1" t="s">
        <v>473</v>
      </c>
      <c r="C583" s="38">
        <v>36014</v>
      </c>
      <c r="E583" s="1" t="s">
        <v>125</v>
      </c>
      <c r="F583" s="1" t="s">
        <v>145</v>
      </c>
      <c r="G583" s="1" t="s">
        <v>372</v>
      </c>
    </row>
    <row r="584" spans="1:7" ht="15" customHeight="1">
      <c r="A584" s="184">
        <v>44307</v>
      </c>
      <c r="B584" s="1" t="s">
        <v>471</v>
      </c>
      <c r="D584" s="38">
        <v>1666</v>
      </c>
      <c r="E584" s="1" t="s">
        <v>125</v>
      </c>
      <c r="F584" s="1" t="s">
        <v>146</v>
      </c>
      <c r="G584" s="1" t="s">
        <v>372</v>
      </c>
    </row>
    <row r="585" spans="1:7" ht="15" customHeight="1">
      <c r="A585" s="184">
        <v>44307</v>
      </c>
      <c r="B585" s="1" t="s">
        <v>473</v>
      </c>
      <c r="C585" s="38">
        <v>1666</v>
      </c>
      <c r="E585" s="1" t="s">
        <v>125</v>
      </c>
      <c r="F585" s="1" t="s">
        <v>146</v>
      </c>
      <c r="G585" s="1" t="s">
        <v>372</v>
      </c>
    </row>
    <row r="586" spans="1:7" ht="15" customHeight="1">
      <c r="A586" s="184">
        <v>44307</v>
      </c>
      <c r="B586" s="1" t="s">
        <v>471</v>
      </c>
      <c r="D586" s="38">
        <v>66580</v>
      </c>
      <c r="E586" s="1" t="s">
        <v>132</v>
      </c>
      <c r="F586" s="1" t="s">
        <v>145</v>
      </c>
      <c r="G586" s="1" t="s">
        <v>372</v>
      </c>
    </row>
    <row r="587" spans="1:7" ht="15" customHeight="1">
      <c r="A587" s="184">
        <v>44307</v>
      </c>
      <c r="B587" s="1" t="s">
        <v>472</v>
      </c>
      <c r="D587" s="38">
        <v>6658</v>
      </c>
      <c r="E587" s="1" t="s">
        <v>132</v>
      </c>
      <c r="F587" s="1" t="s">
        <v>145</v>
      </c>
      <c r="G587" s="1" t="s">
        <v>372</v>
      </c>
    </row>
    <row r="588" spans="1:7" ht="15" customHeight="1">
      <c r="A588" s="184">
        <v>44307</v>
      </c>
      <c r="B588" s="1" t="s">
        <v>473</v>
      </c>
      <c r="C588" s="38">
        <v>73238</v>
      </c>
      <c r="E588" s="1" t="s">
        <v>132</v>
      </c>
      <c r="F588" s="1" t="s">
        <v>145</v>
      </c>
      <c r="G588" s="1" t="s">
        <v>372</v>
      </c>
    </row>
    <row r="589" spans="1:7" ht="15" customHeight="1">
      <c r="A589" s="184">
        <v>44307</v>
      </c>
      <c r="B589" s="1" t="s">
        <v>471</v>
      </c>
      <c r="D589" s="38">
        <v>3389</v>
      </c>
      <c r="E589" s="1" t="s">
        <v>132</v>
      </c>
      <c r="F589" s="1" t="s">
        <v>146</v>
      </c>
      <c r="G589" s="1" t="s">
        <v>372</v>
      </c>
    </row>
    <row r="590" spans="1:7" ht="15" customHeight="1">
      <c r="A590" s="184">
        <v>44307</v>
      </c>
      <c r="B590" s="1" t="s">
        <v>473</v>
      </c>
      <c r="C590" s="38">
        <v>3389</v>
      </c>
      <c r="E590" s="1" t="s">
        <v>132</v>
      </c>
      <c r="F590" s="1" t="s">
        <v>146</v>
      </c>
      <c r="G590" s="1" t="s">
        <v>372</v>
      </c>
    </row>
    <row r="591" spans="1:7" ht="15" customHeight="1">
      <c r="A591" s="184">
        <v>44307</v>
      </c>
      <c r="B591" s="1" t="s">
        <v>471</v>
      </c>
      <c r="D591" s="38">
        <v>645300</v>
      </c>
      <c r="E591" s="1" t="s">
        <v>132</v>
      </c>
      <c r="F591" s="1" t="s">
        <v>145</v>
      </c>
      <c r="G591" s="1" t="s">
        <v>372</v>
      </c>
    </row>
    <row r="592" spans="1:7" ht="15" customHeight="1">
      <c r="A592" s="184">
        <v>44307</v>
      </c>
      <c r="B592" s="1" t="s">
        <v>472</v>
      </c>
      <c r="D592" s="38">
        <v>64530</v>
      </c>
      <c r="E592" s="1" t="s">
        <v>132</v>
      </c>
      <c r="F592" s="1" t="s">
        <v>145</v>
      </c>
      <c r="G592" s="1" t="s">
        <v>372</v>
      </c>
    </row>
    <row r="593" spans="1:7" ht="15" customHeight="1">
      <c r="A593" s="184">
        <v>44307</v>
      </c>
      <c r="B593" s="1" t="s">
        <v>473</v>
      </c>
      <c r="C593" s="38">
        <v>709830</v>
      </c>
      <c r="E593" s="1" t="s">
        <v>132</v>
      </c>
      <c r="F593" s="1" t="s">
        <v>145</v>
      </c>
      <c r="G593" s="1" t="s">
        <v>372</v>
      </c>
    </row>
    <row r="594" spans="1:7" ht="15" customHeight="1">
      <c r="A594" s="184">
        <v>44307</v>
      </c>
      <c r="B594" s="1" t="s">
        <v>471</v>
      </c>
      <c r="D594" s="38">
        <v>32849</v>
      </c>
      <c r="E594" s="1" t="s">
        <v>132</v>
      </c>
      <c r="F594" s="1" t="s">
        <v>146</v>
      </c>
      <c r="G594" s="1" t="s">
        <v>372</v>
      </c>
    </row>
    <row r="595" spans="1:7" ht="15" customHeight="1">
      <c r="A595" s="184">
        <v>44307</v>
      </c>
      <c r="B595" s="1" t="s">
        <v>473</v>
      </c>
      <c r="C595" s="38">
        <v>32849</v>
      </c>
      <c r="E595" s="1" t="s">
        <v>132</v>
      </c>
      <c r="F595" s="1" t="s">
        <v>146</v>
      </c>
      <c r="G595" s="1" t="s">
        <v>372</v>
      </c>
    </row>
    <row r="596" spans="1:7" ht="15" customHeight="1">
      <c r="A596" s="184">
        <v>44307</v>
      </c>
      <c r="B596" s="1" t="s">
        <v>471</v>
      </c>
      <c r="D596" s="38">
        <v>1051650</v>
      </c>
      <c r="E596" s="1" t="s">
        <v>132</v>
      </c>
      <c r="F596" s="1" t="s">
        <v>236</v>
      </c>
      <c r="G596" s="1" t="s">
        <v>372</v>
      </c>
    </row>
    <row r="597" spans="1:7" ht="15" customHeight="1">
      <c r="A597" s="184">
        <v>44307</v>
      </c>
      <c r="B597" s="1" t="s">
        <v>472</v>
      </c>
      <c r="D597" s="38">
        <v>105165</v>
      </c>
      <c r="E597" s="1" t="s">
        <v>132</v>
      </c>
      <c r="F597" s="1" t="s">
        <v>236</v>
      </c>
      <c r="G597" s="1" t="s">
        <v>372</v>
      </c>
    </row>
    <row r="598" spans="1:7" ht="15" customHeight="1">
      <c r="A598" s="184">
        <v>44307</v>
      </c>
      <c r="B598" s="1" t="s">
        <v>473</v>
      </c>
      <c r="C598" s="38">
        <v>1156815</v>
      </c>
      <c r="E598" s="1" t="s">
        <v>132</v>
      </c>
      <c r="F598" s="1" t="s">
        <v>236</v>
      </c>
      <c r="G598" s="1" t="s">
        <v>372</v>
      </c>
    </row>
    <row r="599" spans="1:7" ht="15" customHeight="1">
      <c r="A599" s="184">
        <v>44307</v>
      </c>
      <c r="B599" s="1" t="s">
        <v>471</v>
      </c>
      <c r="D599" s="38">
        <v>53534</v>
      </c>
      <c r="E599" s="1" t="s">
        <v>132</v>
      </c>
      <c r="F599" s="1" t="s">
        <v>237</v>
      </c>
      <c r="G599" s="1" t="s">
        <v>372</v>
      </c>
    </row>
    <row r="600" spans="1:7" ht="15" customHeight="1">
      <c r="A600" s="184">
        <v>44307</v>
      </c>
      <c r="B600" s="1" t="s">
        <v>473</v>
      </c>
      <c r="C600" s="38">
        <v>53534</v>
      </c>
      <c r="E600" s="1" t="s">
        <v>132</v>
      </c>
      <c r="F600" s="1" t="s">
        <v>237</v>
      </c>
      <c r="G600" s="1" t="s">
        <v>372</v>
      </c>
    </row>
    <row r="601" spans="1:7" ht="15" customHeight="1">
      <c r="A601" s="184">
        <v>44307</v>
      </c>
      <c r="B601" s="1" t="s">
        <v>471</v>
      </c>
      <c r="D601" s="38">
        <v>12390</v>
      </c>
      <c r="E601" s="1" t="s">
        <v>264</v>
      </c>
      <c r="F601" s="1" t="s">
        <v>145</v>
      </c>
      <c r="G601" s="1" t="s">
        <v>372</v>
      </c>
    </row>
    <row r="602" spans="1:7" ht="15" customHeight="1">
      <c r="A602" s="184">
        <v>44307</v>
      </c>
      <c r="B602" s="1" t="s">
        <v>472</v>
      </c>
      <c r="D602" s="38">
        <v>1239</v>
      </c>
      <c r="E602" s="1" t="s">
        <v>264</v>
      </c>
      <c r="F602" s="1" t="s">
        <v>145</v>
      </c>
      <c r="G602" s="1" t="s">
        <v>372</v>
      </c>
    </row>
    <row r="603" spans="1:7" ht="15" customHeight="1">
      <c r="A603" s="184">
        <v>44307</v>
      </c>
      <c r="B603" s="1" t="s">
        <v>473</v>
      </c>
      <c r="C603" s="38">
        <v>13629</v>
      </c>
      <c r="E603" s="1" t="s">
        <v>264</v>
      </c>
      <c r="F603" s="1" t="s">
        <v>145</v>
      </c>
      <c r="G603" s="1" t="s">
        <v>372</v>
      </c>
    </row>
    <row r="604" spans="1:7" ht="15" customHeight="1">
      <c r="A604" s="184">
        <v>44307</v>
      </c>
      <c r="B604" s="1" t="s">
        <v>471</v>
      </c>
      <c r="D604" s="38">
        <v>631</v>
      </c>
      <c r="E604" s="1" t="s">
        <v>264</v>
      </c>
      <c r="F604" s="1" t="s">
        <v>146</v>
      </c>
      <c r="G604" s="1" t="s">
        <v>372</v>
      </c>
    </row>
    <row r="605" spans="1:7" ht="15" customHeight="1">
      <c r="A605" s="184">
        <v>44307</v>
      </c>
      <c r="B605" s="1" t="s">
        <v>473</v>
      </c>
      <c r="C605" s="38">
        <v>631</v>
      </c>
      <c r="E605" s="1" t="s">
        <v>264</v>
      </c>
      <c r="F605" s="1" t="s">
        <v>146</v>
      </c>
      <c r="G605" s="1" t="s">
        <v>372</v>
      </c>
    </row>
    <row r="606" spans="1:7" ht="15" customHeight="1">
      <c r="A606" s="184">
        <v>44307</v>
      </c>
      <c r="B606" s="1" t="s">
        <v>471</v>
      </c>
      <c r="D606" s="38">
        <v>33050</v>
      </c>
      <c r="E606" s="1" t="s">
        <v>264</v>
      </c>
      <c r="F606" s="1" t="s">
        <v>145</v>
      </c>
      <c r="G606" s="1" t="s">
        <v>372</v>
      </c>
    </row>
    <row r="607" spans="1:7" ht="15" customHeight="1">
      <c r="A607" s="184">
        <v>44307</v>
      </c>
      <c r="B607" s="1" t="s">
        <v>472</v>
      </c>
      <c r="D607" s="38">
        <v>3305</v>
      </c>
      <c r="E607" s="1" t="s">
        <v>264</v>
      </c>
      <c r="F607" s="1" t="s">
        <v>145</v>
      </c>
      <c r="G607" s="1" t="s">
        <v>372</v>
      </c>
    </row>
    <row r="608" spans="1:7" ht="15" customHeight="1">
      <c r="A608" s="184">
        <v>44307</v>
      </c>
      <c r="B608" s="1" t="s">
        <v>473</v>
      </c>
      <c r="C608" s="38">
        <v>36355</v>
      </c>
      <c r="E608" s="1" t="s">
        <v>264</v>
      </c>
      <c r="F608" s="1" t="s">
        <v>145</v>
      </c>
      <c r="G608" s="1" t="s">
        <v>372</v>
      </c>
    </row>
    <row r="609" spans="1:7" ht="15" customHeight="1">
      <c r="A609" s="184">
        <v>44307</v>
      </c>
      <c r="B609" s="1" t="s">
        <v>471</v>
      </c>
      <c r="D609" s="38">
        <v>1682</v>
      </c>
      <c r="E609" s="1" t="s">
        <v>264</v>
      </c>
      <c r="F609" s="1" t="s">
        <v>146</v>
      </c>
      <c r="G609" s="1" t="s">
        <v>372</v>
      </c>
    </row>
    <row r="610" spans="1:7" ht="15" customHeight="1">
      <c r="A610" s="184">
        <v>44307</v>
      </c>
      <c r="B610" s="1" t="s">
        <v>473</v>
      </c>
      <c r="C610" s="38">
        <v>1682</v>
      </c>
      <c r="E610" s="1" t="s">
        <v>264</v>
      </c>
      <c r="F610" s="1" t="s">
        <v>146</v>
      </c>
      <c r="G610" s="1" t="s">
        <v>372</v>
      </c>
    </row>
    <row r="611" spans="1:7" ht="15" customHeight="1">
      <c r="A611" s="184">
        <v>44307</v>
      </c>
      <c r="B611" s="1" t="s">
        <v>471</v>
      </c>
      <c r="D611" s="38">
        <v>16010</v>
      </c>
      <c r="E611" s="1" t="s">
        <v>265</v>
      </c>
      <c r="F611" s="1" t="s">
        <v>145</v>
      </c>
      <c r="G611" s="1" t="s">
        <v>372</v>
      </c>
    </row>
    <row r="612" spans="1:7" ht="15" customHeight="1">
      <c r="A612" s="184">
        <v>44307</v>
      </c>
      <c r="B612" s="1" t="s">
        <v>472</v>
      </c>
      <c r="D612" s="38">
        <v>1601</v>
      </c>
      <c r="E612" s="1" t="s">
        <v>265</v>
      </c>
      <c r="F612" s="1" t="s">
        <v>145</v>
      </c>
      <c r="G612" s="1" t="s">
        <v>372</v>
      </c>
    </row>
    <row r="613" spans="1:7" ht="15" customHeight="1">
      <c r="A613" s="184">
        <v>44307</v>
      </c>
      <c r="B613" s="1" t="s">
        <v>473</v>
      </c>
      <c r="C613" s="38">
        <v>17611</v>
      </c>
      <c r="E613" s="1" t="s">
        <v>265</v>
      </c>
      <c r="F613" s="1" t="s">
        <v>145</v>
      </c>
      <c r="G613" s="1" t="s">
        <v>372</v>
      </c>
    </row>
    <row r="614" spans="1:7" ht="15" customHeight="1">
      <c r="A614" s="184">
        <v>44307</v>
      </c>
      <c r="B614" s="1" t="s">
        <v>471</v>
      </c>
      <c r="D614" s="38">
        <v>815</v>
      </c>
      <c r="E614" s="1" t="s">
        <v>265</v>
      </c>
      <c r="F614" s="1" t="s">
        <v>146</v>
      </c>
      <c r="G614" s="1" t="s">
        <v>372</v>
      </c>
    </row>
    <row r="615" spans="1:7" ht="15" customHeight="1">
      <c r="A615" s="184">
        <v>44307</v>
      </c>
      <c r="B615" s="1" t="s">
        <v>473</v>
      </c>
      <c r="C615" s="38">
        <v>815</v>
      </c>
      <c r="E615" s="1" t="s">
        <v>265</v>
      </c>
      <c r="F615" s="1" t="s">
        <v>146</v>
      </c>
      <c r="G615" s="1" t="s">
        <v>372</v>
      </c>
    </row>
    <row r="616" spans="1:7" ht="15" customHeight="1">
      <c r="A616" s="184">
        <v>44307</v>
      </c>
      <c r="B616" s="1" t="s">
        <v>471</v>
      </c>
      <c r="D616" s="38">
        <v>63360</v>
      </c>
      <c r="E616" s="1" t="s">
        <v>265</v>
      </c>
      <c r="F616" s="1" t="s">
        <v>236</v>
      </c>
      <c r="G616" s="1" t="s">
        <v>372</v>
      </c>
    </row>
    <row r="617" spans="1:7" ht="15" customHeight="1">
      <c r="A617" s="184">
        <v>44307</v>
      </c>
      <c r="B617" s="1" t="s">
        <v>472</v>
      </c>
      <c r="D617" s="38">
        <v>6336</v>
      </c>
      <c r="E617" s="1" t="s">
        <v>265</v>
      </c>
      <c r="F617" s="1" t="s">
        <v>236</v>
      </c>
      <c r="G617" s="1" t="s">
        <v>372</v>
      </c>
    </row>
    <row r="618" spans="1:7" ht="15" customHeight="1">
      <c r="A618" s="184">
        <v>44307</v>
      </c>
      <c r="B618" s="1" t="s">
        <v>473</v>
      </c>
      <c r="C618" s="38">
        <v>69696</v>
      </c>
      <c r="E618" s="1" t="s">
        <v>265</v>
      </c>
      <c r="F618" s="1" t="s">
        <v>236</v>
      </c>
      <c r="G618" s="1" t="s">
        <v>372</v>
      </c>
    </row>
    <row r="619" spans="1:7" ht="15" customHeight="1">
      <c r="A619" s="184">
        <v>44307</v>
      </c>
      <c r="B619" s="1" t="s">
        <v>471</v>
      </c>
      <c r="D619" s="38">
        <v>3225</v>
      </c>
      <c r="E619" s="1" t="s">
        <v>265</v>
      </c>
      <c r="F619" s="1" t="s">
        <v>237</v>
      </c>
      <c r="G619" s="1" t="s">
        <v>372</v>
      </c>
    </row>
    <row r="620" spans="1:7" ht="15" customHeight="1">
      <c r="A620" s="184">
        <v>44307</v>
      </c>
      <c r="B620" s="1" t="s">
        <v>473</v>
      </c>
      <c r="C620" s="38">
        <v>3225</v>
      </c>
      <c r="E620" s="1" t="s">
        <v>265</v>
      </c>
      <c r="F620" s="1" t="s">
        <v>237</v>
      </c>
      <c r="G620" s="1" t="s">
        <v>372</v>
      </c>
    </row>
    <row r="621" spans="1:7" ht="15" customHeight="1">
      <c r="A621" s="184">
        <v>44307</v>
      </c>
      <c r="B621" s="1" t="s">
        <v>471</v>
      </c>
      <c r="D621" s="38">
        <v>9330</v>
      </c>
      <c r="E621" s="1" t="s">
        <v>122</v>
      </c>
      <c r="F621" s="1" t="s">
        <v>145</v>
      </c>
      <c r="G621" s="1" t="s">
        <v>372</v>
      </c>
    </row>
    <row r="622" spans="1:7" ht="15" customHeight="1">
      <c r="A622" s="184">
        <v>44307</v>
      </c>
      <c r="B622" s="1" t="s">
        <v>472</v>
      </c>
      <c r="D622" s="38">
        <v>933</v>
      </c>
      <c r="E622" s="1" t="s">
        <v>122</v>
      </c>
      <c r="F622" s="1" t="s">
        <v>145</v>
      </c>
      <c r="G622" s="1" t="s">
        <v>372</v>
      </c>
    </row>
    <row r="623" spans="1:7" ht="15" customHeight="1">
      <c r="A623" s="184">
        <v>44307</v>
      </c>
      <c r="B623" s="1" t="s">
        <v>473</v>
      </c>
      <c r="C623" s="38">
        <v>10263</v>
      </c>
      <c r="E623" s="1" t="s">
        <v>122</v>
      </c>
      <c r="F623" s="1" t="s">
        <v>145</v>
      </c>
      <c r="G623" s="1" t="s">
        <v>372</v>
      </c>
    </row>
    <row r="624" spans="1:7" ht="15" customHeight="1">
      <c r="A624" s="184">
        <v>44307</v>
      </c>
      <c r="B624" s="1" t="s">
        <v>471</v>
      </c>
      <c r="D624" s="38">
        <v>474</v>
      </c>
      <c r="E624" s="1" t="s">
        <v>122</v>
      </c>
      <c r="F624" s="1" t="s">
        <v>146</v>
      </c>
      <c r="G624" s="1" t="s">
        <v>372</v>
      </c>
    </row>
    <row r="625" spans="1:7" ht="15" customHeight="1">
      <c r="A625" s="184">
        <v>44307</v>
      </c>
      <c r="B625" s="1" t="s">
        <v>473</v>
      </c>
      <c r="C625" s="38">
        <v>474</v>
      </c>
      <c r="E625" s="1" t="s">
        <v>122</v>
      </c>
      <c r="F625" s="1" t="s">
        <v>146</v>
      </c>
      <c r="G625" s="1" t="s">
        <v>372</v>
      </c>
    </row>
    <row r="626" spans="1:7" ht="15" customHeight="1">
      <c r="A626" s="184">
        <v>44307</v>
      </c>
      <c r="B626" s="1" t="s">
        <v>471</v>
      </c>
      <c r="D626" s="38">
        <v>211150</v>
      </c>
      <c r="E626" s="1" t="s">
        <v>122</v>
      </c>
      <c r="F626" s="1" t="s">
        <v>145</v>
      </c>
      <c r="G626" s="1" t="s">
        <v>372</v>
      </c>
    </row>
    <row r="627" spans="1:7" ht="15" customHeight="1">
      <c r="A627" s="184">
        <v>44307</v>
      </c>
      <c r="B627" s="1" t="s">
        <v>472</v>
      </c>
      <c r="D627" s="38">
        <v>21115</v>
      </c>
      <c r="E627" s="1" t="s">
        <v>122</v>
      </c>
      <c r="F627" s="1" t="s">
        <v>145</v>
      </c>
      <c r="G627" s="1" t="s">
        <v>372</v>
      </c>
    </row>
    <row r="628" spans="1:7" ht="15" customHeight="1">
      <c r="A628" s="184">
        <v>44307</v>
      </c>
      <c r="B628" s="1" t="s">
        <v>473</v>
      </c>
      <c r="C628" s="38">
        <v>232265</v>
      </c>
      <c r="E628" s="1" t="s">
        <v>122</v>
      </c>
      <c r="F628" s="1" t="s">
        <v>145</v>
      </c>
      <c r="G628" s="1" t="s">
        <v>372</v>
      </c>
    </row>
    <row r="629" spans="1:7" ht="15" customHeight="1">
      <c r="A629" s="184">
        <v>44307</v>
      </c>
      <c r="B629" s="1" t="s">
        <v>471</v>
      </c>
      <c r="D629" s="38">
        <v>10747</v>
      </c>
      <c r="E629" s="1" t="s">
        <v>122</v>
      </c>
      <c r="F629" s="1" t="s">
        <v>146</v>
      </c>
      <c r="G629" s="1" t="s">
        <v>372</v>
      </c>
    </row>
    <row r="630" spans="1:7" ht="15" customHeight="1">
      <c r="A630" s="184">
        <v>44307</v>
      </c>
      <c r="B630" s="1" t="s">
        <v>473</v>
      </c>
      <c r="C630" s="38">
        <v>10747</v>
      </c>
      <c r="E630" s="1" t="s">
        <v>122</v>
      </c>
      <c r="F630" s="1" t="s">
        <v>146</v>
      </c>
      <c r="G630" s="1" t="s">
        <v>372</v>
      </c>
    </row>
    <row r="631" spans="1:7" ht="15" customHeight="1">
      <c r="A631" s="184">
        <v>44307</v>
      </c>
      <c r="B631" s="1" t="s">
        <v>471</v>
      </c>
      <c r="D631" s="38">
        <v>3901370</v>
      </c>
      <c r="E631" s="1" t="s">
        <v>122</v>
      </c>
      <c r="F631" s="1" t="s">
        <v>236</v>
      </c>
      <c r="G631" s="1" t="s">
        <v>372</v>
      </c>
    </row>
    <row r="632" spans="1:7" ht="15" customHeight="1">
      <c r="A632" s="184">
        <v>44307</v>
      </c>
      <c r="B632" s="1" t="s">
        <v>472</v>
      </c>
      <c r="D632" s="38">
        <v>390137</v>
      </c>
      <c r="E632" s="1" t="s">
        <v>122</v>
      </c>
      <c r="F632" s="1" t="s">
        <v>236</v>
      </c>
      <c r="G632" s="1" t="s">
        <v>372</v>
      </c>
    </row>
    <row r="633" spans="1:7" ht="15" customHeight="1">
      <c r="A633" s="184">
        <v>44307</v>
      </c>
      <c r="B633" s="1" t="s">
        <v>473</v>
      </c>
      <c r="C633" s="38">
        <v>4291507</v>
      </c>
      <c r="E633" s="1" t="s">
        <v>122</v>
      </c>
      <c r="F633" s="1" t="s">
        <v>236</v>
      </c>
      <c r="G633" s="1" t="s">
        <v>372</v>
      </c>
    </row>
    <row r="634" spans="1:7" ht="15" customHeight="1">
      <c r="A634" s="184">
        <v>44307</v>
      </c>
      <c r="B634" s="1" t="s">
        <v>471</v>
      </c>
      <c r="D634" s="38">
        <v>198598</v>
      </c>
      <c r="E634" s="1" t="s">
        <v>122</v>
      </c>
      <c r="F634" s="1" t="s">
        <v>237</v>
      </c>
      <c r="G634" s="1" t="s">
        <v>372</v>
      </c>
    </row>
    <row r="635" spans="1:7" ht="15" customHeight="1">
      <c r="A635" s="184">
        <v>44307</v>
      </c>
      <c r="B635" s="1" t="s">
        <v>473</v>
      </c>
      <c r="C635" s="38">
        <v>198598</v>
      </c>
      <c r="E635" s="1" t="s">
        <v>122</v>
      </c>
      <c r="F635" s="1" t="s">
        <v>237</v>
      </c>
      <c r="G635" s="1" t="s">
        <v>372</v>
      </c>
    </row>
    <row r="636" spans="1:7" ht="15" customHeight="1">
      <c r="A636" s="184">
        <v>44307</v>
      </c>
      <c r="B636" s="1" t="s">
        <v>471</v>
      </c>
      <c r="D636" s="38">
        <v>58090</v>
      </c>
      <c r="E636" s="1" t="s">
        <v>144</v>
      </c>
      <c r="F636" s="1" t="s">
        <v>145</v>
      </c>
      <c r="G636" s="1" t="s">
        <v>372</v>
      </c>
    </row>
    <row r="637" spans="1:7" ht="15" customHeight="1">
      <c r="A637" s="184">
        <v>44307</v>
      </c>
      <c r="B637" s="1" t="s">
        <v>472</v>
      </c>
      <c r="D637" s="38">
        <v>5809</v>
      </c>
      <c r="E637" s="1" t="s">
        <v>144</v>
      </c>
      <c r="F637" s="1" t="s">
        <v>145</v>
      </c>
      <c r="G637" s="1" t="s">
        <v>372</v>
      </c>
    </row>
    <row r="638" spans="1:7" ht="15" customHeight="1">
      <c r="A638" s="184">
        <v>44307</v>
      </c>
      <c r="B638" s="1" t="s">
        <v>473</v>
      </c>
      <c r="C638" s="38">
        <v>63899</v>
      </c>
      <c r="E638" s="1" t="s">
        <v>144</v>
      </c>
      <c r="F638" s="1" t="s">
        <v>145</v>
      </c>
      <c r="G638" s="1" t="s">
        <v>372</v>
      </c>
    </row>
    <row r="639" spans="1:7" ht="15" customHeight="1">
      <c r="A639" s="184">
        <v>44307</v>
      </c>
      <c r="B639" s="1" t="s">
        <v>471</v>
      </c>
      <c r="D639" s="38">
        <v>2957</v>
      </c>
      <c r="E639" s="1" t="s">
        <v>144</v>
      </c>
      <c r="F639" s="1" t="s">
        <v>146</v>
      </c>
      <c r="G639" s="1" t="s">
        <v>372</v>
      </c>
    </row>
    <row r="640" spans="1:7" ht="15" customHeight="1">
      <c r="A640" s="184">
        <v>44307</v>
      </c>
      <c r="B640" s="1" t="s">
        <v>473</v>
      </c>
      <c r="C640" s="38">
        <v>2957</v>
      </c>
      <c r="E640" s="1" t="s">
        <v>144</v>
      </c>
      <c r="F640" s="1" t="s">
        <v>146</v>
      </c>
      <c r="G640" s="1" t="s">
        <v>372</v>
      </c>
    </row>
    <row r="641" spans="1:7" ht="15" customHeight="1">
      <c r="A641" s="184">
        <v>44307</v>
      </c>
      <c r="B641" s="1" t="s">
        <v>471</v>
      </c>
      <c r="D641" s="38">
        <v>438260</v>
      </c>
      <c r="E641" s="1" t="s">
        <v>144</v>
      </c>
      <c r="F641" s="1" t="s">
        <v>145</v>
      </c>
      <c r="G641" s="1" t="s">
        <v>372</v>
      </c>
    </row>
    <row r="642" spans="1:7" ht="15" customHeight="1">
      <c r="A642" s="184">
        <v>44307</v>
      </c>
      <c r="B642" s="1" t="s">
        <v>472</v>
      </c>
      <c r="D642" s="38">
        <v>43826</v>
      </c>
      <c r="E642" s="1" t="s">
        <v>144</v>
      </c>
      <c r="F642" s="1" t="s">
        <v>145</v>
      </c>
      <c r="G642" s="1" t="s">
        <v>372</v>
      </c>
    </row>
    <row r="643" spans="1:7" ht="15" customHeight="1">
      <c r="A643" s="184">
        <v>44307</v>
      </c>
      <c r="B643" s="1" t="s">
        <v>473</v>
      </c>
      <c r="C643" s="38">
        <v>482086</v>
      </c>
      <c r="E643" s="1" t="s">
        <v>144</v>
      </c>
      <c r="F643" s="1" t="s">
        <v>145</v>
      </c>
      <c r="G643" s="1" t="s">
        <v>372</v>
      </c>
    </row>
    <row r="644" spans="1:7" ht="15" customHeight="1">
      <c r="A644" s="184">
        <v>44307</v>
      </c>
      <c r="B644" s="1" t="s">
        <v>471</v>
      </c>
      <c r="D644" s="38">
        <v>22308</v>
      </c>
      <c r="E644" s="1" t="s">
        <v>144</v>
      </c>
      <c r="F644" s="1" t="s">
        <v>146</v>
      </c>
      <c r="G644" s="1" t="s">
        <v>372</v>
      </c>
    </row>
    <row r="645" spans="1:7" ht="15" customHeight="1">
      <c r="A645" s="184">
        <v>44307</v>
      </c>
      <c r="B645" s="1" t="s">
        <v>473</v>
      </c>
      <c r="C645" s="38">
        <v>22308</v>
      </c>
      <c r="E645" s="1" t="s">
        <v>144</v>
      </c>
      <c r="F645" s="1" t="s">
        <v>146</v>
      </c>
      <c r="G645" s="1" t="s">
        <v>372</v>
      </c>
    </row>
    <row r="646" spans="1:7" ht="15" customHeight="1">
      <c r="A646" s="184">
        <v>44307</v>
      </c>
      <c r="B646" s="1" t="s">
        <v>471</v>
      </c>
      <c r="D646" s="38">
        <v>7652700</v>
      </c>
      <c r="E646" s="1" t="s">
        <v>144</v>
      </c>
      <c r="F646" s="1" t="s">
        <v>236</v>
      </c>
      <c r="G646" s="1" t="s">
        <v>372</v>
      </c>
    </row>
    <row r="647" spans="1:7" ht="15" customHeight="1">
      <c r="A647" s="184">
        <v>44307</v>
      </c>
      <c r="B647" s="1" t="s">
        <v>472</v>
      </c>
      <c r="D647" s="38">
        <v>765270</v>
      </c>
      <c r="E647" s="1" t="s">
        <v>144</v>
      </c>
      <c r="F647" s="1" t="s">
        <v>236</v>
      </c>
      <c r="G647" s="1" t="s">
        <v>372</v>
      </c>
    </row>
    <row r="648" spans="1:7" ht="15" customHeight="1">
      <c r="A648" s="184">
        <v>44307</v>
      </c>
      <c r="B648" s="1" t="s">
        <v>473</v>
      </c>
      <c r="C648" s="38">
        <v>8417970</v>
      </c>
      <c r="E648" s="1" t="s">
        <v>144</v>
      </c>
      <c r="F648" s="1" t="s">
        <v>236</v>
      </c>
      <c r="G648" s="1" t="s">
        <v>372</v>
      </c>
    </row>
    <row r="649" spans="1:7" ht="15" customHeight="1">
      <c r="A649" s="184">
        <v>44307</v>
      </c>
      <c r="B649" s="1" t="s">
        <v>471</v>
      </c>
      <c r="D649" s="38">
        <v>389558</v>
      </c>
      <c r="E649" s="1" t="s">
        <v>144</v>
      </c>
      <c r="F649" s="1" t="s">
        <v>237</v>
      </c>
      <c r="G649" s="1" t="s">
        <v>372</v>
      </c>
    </row>
    <row r="650" spans="1:7" ht="15" customHeight="1">
      <c r="A650" s="184">
        <v>44307</v>
      </c>
      <c r="B650" s="1" t="s">
        <v>473</v>
      </c>
      <c r="C650" s="38">
        <v>389558</v>
      </c>
      <c r="E650" s="1" t="s">
        <v>144</v>
      </c>
      <c r="F650" s="1" t="s">
        <v>237</v>
      </c>
      <c r="G650" s="1" t="s">
        <v>372</v>
      </c>
    </row>
    <row r="651" spans="1:7" ht="15" customHeight="1">
      <c r="A651" s="184">
        <v>44288</v>
      </c>
      <c r="B651" s="1" t="s">
        <v>471</v>
      </c>
      <c r="D651" s="38">
        <v>270000</v>
      </c>
      <c r="E651" s="1" t="s">
        <v>348</v>
      </c>
      <c r="F651" s="1" t="s">
        <v>335</v>
      </c>
      <c r="G651" s="1" t="s">
        <v>372</v>
      </c>
    </row>
    <row r="652" spans="1:7" ht="15" customHeight="1">
      <c r="A652" s="184">
        <v>44288</v>
      </c>
      <c r="B652" s="1" t="s">
        <v>472</v>
      </c>
      <c r="D652" s="38">
        <v>27000</v>
      </c>
      <c r="E652" s="1" t="s">
        <v>348</v>
      </c>
      <c r="F652" s="1" t="s">
        <v>335</v>
      </c>
      <c r="G652" s="1" t="s">
        <v>372</v>
      </c>
    </row>
    <row r="653" spans="1:7" ht="15" customHeight="1">
      <c r="A653" s="184">
        <v>44288</v>
      </c>
      <c r="B653" s="1" t="s">
        <v>473</v>
      </c>
      <c r="C653" s="38">
        <v>297000</v>
      </c>
      <c r="E653" s="1" t="s">
        <v>348</v>
      </c>
      <c r="F653" s="1" t="s">
        <v>335</v>
      </c>
      <c r="G653" s="1" t="s">
        <v>372</v>
      </c>
    </row>
    <row r="654" spans="1:7" ht="15" customHeight="1">
      <c r="A654" s="184">
        <v>44288</v>
      </c>
      <c r="B654" s="1" t="s">
        <v>471</v>
      </c>
      <c r="D654" s="38">
        <v>800000</v>
      </c>
      <c r="E654" s="1" t="s">
        <v>344</v>
      </c>
      <c r="F654" s="1" t="s">
        <v>335</v>
      </c>
      <c r="G654" s="1" t="s">
        <v>372</v>
      </c>
    </row>
    <row r="655" spans="1:7" ht="15" customHeight="1">
      <c r="A655" s="184">
        <v>44288</v>
      </c>
      <c r="B655" s="1" t="s">
        <v>472</v>
      </c>
      <c r="D655" s="38">
        <v>80000</v>
      </c>
      <c r="E655" s="1" t="s">
        <v>344</v>
      </c>
      <c r="F655" s="1" t="s">
        <v>335</v>
      </c>
      <c r="G655" s="1" t="s">
        <v>372</v>
      </c>
    </row>
    <row r="656" spans="1:7" ht="15" customHeight="1">
      <c r="A656" s="184">
        <v>44288</v>
      </c>
      <c r="B656" s="1" t="s">
        <v>473</v>
      </c>
      <c r="C656" s="38">
        <v>880000</v>
      </c>
      <c r="E656" s="1" t="s">
        <v>344</v>
      </c>
      <c r="F656" s="1" t="s">
        <v>335</v>
      </c>
      <c r="G656" s="1" t="s">
        <v>372</v>
      </c>
    </row>
    <row r="657" spans="1:7" ht="15" customHeight="1">
      <c r="A657" s="184">
        <v>44302</v>
      </c>
      <c r="B657" s="1" t="s">
        <v>471</v>
      </c>
      <c r="D657" s="38">
        <v>1650000</v>
      </c>
      <c r="E657" s="1" t="s">
        <v>345</v>
      </c>
      <c r="F657" s="1" t="s">
        <v>232</v>
      </c>
      <c r="G657" s="1" t="s">
        <v>372</v>
      </c>
    </row>
    <row r="658" spans="1:7" ht="15" customHeight="1">
      <c r="A658" s="184">
        <v>44302</v>
      </c>
      <c r="B658" s="1" t="s">
        <v>472</v>
      </c>
      <c r="D658" s="38">
        <v>165000</v>
      </c>
      <c r="E658" s="1" t="s">
        <v>345</v>
      </c>
      <c r="F658" s="1" t="s">
        <v>232</v>
      </c>
      <c r="G658" s="1" t="s">
        <v>372</v>
      </c>
    </row>
    <row r="659" spans="1:7" ht="15" customHeight="1">
      <c r="A659" s="184">
        <v>44302</v>
      </c>
      <c r="B659" s="1" t="s">
        <v>473</v>
      </c>
      <c r="C659" s="38">
        <v>1815000</v>
      </c>
      <c r="E659" s="1" t="s">
        <v>345</v>
      </c>
      <c r="F659" s="1" t="s">
        <v>232</v>
      </c>
      <c r="G659" s="1" t="s">
        <v>372</v>
      </c>
    </row>
    <row r="660" spans="1:7" ht="15" customHeight="1">
      <c r="A660" s="184">
        <v>44287</v>
      </c>
      <c r="B660" s="1" t="s">
        <v>541</v>
      </c>
      <c r="D660" s="38">
        <v>678200</v>
      </c>
      <c r="E660" s="1" t="s">
        <v>538</v>
      </c>
      <c r="F660" s="1" t="s">
        <v>540</v>
      </c>
      <c r="G660" s="1" t="s">
        <v>539</v>
      </c>
    </row>
    <row r="661" spans="1:7" ht="15" customHeight="1">
      <c r="A661" s="184">
        <v>44287</v>
      </c>
      <c r="B661" s="1" t="s">
        <v>472</v>
      </c>
      <c r="D661" s="38">
        <v>67820</v>
      </c>
      <c r="E661" s="1" t="s">
        <v>538</v>
      </c>
      <c r="F661" s="1" t="s">
        <v>540</v>
      </c>
      <c r="G661" s="1" t="s">
        <v>539</v>
      </c>
    </row>
    <row r="662" spans="1:7" ht="15" customHeight="1">
      <c r="A662" s="184">
        <v>44287</v>
      </c>
      <c r="B662" s="1" t="s">
        <v>473</v>
      </c>
      <c r="C662" s="38">
        <v>746020</v>
      </c>
      <c r="E662" s="1" t="s">
        <v>538</v>
      </c>
      <c r="F662" s="1" t="s">
        <v>540</v>
      </c>
      <c r="G662" s="1" t="s">
        <v>539</v>
      </c>
    </row>
    <row r="663" spans="1:7" ht="15" customHeight="1">
      <c r="A663" s="184">
        <v>44287</v>
      </c>
      <c r="B663" s="1" t="s">
        <v>541</v>
      </c>
      <c r="D663" s="38">
        <v>213200</v>
      </c>
      <c r="E663" s="1" t="s">
        <v>538</v>
      </c>
      <c r="F663" s="1" t="s">
        <v>540</v>
      </c>
      <c r="G663" s="1" t="s">
        <v>539</v>
      </c>
    </row>
    <row r="664" spans="1:7" ht="15" customHeight="1">
      <c r="A664" s="184">
        <v>44287</v>
      </c>
      <c r="B664" s="1" t="s">
        <v>472</v>
      </c>
      <c r="D664" s="38">
        <v>21320</v>
      </c>
      <c r="E664" s="1" t="s">
        <v>538</v>
      </c>
      <c r="F664" s="1" t="s">
        <v>540</v>
      </c>
      <c r="G664" s="1" t="s">
        <v>539</v>
      </c>
    </row>
    <row r="665" spans="1:7" ht="15" customHeight="1">
      <c r="A665" s="184">
        <v>44287</v>
      </c>
      <c r="B665" s="1" t="s">
        <v>473</v>
      </c>
      <c r="C665" s="38">
        <v>234520</v>
      </c>
      <c r="E665" s="1" t="s">
        <v>538</v>
      </c>
      <c r="F665" s="1" t="s">
        <v>540</v>
      </c>
      <c r="G665" s="1" t="s">
        <v>539</v>
      </c>
    </row>
    <row r="666" spans="1:7" ht="15" customHeight="1">
      <c r="A666" s="184">
        <v>44287</v>
      </c>
      <c r="B666" s="1" t="s">
        <v>541</v>
      </c>
      <c r="D666" s="38">
        <v>470981</v>
      </c>
      <c r="E666" s="1" t="s">
        <v>329</v>
      </c>
      <c r="F666" s="1" t="s">
        <v>540</v>
      </c>
      <c r="G666" s="1" t="s">
        <v>539</v>
      </c>
    </row>
    <row r="667" spans="1:7" ht="15" customHeight="1">
      <c r="A667" s="184">
        <v>44287</v>
      </c>
      <c r="B667" s="1" t="s">
        <v>472</v>
      </c>
      <c r="D667" s="38">
        <v>47098</v>
      </c>
      <c r="E667" s="1" t="s">
        <v>329</v>
      </c>
      <c r="F667" s="1" t="s">
        <v>540</v>
      </c>
      <c r="G667" s="1" t="s">
        <v>539</v>
      </c>
    </row>
    <row r="668" spans="1:7" ht="15" customHeight="1">
      <c r="A668" s="184">
        <v>44287</v>
      </c>
      <c r="B668" s="1" t="s">
        <v>473</v>
      </c>
      <c r="C668" s="38">
        <v>518079</v>
      </c>
      <c r="E668" s="1" t="s">
        <v>329</v>
      </c>
      <c r="F668" s="1" t="s">
        <v>540</v>
      </c>
      <c r="G668" s="1" t="s">
        <v>539</v>
      </c>
    </row>
    <row r="669" spans="1:7" ht="15" customHeight="1">
      <c r="A669" s="184" t="s">
        <v>474</v>
      </c>
      <c r="B669" s="1" t="s">
        <v>487</v>
      </c>
      <c r="C669" s="38">
        <v>12697</v>
      </c>
      <c r="E669" s="1" t="s">
        <v>475</v>
      </c>
      <c r="F669" s="1" t="s">
        <v>313</v>
      </c>
      <c r="G669" s="138" t="s">
        <v>173</v>
      </c>
    </row>
    <row r="670" spans="1:7" ht="15" customHeight="1">
      <c r="A670" s="184" t="s">
        <v>474</v>
      </c>
      <c r="B670" s="1" t="s">
        <v>537</v>
      </c>
      <c r="D670" s="38">
        <v>12697</v>
      </c>
      <c r="E670" s="1" t="s">
        <v>475</v>
      </c>
      <c r="F670" s="1" t="s">
        <v>313</v>
      </c>
      <c r="G670" s="138"/>
    </row>
    <row r="671" spans="1:7" ht="15" customHeight="1">
      <c r="A671" s="184" t="s">
        <v>476</v>
      </c>
      <c r="B671" s="1" t="s">
        <v>487</v>
      </c>
      <c r="C671" s="38">
        <v>401603839</v>
      </c>
      <c r="E671" s="1" t="s">
        <v>367</v>
      </c>
      <c r="F671" s="1" t="s">
        <v>313</v>
      </c>
      <c r="G671" s="138" t="s">
        <v>173</v>
      </c>
    </row>
    <row r="672" spans="1:7" ht="15" customHeight="1">
      <c r="A672" s="184" t="s">
        <v>476</v>
      </c>
      <c r="B672" s="1" t="s">
        <v>468</v>
      </c>
      <c r="D672" s="38">
        <v>401603839</v>
      </c>
      <c r="E672" s="1" t="s">
        <v>367</v>
      </c>
      <c r="F672" s="1" t="s">
        <v>313</v>
      </c>
      <c r="G672" s="138"/>
    </row>
    <row r="673" spans="1:7" ht="15" customHeight="1">
      <c r="A673" s="184" t="s">
        <v>476</v>
      </c>
      <c r="B673" s="1" t="s">
        <v>487</v>
      </c>
      <c r="C673" s="38">
        <v>308950180</v>
      </c>
      <c r="E673" s="1" t="s">
        <v>337</v>
      </c>
      <c r="F673" s="1" t="s">
        <v>313</v>
      </c>
      <c r="G673" s="138" t="s">
        <v>173</v>
      </c>
    </row>
    <row r="674" spans="1:7" ht="15" customHeight="1">
      <c r="A674" s="184" t="s">
        <v>476</v>
      </c>
      <c r="B674" s="1" t="s">
        <v>468</v>
      </c>
      <c r="D674" s="38">
        <v>308950180</v>
      </c>
      <c r="E674" s="1" t="s">
        <v>337</v>
      </c>
      <c r="F674" s="1" t="s">
        <v>313</v>
      </c>
      <c r="G674" s="138"/>
    </row>
    <row r="675" spans="1:7" ht="15" customHeight="1">
      <c r="A675" s="184">
        <v>44299</v>
      </c>
      <c r="B675" s="1" t="s">
        <v>487</v>
      </c>
      <c r="C675" s="38">
        <v>24392500</v>
      </c>
      <c r="E675" s="1" t="s">
        <v>370</v>
      </c>
      <c r="F675" s="1" t="s">
        <v>313</v>
      </c>
      <c r="G675" s="138" t="s">
        <v>173</v>
      </c>
    </row>
    <row r="676" spans="1:7" ht="15" customHeight="1">
      <c r="A676" s="184">
        <v>44299</v>
      </c>
      <c r="B676" s="1" t="s">
        <v>468</v>
      </c>
      <c r="D676" s="38">
        <v>24392500</v>
      </c>
      <c r="E676" s="1" t="s">
        <v>370</v>
      </c>
      <c r="F676" s="1" t="s">
        <v>313</v>
      </c>
      <c r="G676" s="138"/>
    </row>
    <row r="677" spans="1:7" ht="15" customHeight="1">
      <c r="A677" s="184" t="s">
        <v>477</v>
      </c>
      <c r="B677" s="1" t="s">
        <v>487</v>
      </c>
      <c r="C677" s="38">
        <v>15858810</v>
      </c>
      <c r="E677" s="1" t="s">
        <v>449</v>
      </c>
      <c r="F677" s="1" t="s">
        <v>313</v>
      </c>
      <c r="G677" s="138" t="s">
        <v>173</v>
      </c>
    </row>
    <row r="678" spans="1:7" ht="15" customHeight="1">
      <c r="A678" s="184" t="s">
        <v>477</v>
      </c>
      <c r="B678" s="1" t="s">
        <v>468</v>
      </c>
      <c r="D678" s="38">
        <v>15858810</v>
      </c>
      <c r="E678" s="1" t="s">
        <v>449</v>
      </c>
      <c r="F678" s="1" t="s">
        <v>313</v>
      </c>
      <c r="G678" s="138"/>
    </row>
    <row r="679" spans="1:7" ht="15" customHeight="1">
      <c r="A679" s="184" t="s">
        <v>477</v>
      </c>
      <c r="B679" s="1" t="s">
        <v>487</v>
      </c>
      <c r="C679" s="38">
        <v>257180</v>
      </c>
      <c r="E679" s="1" t="s">
        <v>350</v>
      </c>
      <c r="F679" s="1" t="s">
        <v>313</v>
      </c>
      <c r="G679" s="138" t="s">
        <v>173</v>
      </c>
    </row>
    <row r="680" spans="1:7" ht="15" customHeight="1">
      <c r="A680" s="184" t="s">
        <v>477</v>
      </c>
      <c r="B680" s="1" t="s">
        <v>468</v>
      </c>
      <c r="D680" s="38">
        <v>257180</v>
      </c>
      <c r="E680" s="1" t="s">
        <v>350</v>
      </c>
      <c r="F680" s="1" t="s">
        <v>313</v>
      </c>
      <c r="G680" s="138"/>
    </row>
    <row r="681" spans="1:7" ht="15" customHeight="1">
      <c r="A681" s="184" t="s">
        <v>477</v>
      </c>
      <c r="B681" s="1" t="s">
        <v>487</v>
      </c>
      <c r="C681" s="38">
        <v>34912790</v>
      </c>
      <c r="E681" s="1" t="s">
        <v>327</v>
      </c>
      <c r="F681" s="1" t="s">
        <v>313</v>
      </c>
      <c r="G681" s="138" t="s">
        <v>173</v>
      </c>
    </row>
    <row r="682" spans="1:7" ht="15" customHeight="1">
      <c r="A682" s="184" t="s">
        <v>477</v>
      </c>
      <c r="B682" s="1" t="s">
        <v>468</v>
      </c>
      <c r="D682" s="38">
        <v>34912790</v>
      </c>
      <c r="E682" s="1" t="s">
        <v>327</v>
      </c>
      <c r="F682" s="1" t="s">
        <v>313</v>
      </c>
      <c r="G682" s="138"/>
    </row>
    <row r="683" spans="1:7" ht="15" customHeight="1">
      <c r="A683" s="184" t="s">
        <v>477</v>
      </c>
      <c r="B683" s="1" t="s">
        <v>487</v>
      </c>
      <c r="C683" s="38">
        <v>10148050</v>
      </c>
      <c r="E683" s="1" t="s">
        <v>339</v>
      </c>
      <c r="F683" s="1" t="s">
        <v>313</v>
      </c>
      <c r="G683" s="138" t="s">
        <v>173</v>
      </c>
    </row>
    <row r="684" spans="1:7" ht="15" customHeight="1">
      <c r="A684" s="184" t="s">
        <v>477</v>
      </c>
      <c r="B684" s="1" t="s">
        <v>468</v>
      </c>
      <c r="D684" s="38">
        <v>10148050</v>
      </c>
      <c r="E684" s="1" t="s">
        <v>339</v>
      </c>
      <c r="F684" s="1" t="s">
        <v>313</v>
      </c>
      <c r="G684" s="138"/>
    </row>
    <row r="685" spans="1:7" ht="15" customHeight="1">
      <c r="A685" s="184" t="s">
        <v>477</v>
      </c>
      <c r="B685" s="1" t="s">
        <v>487</v>
      </c>
      <c r="C685" s="38">
        <v>25160410</v>
      </c>
      <c r="E685" s="1" t="s">
        <v>338</v>
      </c>
      <c r="F685" s="1" t="s">
        <v>313</v>
      </c>
      <c r="G685" s="138" t="s">
        <v>173</v>
      </c>
    </row>
    <row r="686" spans="1:7" ht="15" customHeight="1">
      <c r="A686" s="184" t="s">
        <v>477</v>
      </c>
      <c r="B686" s="1" t="s">
        <v>468</v>
      </c>
      <c r="D686" s="38">
        <v>25160410</v>
      </c>
      <c r="E686" s="1" t="s">
        <v>338</v>
      </c>
      <c r="F686" s="1" t="s">
        <v>313</v>
      </c>
      <c r="G686" s="138"/>
    </row>
    <row r="687" spans="1:7" ht="15" customHeight="1">
      <c r="A687" s="184" t="s">
        <v>477</v>
      </c>
      <c r="B687" s="1" t="s">
        <v>487</v>
      </c>
      <c r="C687" s="38">
        <v>9146940</v>
      </c>
      <c r="E687" s="1" t="s">
        <v>338</v>
      </c>
      <c r="F687" s="1" t="s">
        <v>313</v>
      </c>
      <c r="G687" s="138" t="s">
        <v>173</v>
      </c>
    </row>
    <row r="688" spans="1:7" ht="15" customHeight="1">
      <c r="A688" s="184" t="s">
        <v>477</v>
      </c>
      <c r="B688" s="1" t="s">
        <v>468</v>
      </c>
      <c r="D688" s="38">
        <v>9146940</v>
      </c>
      <c r="E688" s="1" t="s">
        <v>338</v>
      </c>
      <c r="F688" s="1" t="s">
        <v>313</v>
      </c>
      <c r="G688" s="1"/>
    </row>
    <row r="689" spans="1:7" ht="15" customHeight="1">
      <c r="A689" s="184" t="s">
        <v>477</v>
      </c>
      <c r="B689" s="1" t="s">
        <v>487</v>
      </c>
      <c r="C689" s="38">
        <v>26951100</v>
      </c>
      <c r="E689" s="1" t="s">
        <v>368</v>
      </c>
      <c r="F689" s="1" t="s">
        <v>313</v>
      </c>
      <c r="G689" s="138" t="s">
        <v>173</v>
      </c>
    </row>
    <row r="690" spans="1:7" ht="15" customHeight="1">
      <c r="A690" s="184" t="s">
        <v>477</v>
      </c>
      <c r="B690" s="1" t="s">
        <v>468</v>
      </c>
      <c r="D690" s="38">
        <v>26951100</v>
      </c>
      <c r="E690" s="1" t="s">
        <v>368</v>
      </c>
      <c r="F690" s="1" t="s">
        <v>313</v>
      </c>
      <c r="G690" s="138"/>
    </row>
    <row r="691" spans="1:7" ht="15" customHeight="1">
      <c r="A691" s="184" t="s">
        <v>477</v>
      </c>
      <c r="B691" s="1" t="s">
        <v>487</v>
      </c>
      <c r="C691" s="38">
        <v>3277120</v>
      </c>
      <c r="E691" s="1" t="s">
        <v>330</v>
      </c>
      <c r="F691" s="1" t="s">
        <v>313</v>
      </c>
      <c r="G691" s="138" t="s">
        <v>173</v>
      </c>
    </row>
    <row r="692" spans="1:7" ht="15" customHeight="1">
      <c r="A692" s="184" t="s">
        <v>477</v>
      </c>
      <c r="B692" s="1" t="s">
        <v>468</v>
      </c>
      <c r="D692" s="38">
        <v>3277120</v>
      </c>
      <c r="E692" s="1" t="s">
        <v>330</v>
      </c>
      <c r="F692" s="1" t="s">
        <v>313</v>
      </c>
      <c r="G692" s="138"/>
    </row>
    <row r="693" spans="1:7" ht="15" customHeight="1">
      <c r="A693" s="184" t="s">
        <v>477</v>
      </c>
      <c r="B693" s="1" t="s">
        <v>487</v>
      </c>
      <c r="C693" s="38">
        <v>2102210</v>
      </c>
      <c r="E693" s="1" t="s">
        <v>355</v>
      </c>
      <c r="F693" s="1" t="s">
        <v>313</v>
      </c>
      <c r="G693" s="138" t="s">
        <v>173</v>
      </c>
    </row>
    <row r="694" spans="1:7" ht="15" customHeight="1">
      <c r="A694" s="184" t="s">
        <v>477</v>
      </c>
      <c r="B694" s="1" t="s">
        <v>468</v>
      </c>
      <c r="D694" s="38">
        <v>2102210</v>
      </c>
      <c r="E694" s="1" t="s">
        <v>355</v>
      </c>
      <c r="F694" s="1" t="s">
        <v>313</v>
      </c>
      <c r="G694" s="138"/>
    </row>
    <row r="695" spans="1:7" ht="15" customHeight="1">
      <c r="A695" s="184" t="s">
        <v>477</v>
      </c>
      <c r="B695" s="1" t="s">
        <v>487</v>
      </c>
      <c r="C695" s="38">
        <v>4138530</v>
      </c>
      <c r="E695" s="1" t="s">
        <v>381</v>
      </c>
      <c r="F695" s="1" t="s">
        <v>313</v>
      </c>
      <c r="G695" s="138" t="s">
        <v>173</v>
      </c>
    </row>
    <row r="696" spans="1:7" ht="15" customHeight="1">
      <c r="A696" s="184" t="s">
        <v>477</v>
      </c>
      <c r="B696" s="1" t="s">
        <v>468</v>
      </c>
      <c r="D696" s="38">
        <v>4138530</v>
      </c>
      <c r="E696" s="1" t="s">
        <v>381</v>
      </c>
      <c r="F696" s="1" t="s">
        <v>313</v>
      </c>
      <c r="G696" s="138"/>
    </row>
    <row r="697" spans="1:7" ht="15" customHeight="1">
      <c r="A697" s="184" t="s">
        <v>477</v>
      </c>
      <c r="B697" s="1" t="s">
        <v>487</v>
      </c>
      <c r="C697" s="38">
        <v>2286020</v>
      </c>
      <c r="E697" s="1" t="s">
        <v>381</v>
      </c>
      <c r="F697" s="1" t="s">
        <v>313</v>
      </c>
      <c r="G697" s="138" t="s">
        <v>173</v>
      </c>
    </row>
    <row r="698" spans="1:7" ht="15" customHeight="1">
      <c r="A698" s="184" t="s">
        <v>477</v>
      </c>
      <c r="B698" s="1" t="s">
        <v>468</v>
      </c>
      <c r="D698" s="38">
        <v>2286020</v>
      </c>
      <c r="E698" s="1" t="s">
        <v>381</v>
      </c>
      <c r="F698" s="1" t="s">
        <v>313</v>
      </c>
      <c r="G698" s="138"/>
    </row>
    <row r="699" spans="1:7" ht="15" customHeight="1">
      <c r="A699" s="184" t="s">
        <v>477</v>
      </c>
      <c r="B699" s="1" t="s">
        <v>487</v>
      </c>
      <c r="C699" s="38">
        <v>18320940</v>
      </c>
      <c r="E699" s="1" t="s">
        <v>331</v>
      </c>
      <c r="F699" s="1" t="s">
        <v>313</v>
      </c>
      <c r="G699" s="138" t="s">
        <v>173</v>
      </c>
    </row>
    <row r="700" spans="1:7" ht="15" customHeight="1">
      <c r="A700" s="184" t="s">
        <v>477</v>
      </c>
      <c r="B700" s="1" t="s">
        <v>468</v>
      </c>
      <c r="D700" s="38">
        <v>18320940</v>
      </c>
      <c r="E700" s="1" t="s">
        <v>331</v>
      </c>
      <c r="F700" s="1" t="s">
        <v>313</v>
      </c>
      <c r="G700" s="138"/>
    </row>
    <row r="701" spans="1:7" ht="15" customHeight="1">
      <c r="A701" s="184" t="s">
        <v>477</v>
      </c>
      <c r="B701" s="1" t="s">
        <v>487</v>
      </c>
      <c r="C701" s="38">
        <v>22188100</v>
      </c>
      <c r="E701" s="1" t="s">
        <v>382</v>
      </c>
      <c r="F701" s="1" t="s">
        <v>313</v>
      </c>
      <c r="G701" s="138" t="s">
        <v>173</v>
      </c>
    </row>
    <row r="702" spans="1:7" ht="15" customHeight="1">
      <c r="A702" s="184" t="s">
        <v>477</v>
      </c>
      <c r="B702" s="1" t="s">
        <v>468</v>
      </c>
      <c r="D702" s="38">
        <v>22188100</v>
      </c>
      <c r="E702" s="1" t="s">
        <v>382</v>
      </c>
      <c r="F702" s="1" t="s">
        <v>313</v>
      </c>
      <c r="G702" s="138"/>
    </row>
    <row r="703" spans="1:7" ht="15" customHeight="1">
      <c r="A703" s="184" t="s">
        <v>477</v>
      </c>
      <c r="B703" s="1" t="s">
        <v>487</v>
      </c>
      <c r="C703" s="38">
        <v>1930500</v>
      </c>
      <c r="E703" s="1" t="s">
        <v>428</v>
      </c>
      <c r="F703" s="1" t="s">
        <v>313</v>
      </c>
      <c r="G703" s="138" t="s">
        <v>173</v>
      </c>
    </row>
    <row r="704" spans="1:7" ht="15" customHeight="1">
      <c r="A704" s="184" t="s">
        <v>477</v>
      </c>
      <c r="B704" s="1" t="s">
        <v>468</v>
      </c>
      <c r="D704" s="38">
        <v>1930500</v>
      </c>
      <c r="E704" s="1" t="s">
        <v>428</v>
      </c>
      <c r="F704" s="1" t="s">
        <v>313</v>
      </c>
      <c r="G704" s="138"/>
    </row>
    <row r="705" spans="1:7" ht="15" customHeight="1">
      <c r="A705" s="184" t="s">
        <v>477</v>
      </c>
      <c r="B705" s="1" t="s">
        <v>487</v>
      </c>
      <c r="C705" s="38">
        <v>11788260</v>
      </c>
      <c r="E705" s="1" t="s">
        <v>130</v>
      </c>
      <c r="F705" s="1" t="s">
        <v>313</v>
      </c>
      <c r="G705" s="138" t="s">
        <v>173</v>
      </c>
    </row>
    <row r="706" spans="1:7" ht="15" customHeight="1">
      <c r="A706" s="184" t="s">
        <v>477</v>
      </c>
      <c r="B706" s="1" t="s">
        <v>468</v>
      </c>
      <c r="D706" s="38">
        <v>11788260</v>
      </c>
      <c r="E706" s="1" t="s">
        <v>130</v>
      </c>
      <c r="F706" s="1" t="s">
        <v>313</v>
      </c>
      <c r="G706" s="138"/>
    </row>
    <row r="707" spans="1:7" ht="15" customHeight="1">
      <c r="A707" s="184" t="s">
        <v>477</v>
      </c>
      <c r="B707" s="1" t="s">
        <v>487</v>
      </c>
      <c r="C707" s="38">
        <v>64834770</v>
      </c>
      <c r="E707" s="1" t="s">
        <v>388</v>
      </c>
      <c r="F707" s="1" t="s">
        <v>313</v>
      </c>
      <c r="G707" s="138" t="s">
        <v>173</v>
      </c>
    </row>
    <row r="708" spans="1:7" ht="15" customHeight="1">
      <c r="A708" s="184" t="s">
        <v>477</v>
      </c>
      <c r="B708" s="1" t="s">
        <v>468</v>
      </c>
      <c r="D708" s="38">
        <v>64834770</v>
      </c>
      <c r="E708" s="1" t="s">
        <v>388</v>
      </c>
      <c r="F708" s="1" t="s">
        <v>313</v>
      </c>
      <c r="G708" s="138"/>
    </row>
    <row r="709" spans="1:7" ht="15" customHeight="1">
      <c r="A709" s="184" t="s">
        <v>477</v>
      </c>
      <c r="B709" s="1" t="s">
        <v>487</v>
      </c>
      <c r="C709" s="38">
        <v>159980370</v>
      </c>
      <c r="E709" s="1" t="s">
        <v>383</v>
      </c>
      <c r="F709" s="1" t="s">
        <v>313</v>
      </c>
      <c r="G709" s="138" t="s">
        <v>173</v>
      </c>
    </row>
    <row r="710" spans="1:7" ht="15" customHeight="1">
      <c r="A710" s="184" t="s">
        <v>477</v>
      </c>
      <c r="B710" s="1" t="s">
        <v>468</v>
      </c>
      <c r="D710" s="38">
        <v>159980370</v>
      </c>
      <c r="E710" s="1" t="s">
        <v>383</v>
      </c>
      <c r="F710" s="1" t="s">
        <v>313</v>
      </c>
      <c r="G710" s="138"/>
    </row>
    <row r="711" spans="1:7" ht="15" customHeight="1">
      <c r="A711" s="184" t="s">
        <v>478</v>
      </c>
      <c r="B711" s="1" t="s">
        <v>487</v>
      </c>
      <c r="C711" s="38">
        <v>8503000</v>
      </c>
      <c r="E711" s="1" t="s">
        <v>387</v>
      </c>
      <c r="F711" s="1" t="s">
        <v>313</v>
      </c>
      <c r="G711" s="138" t="s">
        <v>173</v>
      </c>
    </row>
    <row r="712" spans="1:7" ht="15" customHeight="1">
      <c r="A712" s="184" t="s">
        <v>478</v>
      </c>
      <c r="B712" s="1" t="s">
        <v>468</v>
      </c>
      <c r="D712" s="38">
        <v>8503000</v>
      </c>
      <c r="E712" s="1" t="s">
        <v>387</v>
      </c>
      <c r="F712" s="1" t="s">
        <v>313</v>
      </c>
      <c r="G712" s="1"/>
    </row>
    <row r="713" spans="1:7" ht="15" customHeight="1">
      <c r="A713" s="184" t="s">
        <v>479</v>
      </c>
      <c r="B713" s="1" t="s">
        <v>487</v>
      </c>
      <c r="C713" s="38">
        <v>1897500</v>
      </c>
      <c r="E713" s="1" t="s">
        <v>389</v>
      </c>
      <c r="F713" s="1" t="s">
        <v>313</v>
      </c>
      <c r="G713" s="138" t="s">
        <v>173</v>
      </c>
    </row>
    <row r="714" spans="1:7" ht="15" customHeight="1">
      <c r="A714" s="184" t="s">
        <v>479</v>
      </c>
      <c r="B714" s="1" t="s">
        <v>468</v>
      </c>
      <c r="D714" s="38">
        <v>1897500</v>
      </c>
      <c r="E714" s="1" t="s">
        <v>389</v>
      </c>
      <c r="F714" s="1" t="s">
        <v>313</v>
      </c>
      <c r="G714" s="138"/>
    </row>
    <row r="715" spans="1:7" ht="15" customHeight="1">
      <c r="A715" s="184" t="s">
        <v>479</v>
      </c>
      <c r="B715" s="1" t="s">
        <v>487</v>
      </c>
      <c r="C715" s="38">
        <v>2106337</v>
      </c>
      <c r="E715" s="1" t="s">
        <v>242</v>
      </c>
      <c r="F715" s="1" t="s">
        <v>313</v>
      </c>
      <c r="G715" s="138" t="s">
        <v>173</v>
      </c>
    </row>
    <row r="716" spans="1:7" ht="15" customHeight="1">
      <c r="A716" s="184" t="s">
        <v>479</v>
      </c>
      <c r="B716" s="1" t="s">
        <v>468</v>
      </c>
      <c r="D716" s="38">
        <v>2106337</v>
      </c>
      <c r="E716" s="1" t="s">
        <v>242</v>
      </c>
      <c r="F716" s="1" t="s">
        <v>313</v>
      </c>
      <c r="G716" s="138"/>
    </row>
    <row r="717" spans="1:7" ht="15" customHeight="1">
      <c r="A717" s="184" t="s">
        <v>479</v>
      </c>
      <c r="B717" s="1" t="s">
        <v>487</v>
      </c>
      <c r="C717" s="38">
        <v>20000000</v>
      </c>
      <c r="E717" s="1" t="s">
        <v>412</v>
      </c>
      <c r="F717" s="1" t="s">
        <v>313</v>
      </c>
      <c r="G717" s="138" t="s">
        <v>173</v>
      </c>
    </row>
    <row r="718" spans="1:7" ht="15" customHeight="1">
      <c r="A718" s="184" t="s">
        <v>479</v>
      </c>
      <c r="B718" s="1" t="s">
        <v>468</v>
      </c>
      <c r="D718" s="38">
        <v>20000000</v>
      </c>
      <c r="E718" s="1" t="s">
        <v>412</v>
      </c>
      <c r="F718" s="1" t="s">
        <v>313</v>
      </c>
      <c r="G718" s="138"/>
    </row>
    <row r="719" spans="1:7" ht="15" customHeight="1">
      <c r="A719" s="184" t="s">
        <v>479</v>
      </c>
      <c r="B719" s="1" t="s">
        <v>487</v>
      </c>
      <c r="C719" s="38">
        <v>10997910</v>
      </c>
      <c r="E719" s="1" t="s">
        <v>434</v>
      </c>
      <c r="F719" s="1" t="s">
        <v>313</v>
      </c>
      <c r="G719" s="138" t="s">
        <v>173</v>
      </c>
    </row>
    <row r="720" spans="1:7" ht="15" customHeight="1">
      <c r="A720" s="184" t="s">
        <v>479</v>
      </c>
      <c r="B720" s="1" t="s">
        <v>468</v>
      </c>
      <c r="D720" s="38">
        <v>10997910</v>
      </c>
      <c r="E720" s="1" t="s">
        <v>434</v>
      </c>
      <c r="F720" s="1" t="s">
        <v>313</v>
      </c>
      <c r="G720" s="138"/>
    </row>
    <row r="721" spans="1:7" ht="15" customHeight="1">
      <c r="A721" s="184" t="s">
        <v>480</v>
      </c>
      <c r="B721" s="1" t="s">
        <v>487</v>
      </c>
      <c r="C721" s="38">
        <v>59451810</v>
      </c>
      <c r="E721" s="1" t="s">
        <v>481</v>
      </c>
      <c r="F721" s="1" t="s">
        <v>313</v>
      </c>
      <c r="G721" s="138" t="s">
        <v>173</v>
      </c>
    </row>
    <row r="722" spans="1:7" ht="15" customHeight="1">
      <c r="A722" s="184" t="s">
        <v>480</v>
      </c>
      <c r="B722" s="1" t="s">
        <v>468</v>
      </c>
      <c r="D722" s="38">
        <v>59451810</v>
      </c>
      <c r="E722" s="1" t="s">
        <v>481</v>
      </c>
      <c r="F722" s="1" t="s">
        <v>313</v>
      </c>
      <c r="G722" s="138"/>
    </row>
    <row r="723" spans="1:7" ht="15" customHeight="1">
      <c r="A723" s="184" t="s">
        <v>480</v>
      </c>
      <c r="B723" s="1" t="s">
        <v>487</v>
      </c>
      <c r="C723" s="38">
        <v>131743458</v>
      </c>
      <c r="E723" s="1" t="s">
        <v>369</v>
      </c>
      <c r="F723" s="1" t="s">
        <v>313</v>
      </c>
      <c r="G723" s="138" t="s">
        <v>173</v>
      </c>
    </row>
    <row r="724" spans="1:7" ht="15" customHeight="1">
      <c r="A724" s="184" t="s">
        <v>480</v>
      </c>
      <c r="B724" s="1" t="s">
        <v>468</v>
      </c>
      <c r="D724" s="38">
        <v>131743458</v>
      </c>
      <c r="E724" s="1" t="s">
        <v>369</v>
      </c>
      <c r="F724" s="1" t="s">
        <v>313</v>
      </c>
      <c r="G724" s="138"/>
    </row>
    <row r="725" spans="1:7" ht="15" customHeight="1">
      <c r="A725" s="184" t="s">
        <v>480</v>
      </c>
      <c r="B725" s="1" t="s">
        <v>487</v>
      </c>
      <c r="C725" s="38">
        <v>103050200</v>
      </c>
      <c r="E725" s="1" t="s">
        <v>356</v>
      </c>
      <c r="F725" s="1" t="s">
        <v>313</v>
      </c>
      <c r="G725" s="138" t="s">
        <v>173</v>
      </c>
    </row>
    <row r="726" spans="1:7" ht="15" customHeight="1">
      <c r="A726" s="184" t="s">
        <v>480</v>
      </c>
      <c r="B726" s="1" t="s">
        <v>468</v>
      </c>
      <c r="D726" s="38">
        <v>103050200</v>
      </c>
      <c r="E726" s="1" t="s">
        <v>356</v>
      </c>
      <c r="F726" s="1" t="s">
        <v>313</v>
      </c>
      <c r="G726" s="138"/>
    </row>
    <row r="727" spans="1:7" ht="15" customHeight="1">
      <c r="A727" s="184" t="s">
        <v>480</v>
      </c>
      <c r="B727" s="1" t="s">
        <v>487</v>
      </c>
      <c r="C727" s="38">
        <v>19646961</v>
      </c>
      <c r="E727" s="1" t="s">
        <v>380</v>
      </c>
      <c r="F727" s="1" t="s">
        <v>313</v>
      </c>
      <c r="G727" s="138" t="s">
        <v>173</v>
      </c>
    </row>
    <row r="728" spans="1:7" ht="15" customHeight="1">
      <c r="A728" s="184" t="s">
        <v>480</v>
      </c>
      <c r="B728" s="1" t="s">
        <v>468</v>
      </c>
      <c r="D728" s="38">
        <v>19646961</v>
      </c>
      <c r="E728" s="1" t="s">
        <v>380</v>
      </c>
      <c r="F728" s="1" t="s">
        <v>313</v>
      </c>
      <c r="G728" s="138"/>
    </row>
    <row r="729" spans="1:7" ht="15" customHeight="1">
      <c r="A729" s="184" t="s">
        <v>480</v>
      </c>
      <c r="B729" s="1" t="s">
        <v>487</v>
      </c>
      <c r="C729" s="38">
        <v>3214750</v>
      </c>
      <c r="E729" s="1" t="s">
        <v>470</v>
      </c>
      <c r="F729" s="1" t="s">
        <v>313</v>
      </c>
      <c r="G729" s="138" t="s">
        <v>173</v>
      </c>
    </row>
    <row r="730" spans="1:7" ht="15" customHeight="1">
      <c r="A730" s="184" t="s">
        <v>480</v>
      </c>
      <c r="B730" s="1" t="s">
        <v>468</v>
      </c>
      <c r="D730" s="38">
        <v>3214750</v>
      </c>
      <c r="E730" s="1" t="s">
        <v>470</v>
      </c>
      <c r="F730" s="1" t="s">
        <v>313</v>
      </c>
      <c r="G730" s="138"/>
    </row>
    <row r="731" spans="1:7" ht="15" customHeight="1">
      <c r="A731" s="184" t="s">
        <v>482</v>
      </c>
      <c r="B731" s="1" t="s">
        <v>487</v>
      </c>
      <c r="C731" s="38">
        <v>61469705</v>
      </c>
      <c r="E731" s="1" t="s">
        <v>386</v>
      </c>
      <c r="F731" s="1" t="s">
        <v>313</v>
      </c>
      <c r="G731" s="138" t="s">
        <v>173</v>
      </c>
    </row>
    <row r="732" spans="1:7" ht="15" customHeight="1">
      <c r="A732" s="184" t="s">
        <v>482</v>
      </c>
      <c r="B732" s="1" t="s">
        <v>468</v>
      </c>
      <c r="D732" s="38">
        <v>61469705</v>
      </c>
      <c r="E732" s="1" t="s">
        <v>386</v>
      </c>
      <c r="F732" s="1" t="s">
        <v>313</v>
      </c>
      <c r="G732" s="138"/>
    </row>
    <row r="733" spans="1:7" ht="15" customHeight="1">
      <c r="A733" s="184" t="s">
        <v>483</v>
      </c>
      <c r="B733" s="1" t="s">
        <v>487</v>
      </c>
      <c r="C733" s="38">
        <v>22883300</v>
      </c>
      <c r="E733" s="1" t="s">
        <v>390</v>
      </c>
      <c r="F733" s="1" t="s">
        <v>313</v>
      </c>
      <c r="G733" s="138" t="s">
        <v>173</v>
      </c>
    </row>
    <row r="734" spans="1:7" ht="15" customHeight="1">
      <c r="A734" s="184" t="s">
        <v>483</v>
      </c>
      <c r="B734" s="1" t="s">
        <v>468</v>
      </c>
      <c r="D734" s="38">
        <v>22883300</v>
      </c>
      <c r="E734" s="1" t="s">
        <v>390</v>
      </c>
      <c r="F734" s="1" t="s">
        <v>313</v>
      </c>
      <c r="G734" s="138"/>
    </row>
    <row r="735" spans="1:7" ht="15" customHeight="1">
      <c r="A735" s="184" t="s">
        <v>483</v>
      </c>
      <c r="B735" s="1" t="s">
        <v>487</v>
      </c>
      <c r="C735" s="38">
        <v>9853800</v>
      </c>
      <c r="E735" s="1" t="s">
        <v>346</v>
      </c>
      <c r="F735" s="1" t="s">
        <v>313</v>
      </c>
      <c r="G735" s="138" t="s">
        <v>173</v>
      </c>
    </row>
    <row r="736" spans="1:7" ht="15" customHeight="1">
      <c r="A736" s="184" t="s">
        <v>483</v>
      </c>
      <c r="B736" s="1" t="s">
        <v>468</v>
      </c>
      <c r="D736" s="38">
        <v>9853800</v>
      </c>
      <c r="E736" s="1" t="s">
        <v>346</v>
      </c>
      <c r="F736" s="1" t="s">
        <v>313</v>
      </c>
      <c r="G736" s="138"/>
    </row>
    <row r="737" spans="1:7" ht="15" customHeight="1">
      <c r="A737" s="184" t="s">
        <v>483</v>
      </c>
      <c r="B737" s="1" t="s">
        <v>487</v>
      </c>
      <c r="C737" s="38">
        <v>15749800</v>
      </c>
      <c r="E737" s="1" t="s">
        <v>340</v>
      </c>
      <c r="F737" s="1" t="s">
        <v>313</v>
      </c>
      <c r="G737" s="138" t="s">
        <v>173</v>
      </c>
    </row>
    <row r="738" spans="1:7" ht="15" customHeight="1">
      <c r="A738" s="184" t="s">
        <v>483</v>
      </c>
      <c r="B738" s="1" t="s">
        <v>468</v>
      </c>
      <c r="D738" s="38">
        <v>15749800</v>
      </c>
      <c r="E738" s="1" t="s">
        <v>340</v>
      </c>
      <c r="F738" s="1" t="s">
        <v>313</v>
      </c>
      <c r="G738" s="138"/>
    </row>
    <row r="739" spans="1:7" ht="15" customHeight="1">
      <c r="A739" s="184" t="s">
        <v>483</v>
      </c>
      <c r="B739" s="1" t="s">
        <v>487</v>
      </c>
      <c r="C739" s="38">
        <v>12404953</v>
      </c>
      <c r="E739" s="1" t="s">
        <v>340</v>
      </c>
      <c r="F739" s="1" t="s">
        <v>313</v>
      </c>
      <c r="G739" s="138" t="s">
        <v>173</v>
      </c>
    </row>
    <row r="740" spans="1:7" ht="15" customHeight="1">
      <c r="A740" s="184" t="s">
        <v>483</v>
      </c>
      <c r="B740" s="1" t="s">
        <v>468</v>
      </c>
      <c r="D740" s="38">
        <v>12404953</v>
      </c>
      <c r="E740" s="1" t="s">
        <v>340</v>
      </c>
      <c r="F740" s="1" t="s">
        <v>313</v>
      </c>
      <c r="G740" s="138"/>
    </row>
    <row r="741" spans="1:7" ht="15" customHeight="1">
      <c r="A741" s="184" t="s">
        <v>483</v>
      </c>
      <c r="B741" s="1" t="s">
        <v>487</v>
      </c>
      <c r="C741" s="38">
        <v>13957174</v>
      </c>
      <c r="E741" s="1" t="s">
        <v>340</v>
      </c>
      <c r="F741" s="1" t="s">
        <v>313</v>
      </c>
      <c r="G741" s="138" t="s">
        <v>173</v>
      </c>
    </row>
    <row r="742" spans="1:7" ht="15" customHeight="1">
      <c r="A742" s="184" t="s">
        <v>483</v>
      </c>
      <c r="B742" s="1" t="s">
        <v>468</v>
      </c>
      <c r="D742" s="38">
        <v>13957174</v>
      </c>
      <c r="E742" s="1" t="s">
        <v>340</v>
      </c>
      <c r="F742" s="1" t="s">
        <v>313</v>
      </c>
      <c r="G742" s="138"/>
    </row>
    <row r="743" spans="1:7" ht="15" customHeight="1">
      <c r="A743" s="184" t="s">
        <v>483</v>
      </c>
      <c r="B743" s="1" t="s">
        <v>487</v>
      </c>
      <c r="C743" s="38">
        <v>4965400</v>
      </c>
      <c r="E743" s="1" t="s">
        <v>340</v>
      </c>
      <c r="F743" s="1" t="s">
        <v>313</v>
      </c>
      <c r="G743" s="138" t="s">
        <v>173</v>
      </c>
    </row>
    <row r="744" spans="1:7" ht="15" customHeight="1">
      <c r="A744" s="184" t="s">
        <v>483</v>
      </c>
      <c r="B744" s="1" t="s">
        <v>468</v>
      </c>
      <c r="D744" s="38">
        <v>4965400</v>
      </c>
      <c r="E744" s="1" t="s">
        <v>340</v>
      </c>
      <c r="F744" s="1" t="s">
        <v>313</v>
      </c>
      <c r="G744" s="1"/>
    </row>
    <row r="745" spans="1:7" ht="15" customHeight="1">
      <c r="A745" s="184" t="s">
        <v>483</v>
      </c>
      <c r="B745" s="1" t="s">
        <v>487</v>
      </c>
      <c r="C745" s="38">
        <v>8963130</v>
      </c>
      <c r="E745" s="1" t="s">
        <v>363</v>
      </c>
      <c r="F745" s="1" t="s">
        <v>313</v>
      </c>
      <c r="G745" s="138" t="s">
        <v>173</v>
      </c>
    </row>
    <row r="746" spans="1:7" ht="15" customHeight="1">
      <c r="A746" s="184" t="s">
        <v>483</v>
      </c>
      <c r="B746" s="1" t="s">
        <v>468</v>
      </c>
      <c r="D746" s="38">
        <v>8963130</v>
      </c>
      <c r="E746" s="1" t="s">
        <v>363</v>
      </c>
      <c r="F746" s="1" t="s">
        <v>313</v>
      </c>
      <c r="G746" s="138"/>
    </row>
    <row r="747" spans="1:7" ht="15" customHeight="1">
      <c r="A747" s="184" t="s">
        <v>483</v>
      </c>
      <c r="B747" s="1" t="s">
        <v>487</v>
      </c>
      <c r="C747" s="38">
        <v>16432405</v>
      </c>
      <c r="E747" s="1" t="s">
        <v>363</v>
      </c>
      <c r="F747" s="1" t="s">
        <v>313</v>
      </c>
      <c r="G747" s="138" t="s">
        <v>173</v>
      </c>
    </row>
    <row r="748" spans="1:7" ht="15" customHeight="1">
      <c r="A748" s="184" t="s">
        <v>483</v>
      </c>
      <c r="B748" s="1" t="s">
        <v>468</v>
      </c>
      <c r="D748" s="38">
        <v>16432405</v>
      </c>
      <c r="E748" s="1" t="s">
        <v>363</v>
      </c>
      <c r="F748" s="1" t="s">
        <v>313</v>
      </c>
      <c r="G748" s="1"/>
    </row>
    <row r="749" spans="1:7" ht="15" customHeight="1">
      <c r="A749" s="184" t="s">
        <v>484</v>
      </c>
      <c r="B749" s="1" t="s">
        <v>487</v>
      </c>
      <c r="C749" s="38">
        <v>5156360</v>
      </c>
      <c r="E749" s="1" t="s">
        <v>334</v>
      </c>
      <c r="F749" s="1" t="s">
        <v>313</v>
      </c>
      <c r="G749" s="138" t="s">
        <v>173</v>
      </c>
    </row>
    <row r="750" spans="1:7" ht="15" customHeight="1">
      <c r="A750" s="184" t="s">
        <v>484</v>
      </c>
      <c r="B750" s="1" t="s">
        <v>468</v>
      </c>
      <c r="D750" s="38">
        <v>5156360</v>
      </c>
      <c r="E750" s="1" t="s">
        <v>334</v>
      </c>
      <c r="F750" s="1" t="s">
        <v>313</v>
      </c>
      <c r="G750" s="138"/>
    </row>
    <row r="751" spans="1:7" ht="15" customHeight="1">
      <c r="A751" s="184" t="s">
        <v>484</v>
      </c>
      <c r="B751" s="1" t="s">
        <v>487</v>
      </c>
      <c r="C751" s="38">
        <v>1822920</v>
      </c>
      <c r="E751" s="1" t="s">
        <v>330</v>
      </c>
      <c r="F751" s="1" t="s">
        <v>313</v>
      </c>
      <c r="G751" s="138" t="s">
        <v>173</v>
      </c>
    </row>
    <row r="752" spans="1:7" ht="15" customHeight="1">
      <c r="A752" s="184" t="s">
        <v>484</v>
      </c>
      <c r="B752" s="1" t="s">
        <v>468</v>
      </c>
      <c r="D752" s="38">
        <v>1822920</v>
      </c>
      <c r="E752" s="1" t="s">
        <v>330</v>
      </c>
      <c r="F752" s="1" t="s">
        <v>313</v>
      </c>
      <c r="G752" s="138"/>
    </row>
    <row r="753" spans="1:7" ht="15" customHeight="1">
      <c r="A753" s="184" t="s">
        <v>484</v>
      </c>
      <c r="B753" s="1" t="s">
        <v>487</v>
      </c>
      <c r="C753" s="38">
        <v>7223480</v>
      </c>
      <c r="E753" s="1" t="s">
        <v>397</v>
      </c>
      <c r="F753" s="1" t="s">
        <v>313</v>
      </c>
      <c r="G753" s="138" t="s">
        <v>173</v>
      </c>
    </row>
    <row r="754" spans="1:7" ht="15" customHeight="1">
      <c r="A754" s="184" t="s">
        <v>484</v>
      </c>
      <c r="B754" s="1" t="s">
        <v>468</v>
      </c>
      <c r="D754" s="38">
        <v>7223480</v>
      </c>
      <c r="E754" s="1" t="s">
        <v>397</v>
      </c>
      <c r="F754" s="1" t="s">
        <v>313</v>
      </c>
      <c r="G754" s="138"/>
    </row>
    <row r="755" spans="1:7" ht="15" customHeight="1">
      <c r="A755" s="184" t="s">
        <v>484</v>
      </c>
      <c r="B755" s="1" t="s">
        <v>487</v>
      </c>
      <c r="C755" s="38">
        <v>76648000</v>
      </c>
      <c r="E755" s="1" t="s">
        <v>341</v>
      </c>
      <c r="F755" s="1" t="s">
        <v>313</v>
      </c>
      <c r="G755" s="138" t="s">
        <v>173</v>
      </c>
    </row>
    <row r="756" spans="1:7" ht="15" customHeight="1">
      <c r="A756" s="184" t="s">
        <v>484</v>
      </c>
      <c r="B756" s="1" t="s">
        <v>468</v>
      </c>
      <c r="D756" s="38">
        <v>76648000</v>
      </c>
      <c r="E756" s="1" t="s">
        <v>341</v>
      </c>
      <c r="F756" s="1" t="s">
        <v>313</v>
      </c>
      <c r="G756" s="138"/>
    </row>
    <row r="757" spans="1:7" ht="15" customHeight="1">
      <c r="A757" s="184" t="s">
        <v>484</v>
      </c>
      <c r="B757" s="1" t="s">
        <v>487</v>
      </c>
      <c r="C757" s="38">
        <v>14438600</v>
      </c>
      <c r="E757" s="1" t="s">
        <v>341</v>
      </c>
      <c r="F757" s="1" t="s">
        <v>313</v>
      </c>
      <c r="G757" s="138" t="s">
        <v>173</v>
      </c>
    </row>
    <row r="758" spans="1:7" ht="15" customHeight="1">
      <c r="A758" s="184" t="s">
        <v>484</v>
      </c>
      <c r="B758" s="1" t="s">
        <v>468</v>
      </c>
      <c r="D758" s="38">
        <v>14438600</v>
      </c>
      <c r="E758" s="1" t="s">
        <v>341</v>
      </c>
      <c r="F758" s="1" t="s">
        <v>313</v>
      </c>
      <c r="G758" s="138"/>
    </row>
    <row r="759" spans="1:7" ht="15" customHeight="1">
      <c r="A759" s="184" t="s">
        <v>484</v>
      </c>
      <c r="B759" s="1" t="s">
        <v>487</v>
      </c>
      <c r="C759" s="38">
        <v>30297300</v>
      </c>
      <c r="E759" s="1" t="s">
        <v>341</v>
      </c>
      <c r="F759" s="1" t="s">
        <v>313</v>
      </c>
      <c r="G759" s="138" t="s">
        <v>173</v>
      </c>
    </row>
    <row r="760" spans="1:7" ht="15" customHeight="1">
      <c r="A760" s="184" t="s">
        <v>484</v>
      </c>
      <c r="B760" s="1" t="s">
        <v>468</v>
      </c>
      <c r="D760" s="38">
        <v>30297300</v>
      </c>
      <c r="E760" s="1" t="s">
        <v>341</v>
      </c>
      <c r="F760" s="1" t="s">
        <v>313</v>
      </c>
      <c r="G760" s="138"/>
    </row>
    <row r="761" spans="1:7" ht="15" customHeight="1">
      <c r="A761" s="184" t="s">
        <v>484</v>
      </c>
      <c r="B761" s="1" t="s">
        <v>487</v>
      </c>
      <c r="C761" s="38">
        <v>3200670</v>
      </c>
      <c r="E761" s="1" t="s">
        <v>450</v>
      </c>
      <c r="F761" s="1" t="s">
        <v>313</v>
      </c>
      <c r="G761" s="138" t="s">
        <v>173</v>
      </c>
    </row>
    <row r="762" spans="1:7" ht="15" customHeight="1">
      <c r="A762" s="184" t="s">
        <v>484</v>
      </c>
      <c r="B762" s="1" t="s">
        <v>468</v>
      </c>
      <c r="D762" s="38">
        <v>3200670</v>
      </c>
      <c r="E762" s="1" t="s">
        <v>450</v>
      </c>
      <c r="F762" s="1" t="s">
        <v>313</v>
      </c>
      <c r="G762" s="138"/>
    </row>
    <row r="763" spans="1:7" ht="15" customHeight="1">
      <c r="A763" s="184" t="s">
        <v>484</v>
      </c>
      <c r="B763" s="1" t="s">
        <v>487</v>
      </c>
      <c r="C763" s="38">
        <v>76197110</v>
      </c>
      <c r="E763" s="1" t="s">
        <v>370</v>
      </c>
      <c r="F763" s="1" t="s">
        <v>313</v>
      </c>
      <c r="G763" s="138" t="s">
        <v>173</v>
      </c>
    </row>
    <row r="764" spans="1:7" ht="15" customHeight="1">
      <c r="A764" s="184" t="s">
        <v>484</v>
      </c>
      <c r="B764" s="1" t="s">
        <v>468</v>
      </c>
      <c r="D764" s="38">
        <v>76197110</v>
      </c>
      <c r="E764" s="1" t="s">
        <v>370</v>
      </c>
      <c r="F764" s="1" t="s">
        <v>313</v>
      </c>
      <c r="G764" s="138"/>
    </row>
    <row r="765" spans="1:7" ht="15" customHeight="1">
      <c r="A765" s="184" t="s">
        <v>485</v>
      </c>
      <c r="B765" s="1" t="s">
        <v>487</v>
      </c>
      <c r="C765" s="38">
        <v>13693460</v>
      </c>
      <c r="E765" s="1" t="s">
        <v>378</v>
      </c>
      <c r="F765" s="1" t="s">
        <v>313</v>
      </c>
      <c r="G765" s="138" t="s">
        <v>173</v>
      </c>
    </row>
    <row r="766" spans="1:7" ht="15" customHeight="1">
      <c r="A766" s="184" t="s">
        <v>485</v>
      </c>
      <c r="B766" s="1" t="s">
        <v>468</v>
      </c>
      <c r="D766" s="38">
        <v>13693460</v>
      </c>
      <c r="E766" s="1" t="s">
        <v>378</v>
      </c>
      <c r="F766" s="1" t="s">
        <v>313</v>
      </c>
      <c r="G766" s="138"/>
    </row>
    <row r="767" spans="1:7" ht="15" customHeight="1">
      <c r="A767" s="184" t="s">
        <v>485</v>
      </c>
      <c r="B767" s="1" t="s">
        <v>487</v>
      </c>
      <c r="C767" s="38">
        <v>9991850</v>
      </c>
      <c r="E767" s="1" t="s">
        <v>351</v>
      </c>
      <c r="F767" s="1" t="s">
        <v>313</v>
      </c>
      <c r="G767" s="138" t="s">
        <v>173</v>
      </c>
    </row>
    <row r="768" spans="1:7" ht="15" customHeight="1">
      <c r="A768" s="184" t="s">
        <v>485</v>
      </c>
      <c r="B768" s="1" t="s">
        <v>468</v>
      </c>
      <c r="D768" s="38">
        <v>9991850</v>
      </c>
      <c r="E768" s="1" t="s">
        <v>351</v>
      </c>
      <c r="F768" s="1" t="s">
        <v>313</v>
      </c>
      <c r="G768" s="138"/>
    </row>
    <row r="769" spans="1:7" ht="15" customHeight="1">
      <c r="A769" s="184" t="s">
        <v>486</v>
      </c>
      <c r="B769" s="1" t="s">
        <v>487</v>
      </c>
      <c r="C769" s="38">
        <v>14112318</v>
      </c>
      <c r="E769" s="1" t="s">
        <v>413</v>
      </c>
      <c r="F769" s="1" t="s">
        <v>313</v>
      </c>
      <c r="G769" s="138" t="s">
        <v>173</v>
      </c>
    </row>
    <row r="770" spans="1:7" ht="15" customHeight="1">
      <c r="A770" s="184" t="s">
        <v>486</v>
      </c>
      <c r="B770" s="1" t="s">
        <v>468</v>
      </c>
      <c r="D770" s="38">
        <v>14112318</v>
      </c>
      <c r="E770" s="1" t="s">
        <v>413</v>
      </c>
      <c r="F770" s="1" t="s">
        <v>313</v>
      </c>
      <c r="G770" s="138"/>
    </row>
    <row r="771" spans="1:7" ht="15" customHeight="1">
      <c r="A771" s="184" t="s">
        <v>486</v>
      </c>
      <c r="B771" s="1" t="s">
        <v>487</v>
      </c>
      <c r="C771" s="38">
        <v>8452290</v>
      </c>
      <c r="E771" s="1" t="s">
        <v>340</v>
      </c>
      <c r="F771" s="1" t="s">
        <v>313</v>
      </c>
      <c r="G771" s="138" t="s">
        <v>173</v>
      </c>
    </row>
    <row r="772" spans="1:7" ht="15" customHeight="1">
      <c r="A772" s="184" t="s">
        <v>486</v>
      </c>
      <c r="B772" s="1" t="s">
        <v>468</v>
      </c>
      <c r="D772" s="38">
        <v>8452290</v>
      </c>
      <c r="E772" s="1" t="s">
        <v>340</v>
      </c>
      <c r="F772" s="1" t="s">
        <v>313</v>
      </c>
      <c r="G772" s="1"/>
    </row>
    <row r="773" spans="1:7" ht="15" customHeight="1">
      <c r="A773" s="230" t="s">
        <v>488</v>
      </c>
      <c r="B773" s="1" t="s">
        <v>487</v>
      </c>
      <c r="C773" s="38">
        <v>5342875</v>
      </c>
      <c r="E773" s="1" t="s">
        <v>337</v>
      </c>
      <c r="F773" s="1" t="s">
        <v>414</v>
      </c>
      <c r="G773" s="1" t="s">
        <v>173</v>
      </c>
    </row>
    <row r="774" spans="1:7" ht="15" customHeight="1">
      <c r="A774" s="230" t="s">
        <v>488</v>
      </c>
      <c r="B774" s="1" t="s">
        <v>494</v>
      </c>
      <c r="D774" s="38">
        <v>5342875</v>
      </c>
      <c r="E774" s="1" t="s">
        <v>337</v>
      </c>
      <c r="F774" s="1" t="s">
        <v>414</v>
      </c>
      <c r="G774" s="1"/>
    </row>
    <row r="775" spans="1:7" ht="15" customHeight="1">
      <c r="A775" s="230" t="s">
        <v>488</v>
      </c>
      <c r="B775" s="1" t="s">
        <v>487</v>
      </c>
      <c r="C775" s="38">
        <v>808118</v>
      </c>
      <c r="E775" s="1" t="s">
        <v>327</v>
      </c>
      <c r="F775" s="1" t="s">
        <v>414</v>
      </c>
      <c r="G775" s="1" t="s">
        <v>173</v>
      </c>
    </row>
    <row r="776" spans="1:7" ht="15" customHeight="1">
      <c r="A776" s="230" t="s">
        <v>488</v>
      </c>
      <c r="B776" s="1" t="s">
        <v>494</v>
      </c>
      <c r="D776" s="38">
        <v>518079</v>
      </c>
      <c r="E776" s="1" t="s">
        <v>327</v>
      </c>
      <c r="F776" s="1" t="s">
        <v>414</v>
      </c>
      <c r="G776" s="1"/>
    </row>
    <row r="777" spans="1:7" ht="15" customHeight="1">
      <c r="A777" s="230" t="s">
        <v>488</v>
      </c>
      <c r="B777" s="1" t="s">
        <v>494</v>
      </c>
      <c r="D777" s="38">
        <f>808118-518079</f>
        <v>290039</v>
      </c>
      <c r="E777" s="1" t="s">
        <v>327</v>
      </c>
      <c r="F777" s="1" t="s">
        <v>414</v>
      </c>
      <c r="G777" s="1"/>
    </row>
    <row r="778" spans="1:7" ht="15" customHeight="1">
      <c r="A778" s="230" t="s">
        <v>488</v>
      </c>
      <c r="B778" s="1" t="s">
        <v>487</v>
      </c>
      <c r="C778" s="38">
        <v>141</v>
      </c>
      <c r="E778" s="1" t="s">
        <v>355</v>
      </c>
      <c r="F778" s="1" t="s">
        <v>414</v>
      </c>
      <c r="G778" s="1" t="s">
        <v>173</v>
      </c>
    </row>
    <row r="779" spans="1:7" ht="15" customHeight="1">
      <c r="A779" s="230" t="s">
        <v>488</v>
      </c>
      <c r="B779" s="1" t="s">
        <v>494</v>
      </c>
      <c r="D779" s="38">
        <v>141</v>
      </c>
      <c r="E779" s="1" t="s">
        <v>355</v>
      </c>
      <c r="F779" s="1" t="s">
        <v>414</v>
      </c>
      <c r="G779" s="1"/>
    </row>
    <row r="780" spans="1:7" ht="15" customHeight="1">
      <c r="A780" s="230" t="s">
        <v>488</v>
      </c>
      <c r="B780" s="1" t="s">
        <v>487</v>
      </c>
      <c r="C780" s="38">
        <v>3047</v>
      </c>
      <c r="E780" s="1" t="s">
        <v>355</v>
      </c>
      <c r="F780" s="1" t="s">
        <v>414</v>
      </c>
      <c r="G780" s="1" t="s">
        <v>173</v>
      </c>
    </row>
    <row r="781" spans="1:7" ht="15" customHeight="1">
      <c r="A781" s="230" t="s">
        <v>488</v>
      </c>
      <c r="B781" s="1" t="s">
        <v>494</v>
      </c>
      <c r="D781" s="38">
        <v>3047</v>
      </c>
      <c r="E781" s="1" t="s">
        <v>355</v>
      </c>
      <c r="F781" s="1" t="s">
        <v>414</v>
      </c>
      <c r="G781" s="1"/>
    </row>
    <row r="782" spans="1:7" ht="15" customHeight="1">
      <c r="A782" s="230" t="s">
        <v>488</v>
      </c>
      <c r="B782" s="1" t="s">
        <v>487</v>
      </c>
      <c r="C782" s="38">
        <v>9378778</v>
      </c>
      <c r="E782" s="1" t="s">
        <v>367</v>
      </c>
      <c r="F782" s="1" t="s">
        <v>414</v>
      </c>
      <c r="G782" s="1" t="s">
        <v>173</v>
      </c>
    </row>
    <row r="783" spans="1:7" ht="15" customHeight="1">
      <c r="A783" s="230" t="s">
        <v>488</v>
      </c>
      <c r="B783" s="1" t="s">
        <v>494</v>
      </c>
      <c r="D783" s="38">
        <v>9378778</v>
      </c>
      <c r="E783" s="1" t="s">
        <v>367</v>
      </c>
      <c r="F783" s="1" t="s">
        <v>414</v>
      </c>
      <c r="G783" s="1"/>
    </row>
    <row r="784" spans="1:7" ht="15" customHeight="1">
      <c r="A784" s="230" t="s">
        <v>488</v>
      </c>
      <c r="B784" s="1" t="s">
        <v>487</v>
      </c>
      <c r="C784" s="38">
        <v>13629</v>
      </c>
      <c r="E784" s="1" t="s">
        <v>338</v>
      </c>
      <c r="F784" s="1" t="s">
        <v>414</v>
      </c>
      <c r="G784" s="1" t="s">
        <v>173</v>
      </c>
    </row>
    <row r="785" spans="1:7" ht="15" customHeight="1">
      <c r="A785" s="230" t="s">
        <v>488</v>
      </c>
      <c r="B785" s="1" t="s">
        <v>494</v>
      </c>
      <c r="D785" s="38">
        <v>13629</v>
      </c>
      <c r="E785" s="1" t="s">
        <v>338</v>
      </c>
      <c r="F785" s="1" t="s">
        <v>414</v>
      </c>
      <c r="G785" s="1"/>
    </row>
    <row r="786" spans="1:7" ht="15" customHeight="1">
      <c r="A786" s="230" t="s">
        <v>488</v>
      </c>
      <c r="B786" s="1" t="s">
        <v>487</v>
      </c>
      <c r="C786" s="38">
        <v>631</v>
      </c>
      <c r="E786" s="1" t="s">
        <v>338</v>
      </c>
      <c r="F786" s="1" t="s">
        <v>414</v>
      </c>
      <c r="G786" s="1" t="s">
        <v>173</v>
      </c>
    </row>
    <row r="787" spans="1:7" ht="15" customHeight="1">
      <c r="A787" s="230" t="s">
        <v>488</v>
      </c>
      <c r="B787" s="1" t="s">
        <v>494</v>
      </c>
      <c r="D787" s="38">
        <v>631</v>
      </c>
      <c r="E787" s="1" t="s">
        <v>338</v>
      </c>
      <c r="F787" s="1" t="s">
        <v>414</v>
      </c>
      <c r="G787" s="1"/>
    </row>
    <row r="788" spans="1:7" ht="15" customHeight="1">
      <c r="A788" s="230" t="s">
        <v>488</v>
      </c>
      <c r="B788" s="1" t="s">
        <v>487</v>
      </c>
      <c r="C788" s="38">
        <v>7672</v>
      </c>
      <c r="E788" s="1" t="s">
        <v>449</v>
      </c>
      <c r="F788" s="1" t="s">
        <v>414</v>
      </c>
      <c r="G788" s="1" t="s">
        <v>173</v>
      </c>
    </row>
    <row r="789" spans="1:7" ht="15" customHeight="1">
      <c r="A789" s="230" t="s">
        <v>488</v>
      </c>
      <c r="B789" s="1" t="s">
        <v>494</v>
      </c>
      <c r="D789" s="38">
        <v>7672</v>
      </c>
      <c r="E789" s="1" t="s">
        <v>449</v>
      </c>
      <c r="F789" s="1" t="s">
        <v>414</v>
      </c>
      <c r="G789" s="1"/>
    </row>
    <row r="790" spans="1:7" ht="15" customHeight="1">
      <c r="A790" s="230" t="s">
        <v>488</v>
      </c>
      <c r="B790" s="1" t="s">
        <v>487</v>
      </c>
      <c r="C790" s="38">
        <v>165803</v>
      </c>
      <c r="E790" s="1" t="s">
        <v>449</v>
      </c>
      <c r="F790" s="1" t="s">
        <v>414</v>
      </c>
      <c r="G790" s="1" t="s">
        <v>173</v>
      </c>
    </row>
    <row r="791" spans="1:7" ht="15" customHeight="1">
      <c r="A791" s="230" t="s">
        <v>488</v>
      </c>
      <c r="B791" s="1" t="s">
        <v>494</v>
      </c>
      <c r="D791" s="38">
        <v>165803</v>
      </c>
      <c r="E791" s="1" t="s">
        <v>449</v>
      </c>
      <c r="F791" s="1" t="s">
        <v>414</v>
      </c>
      <c r="G791" s="1"/>
    </row>
    <row r="792" spans="1:7" ht="15" customHeight="1">
      <c r="A792" s="230" t="s">
        <v>488</v>
      </c>
      <c r="B792" s="1" t="s">
        <v>487</v>
      </c>
      <c r="C792" s="38">
        <v>1682</v>
      </c>
      <c r="E792" s="1" t="s">
        <v>338</v>
      </c>
      <c r="F792" s="1" t="s">
        <v>414</v>
      </c>
      <c r="G792" s="1" t="s">
        <v>173</v>
      </c>
    </row>
    <row r="793" spans="1:7" ht="15" customHeight="1">
      <c r="A793" s="230" t="s">
        <v>488</v>
      </c>
      <c r="B793" s="1" t="s">
        <v>494</v>
      </c>
      <c r="D793" s="38">
        <v>1682</v>
      </c>
      <c r="E793" s="1" t="s">
        <v>338</v>
      </c>
      <c r="F793" s="1" t="s">
        <v>414</v>
      </c>
      <c r="G793" s="1"/>
    </row>
    <row r="794" spans="1:7" ht="15" customHeight="1">
      <c r="A794" s="230" t="s">
        <v>488</v>
      </c>
      <c r="B794" s="1" t="s">
        <v>487</v>
      </c>
      <c r="C794" s="38">
        <v>36355</v>
      </c>
      <c r="E794" s="1" t="s">
        <v>338</v>
      </c>
      <c r="F794" s="1" t="s">
        <v>414</v>
      </c>
      <c r="G794" s="1" t="s">
        <v>173</v>
      </c>
    </row>
    <row r="795" spans="1:7" ht="15" customHeight="1">
      <c r="A795" s="230" t="s">
        <v>488</v>
      </c>
      <c r="B795" s="1" t="s">
        <v>494</v>
      </c>
      <c r="D795" s="38">
        <v>36355</v>
      </c>
      <c r="E795" s="1" t="s">
        <v>338</v>
      </c>
      <c r="F795" s="1" t="s">
        <v>414</v>
      </c>
      <c r="G795" s="1"/>
    </row>
    <row r="796" spans="1:7" ht="15" customHeight="1">
      <c r="A796" s="230" t="s">
        <v>488</v>
      </c>
      <c r="B796" s="1" t="s">
        <v>487</v>
      </c>
      <c r="C796" s="38">
        <v>1240310</v>
      </c>
      <c r="E796" s="1" t="s">
        <v>356</v>
      </c>
      <c r="F796" s="1" t="s">
        <v>414</v>
      </c>
      <c r="G796" s="1" t="s">
        <v>173</v>
      </c>
    </row>
    <row r="797" spans="1:7" ht="15" customHeight="1">
      <c r="A797" s="230" t="s">
        <v>488</v>
      </c>
      <c r="B797" s="1" t="s">
        <v>494</v>
      </c>
      <c r="D797" s="38">
        <v>980540</v>
      </c>
      <c r="E797" s="1" t="s">
        <v>356</v>
      </c>
      <c r="F797" s="1" t="s">
        <v>414</v>
      </c>
      <c r="G797" s="1"/>
    </row>
    <row r="798" spans="1:7" ht="15" customHeight="1">
      <c r="A798" s="230" t="s">
        <v>488</v>
      </c>
      <c r="B798" s="1" t="s">
        <v>494</v>
      </c>
      <c r="D798" s="38">
        <f>1240310-980540</f>
        <v>259770</v>
      </c>
      <c r="E798" s="1" t="s">
        <v>356</v>
      </c>
      <c r="F798" s="1" t="s">
        <v>414</v>
      </c>
      <c r="G798" s="1"/>
    </row>
    <row r="799" spans="1:7" ht="15" customHeight="1">
      <c r="A799" s="230" t="s">
        <v>488</v>
      </c>
      <c r="B799" s="1" t="s">
        <v>487</v>
      </c>
      <c r="C799" s="38">
        <v>7619</v>
      </c>
      <c r="E799" s="1" t="s">
        <v>330</v>
      </c>
      <c r="F799" s="1" t="s">
        <v>414</v>
      </c>
      <c r="G799" s="1" t="s">
        <v>173</v>
      </c>
    </row>
    <row r="800" spans="1:7" ht="15" customHeight="1">
      <c r="A800" s="230" t="s">
        <v>488</v>
      </c>
      <c r="B800" s="1" t="s">
        <v>494</v>
      </c>
      <c r="D800" s="38">
        <v>7619</v>
      </c>
      <c r="E800" s="1" t="s">
        <v>330</v>
      </c>
      <c r="F800" s="1" t="s">
        <v>414</v>
      </c>
      <c r="G800" s="1"/>
    </row>
    <row r="801" spans="1:7" ht="15" customHeight="1">
      <c r="A801" s="230" t="s">
        <v>488</v>
      </c>
      <c r="B801" s="1" t="s">
        <v>487</v>
      </c>
      <c r="C801" s="38">
        <v>91347</v>
      </c>
      <c r="E801" s="1" t="s">
        <v>380</v>
      </c>
      <c r="F801" s="1" t="s">
        <v>414</v>
      </c>
      <c r="G801" s="1" t="s">
        <v>173</v>
      </c>
    </row>
    <row r="802" spans="1:7" ht="15" customHeight="1">
      <c r="A802" s="230" t="s">
        <v>488</v>
      </c>
      <c r="B802" s="1" t="s">
        <v>494</v>
      </c>
      <c r="D802" s="38">
        <v>91347</v>
      </c>
      <c r="E802" s="1" t="s">
        <v>380</v>
      </c>
      <c r="F802" s="1" t="s">
        <v>414</v>
      </c>
      <c r="G802" s="1"/>
    </row>
    <row r="803" spans="1:7" ht="15" customHeight="1">
      <c r="A803" s="230" t="s">
        <v>488</v>
      </c>
      <c r="B803" s="1" t="s">
        <v>487</v>
      </c>
      <c r="C803" s="38">
        <v>9009</v>
      </c>
      <c r="E803" s="1" t="s">
        <v>381</v>
      </c>
      <c r="F803" s="1" t="s">
        <v>414</v>
      </c>
      <c r="G803" s="1" t="s">
        <v>173</v>
      </c>
    </row>
    <row r="804" spans="1:7" ht="15" customHeight="1">
      <c r="A804" s="230" t="s">
        <v>488</v>
      </c>
      <c r="B804" s="1" t="s">
        <v>494</v>
      </c>
      <c r="D804" s="38">
        <v>9009</v>
      </c>
      <c r="E804" s="1" t="s">
        <v>381</v>
      </c>
      <c r="F804" s="1" t="s">
        <v>414</v>
      </c>
      <c r="G804" s="1"/>
    </row>
    <row r="805" spans="1:7" ht="15" customHeight="1">
      <c r="A805" s="230" t="s">
        <v>488</v>
      </c>
      <c r="B805" s="1" t="s">
        <v>487</v>
      </c>
      <c r="C805" s="38">
        <v>417</v>
      </c>
      <c r="E805" s="1" t="s">
        <v>381</v>
      </c>
      <c r="F805" s="1" t="s">
        <v>414</v>
      </c>
      <c r="G805" s="1" t="s">
        <v>173</v>
      </c>
    </row>
    <row r="806" spans="1:7" ht="15" customHeight="1">
      <c r="A806" s="230" t="s">
        <v>488</v>
      </c>
      <c r="B806" s="1" t="s">
        <v>494</v>
      </c>
      <c r="D806" s="38">
        <v>417</v>
      </c>
      <c r="E806" s="1" t="s">
        <v>381</v>
      </c>
      <c r="F806" s="1" t="s">
        <v>414</v>
      </c>
      <c r="G806" s="1"/>
    </row>
    <row r="807" spans="1:7" ht="15" customHeight="1">
      <c r="A807" s="230" t="s">
        <v>488</v>
      </c>
      <c r="B807" s="1" t="s">
        <v>487</v>
      </c>
      <c r="C807" s="38">
        <v>878944</v>
      </c>
      <c r="E807" s="1" t="s">
        <v>351</v>
      </c>
      <c r="F807" s="1" t="s">
        <v>414</v>
      </c>
      <c r="G807" s="1" t="s">
        <v>173</v>
      </c>
    </row>
    <row r="808" spans="1:7" ht="15" customHeight="1">
      <c r="A808" s="230" t="s">
        <v>488</v>
      </c>
      <c r="B808" s="1" t="s">
        <v>494</v>
      </c>
      <c r="D808" s="38">
        <v>878944</v>
      </c>
      <c r="E808" s="1" t="s">
        <v>351</v>
      </c>
      <c r="F808" s="1" t="s">
        <v>414</v>
      </c>
      <c r="G808" s="1"/>
    </row>
    <row r="809" spans="1:7" ht="15" customHeight="1">
      <c r="A809" s="230" t="s">
        <v>488</v>
      </c>
      <c r="B809" s="1" t="s">
        <v>487</v>
      </c>
      <c r="C809" s="38">
        <v>116586</v>
      </c>
      <c r="E809" s="1" t="s">
        <v>368</v>
      </c>
      <c r="F809" s="1" t="s">
        <v>414</v>
      </c>
      <c r="G809" s="1" t="s">
        <v>173</v>
      </c>
    </row>
    <row r="810" spans="1:7" ht="15" customHeight="1">
      <c r="A810" s="230" t="s">
        <v>488</v>
      </c>
      <c r="B810" s="1" t="s">
        <v>494</v>
      </c>
      <c r="D810" s="38">
        <v>116586</v>
      </c>
      <c r="E810" s="1" t="s">
        <v>368</v>
      </c>
      <c r="F810" s="1" t="s">
        <v>414</v>
      </c>
      <c r="G810" s="1"/>
    </row>
    <row r="811" spans="1:7" ht="15" customHeight="1">
      <c r="A811" s="230" t="s">
        <v>488</v>
      </c>
      <c r="B811" s="1" t="s">
        <v>487</v>
      </c>
      <c r="C811" s="38">
        <v>2367</v>
      </c>
      <c r="E811" s="1" t="s">
        <v>331</v>
      </c>
      <c r="F811" s="1" t="s">
        <v>414</v>
      </c>
      <c r="G811" s="1" t="s">
        <v>173</v>
      </c>
    </row>
    <row r="812" spans="1:7" ht="15" customHeight="1">
      <c r="A812" s="230" t="s">
        <v>488</v>
      </c>
      <c r="B812" s="1" t="s">
        <v>494</v>
      </c>
      <c r="D812" s="38">
        <v>2367</v>
      </c>
      <c r="E812" s="1" t="s">
        <v>331</v>
      </c>
      <c r="F812" s="1" t="s">
        <v>414</v>
      </c>
      <c r="G812" s="1"/>
    </row>
    <row r="813" spans="1:7" ht="15" customHeight="1">
      <c r="A813" s="230" t="s">
        <v>488</v>
      </c>
      <c r="B813" s="1" t="s">
        <v>487</v>
      </c>
      <c r="C813" s="38">
        <v>51150</v>
      </c>
      <c r="E813" s="1" t="s">
        <v>331</v>
      </c>
      <c r="F813" s="1" t="s">
        <v>414</v>
      </c>
      <c r="G813" s="1" t="s">
        <v>173</v>
      </c>
    </row>
    <row r="814" spans="1:7" ht="15" customHeight="1">
      <c r="A814" s="230" t="s">
        <v>488</v>
      </c>
      <c r="B814" s="1" t="s">
        <v>494</v>
      </c>
      <c r="D814" s="38">
        <v>51150</v>
      </c>
      <c r="E814" s="1" t="s">
        <v>331</v>
      </c>
      <c r="F814" s="1" t="s">
        <v>414</v>
      </c>
      <c r="G814" s="1"/>
    </row>
    <row r="815" spans="1:7" ht="15" customHeight="1">
      <c r="A815" s="230" t="s">
        <v>489</v>
      </c>
      <c r="B815" s="1" t="s">
        <v>487</v>
      </c>
      <c r="C815" s="38">
        <v>629694</v>
      </c>
      <c r="E815" s="1" t="s">
        <v>386</v>
      </c>
      <c r="F815" s="1" t="s">
        <v>414</v>
      </c>
      <c r="G815" s="1" t="s">
        <v>173</v>
      </c>
    </row>
    <row r="816" spans="1:7" ht="15" customHeight="1">
      <c r="A816" s="230" t="s">
        <v>489</v>
      </c>
      <c r="B816" s="1" t="s">
        <v>494</v>
      </c>
      <c r="D816" s="38">
        <v>629694</v>
      </c>
      <c r="E816" s="1" t="s">
        <v>386</v>
      </c>
      <c r="F816" s="1" t="s">
        <v>414</v>
      </c>
      <c r="G816" s="1"/>
    </row>
    <row r="817" spans="1:7" ht="15" customHeight="1">
      <c r="A817" s="230" t="s">
        <v>489</v>
      </c>
      <c r="B817" s="1" t="s">
        <v>487</v>
      </c>
      <c r="C817" s="38">
        <v>49189</v>
      </c>
      <c r="E817" s="1" t="s">
        <v>363</v>
      </c>
      <c r="F817" s="1" t="s">
        <v>414</v>
      </c>
      <c r="G817" s="1" t="s">
        <v>173</v>
      </c>
    </row>
    <row r="818" spans="1:7" ht="15" customHeight="1">
      <c r="A818" s="230" t="s">
        <v>489</v>
      </c>
      <c r="B818" s="1" t="s">
        <v>494</v>
      </c>
      <c r="D818" s="38">
        <v>49189</v>
      </c>
      <c r="E818" s="1" t="s">
        <v>363</v>
      </c>
      <c r="F818" s="1" t="s">
        <v>414</v>
      </c>
      <c r="G818" s="1"/>
    </row>
    <row r="819" spans="1:7" ht="15" customHeight="1">
      <c r="A819" s="230" t="s">
        <v>489</v>
      </c>
      <c r="B819" s="1" t="s">
        <v>487</v>
      </c>
      <c r="C819" s="38">
        <v>8551</v>
      </c>
      <c r="E819" s="1" t="s">
        <v>428</v>
      </c>
      <c r="F819" s="1" t="s">
        <v>414</v>
      </c>
      <c r="G819" s="1" t="s">
        <v>173</v>
      </c>
    </row>
    <row r="820" spans="1:7" ht="15" customHeight="1">
      <c r="A820" s="230" t="s">
        <v>489</v>
      </c>
      <c r="B820" s="1" t="s">
        <v>494</v>
      </c>
      <c r="D820" s="38">
        <v>8551</v>
      </c>
      <c r="E820" s="1" t="s">
        <v>428</v>
      </c>
      <c r="F820" s="1" t="s">
        <v>414</v>
      </c>
      <c r="G820" s="1"/>
    </row>
    <row r="821" spans="1:7" ht="15" customHeight="1">
      <c r="A821" s="230" t="s">
        <v>490</v>
      </c>
      <c r="B821" s="1" t="s">
        <v>487</v>
      </c>
      <c r="C821" s="38">
        <v>4752</v>
      </c>
      <c r="E821" s="1" t="s">
        <v>370</v>
      </c>
      <c r="F821" s="1" t="s">
        <v>414</v>
      </c>
      <c r="G821" s="1" t="s">
        <v>173</v>
      </c>
    </row>
    <row r="822" spans="1:7" ht="15" customHeight="1">
      <c r="A822" s="230" t="s">
        <v>490</v>
      </c>
      <c r="B822" s="1" t="s">
        <v>494</v>
      </c>
      <c r="D822" s="38">
        <v>4752</v>
      </c>
      <c r="E822" s="1" t="s">
        <v>370</v>
      </c>
      <c r="F822" s="1" t="s">
        <v>414</v>
      </c>
      <c r="G822" s="1"/>
    </row>
    <row r="823" spans="1:7" ht="15" customHeight="1">
      <c r="A823" s="230" t="s">
        <v>490</v>
      </c>
      <c r="B823" s="1" t="s">
        <v>487</v>
      </c>
      <c r="C823" s="38">
        <v>220</v>
      </c>
      <c r="E823" s="1" t="s">
        <v>370</v>
      </c>
      <c r="F823" s="1" t="s">
        <v>414</v>
      </c>
      <c r="G823" s="1" t="s">
        <v>173</v>
      </c>
    </row>
    <row r="824" spans="1:7" ht="15" customHeight="1">
      <c r="A824" s="230" t="s">
        <v>490</v>
      </c>
      <c r="B824" s="1" t="s">
        <v>494</v>
      </c>
      <c r="D824" s="38">
        <v>220</v>
      </c>
      <c r="E824" s="1" t="s">
        <v>370</v>
      </c>
      <c r="F824" s="1" t="s">
        <v>414</v>
      </c>
      <c r="G824" s="1"/>
    </row>
    <row r="825" spans="1:7" ht="15" customHeight="1">
      <c r="A825" s="230" t="s">
        <v>491</v>
      </c>
      <c r="B825" s="1" t="s">
        <v>487</v>
      </c>
      <c r="C825" s="38">
        <v>12126</v>
      </c>
      <c r="E825" s="1" t="s">
        <v>346</v>
      </c>
      <c r="F825" s="1" t="s">
        <v>414</v>
      </c>
      <c r="G825" s="1" t="s">
        <v>173</v>
      </c>
    </row>
    <row r="826" spans="1:7" ht="15" customHeight="1">
      <c r="A826" s="230" t="s">
        <v>491</v>
      </c>
      <c r="B826" s="1" t="s">
        <v>494</v>
      </c>
      <c r="D826" s="38">
        <v>12126</v>
      </c>
      <c r="E826" s="1" t="s">
        <v>346</v>
      </c>
      <c r="F826" s="1" t="s">
        <v>414</v>
      </c>
      <c r="G826" s="1"/>
    </row>
    <row r="827" spans="1:7" ht="15" customHeight="1">
      <c r="A827" s="230" t="s">
        <v>491</v>
      </c>
      <c r="B827" s="1" t="s">
        <v>487</v>
      </c>
      <c r="C827" s="38">
        <v>262042</v>
      </c>
      <c r="E827" s="1" t="s">
        <v>346</v>
      </c>
      <c r="F827" s="1" t="s">
        <v>414</v>
      </c>
      <c r="G827" s="1" t="s">
        <v>173</v>
      </c>
    </row>
    <row r="828" spans="1:7" ht="15" customHeight="1">
      <c r="A828" s="230" t="s">
        <v>491</v>
      </c>
      <c r="B828" s="1" t="s">
        <v>494</v>
      </c>
      <c r="D828" s="38">
        <v>262042</v>
      </c>
      <c r="E828" s="1" t="s">
        <v>346</v>
      </c>
      <c r="F828" s="1" t="s">
        <v>414</v>
      </c>
      <c r="G828" s="1"/>
    </row>
    <row r="829" spans="1:7" ht="15" customHeight="1">
      <c r="A829" s="230" t="s">
        <v>491</v>
      </c>
      <c r="B829" s="1" t="s">
        <v>487</v>
      </c>
      <c r="C829" s="38">
        <v>44689</v>
      </c>
      <c r="E829" s="1" t="s">
        <v>378</v>
      </c>
      <c r="F829" s="1" t="s">
        <v>414</v>
      </c>
      <c r="G829" s="1" t="s">
        <v>173</v>
      </c>
    </row>
    <row r="830" spans="1:7" ht="15" customHeight="1">
      <c r="A830" s="230" t="s">
        <v>491</v>
      </c>
      <c r="B830" s="1" t="s">
        <v>494</v>
      </c>
      <c r="D830" s="38">
        <v>44689</v>
      </c>
      <c r="E830" s="1" t="s">
        <v>378</v>
      </c>
      <c r="F830" s="1" t="s">
        <v>414</v>
      </c>
      <c r="G830" s="1"/>
    </row>
    <row r="831" spans="1:7" ht="15" customHeight="1">
      <c r="A831" s="230" t="s">
        <v>491</v>
      </c>
      <c r="B831" s="1" t="s">
        <v>487</v>
      </c>
      <c r="C831" s="38">
        <v>861</v>
      </c>
      <c r="E831" s="1" t="s">
        <v>334</v>
      </c>
      <c r="F831" s="1" t="s">
        <v>414</v>
      </c>
      <c r="G831" s="1" t="s">
        <v>173</v>
      </c>
    </row>
    <row r="832" spans="1:7" ht="15" customHeight="1">
      <c r="A832" s="230" t="s">
        <v>491</v>
      </c>
      <c r="B832" s="1" t="s">
        <v>494</v>
      </c>
      <c r="D832" s="38">
        <v>861</v>
      </c>
      <c r="E832" s="1" t="s">
        <v>334</v>
      </c>
      <c r="F832" s="1" t="s">
        <v>414</v>
      </c>
      <c r="G832" s="1"/>
    </row>
    <row r="833" spans="1:7" ht="15" customHeight="1">
      <c r="A833" s="230" t="s">
        <v>491</v>
      </c>
      <c r="B833" s="1" t="s">
        <v>487</v>
      </c>
      <c r="C833" s="38">
        <v>18612</v>
      </c>
      <c r="E833" s="1" t="s">
        <v>334</v>
      </c>
      <c r="F833" s="1" t="s">
        <v>414</v>
      </c>
      <c r="G833" s="1" t="s">
        <v>173</v>
      </c>
    </row>
    <row r="834" spans="1:7" ht="15" customHeight="1">
      <c r="A834" s="230" t="s">
        <v>491</v>
      </c>
      <c r="B834" s="1" t="s">
        <v>494</v>
      </c>
      <c r="D834" s="38">
        <v>18612</v>
      </c>
      <c r="E834" s="1" t="s">
        <v>334</v>
      </c>
      <c r="F834" s="1" t="s">
        <v>414</v>
      </c>
      <c r="G834" s="1"/>
    </row>
    <row r="835" spans="1:7" ht="15" customHeight="1">
      <c r="A835" s="230" t="s">
        <v>491</v>
      </c>
      <c r="B835" s="1" t="s">
        <v>487</v>
      </c>
      <c r="C835" s="38">
        <v>7889</v>
      </c>
      <c r="E835" s="1" t="s">
        <v>370</v>
      </c>
      <c r="F835" s="1" t="s">
        <v>414</v>
      </c>
      <c r="G835" s="1" t="s">
        <v>173</v>
      </c>
    </row>
    <row r="836" spans="1:7" ht="15" customHeight="1">
      <c r="A836" s="230" t="s">
        <v>491</v>
      </c>
      <c r="B836" s="1" t="s">
        <v>494</v>
      </c>
      <c r="D836" s="38">
        <v>7889</v>
      </c>
      <c r="E836" s="1" t="s">
        <v>370</v>
      </c>
      <c r="F836" s="1" t="s">
        <v>414</v>
      </c>
      <c r="G836" s="1"/>
    </row>
    <row r="837" spans="1:7" ht="15" customHeight="1">
      <c r="A837" s="230" t="s">
        <v>491</v>
      </c>
      <c r="B837" s="1" t="s">
        <v>487</v>
      </c>
      <c r="C837" s="38">
        <v>3576</v>
      </c>
      <c r="E837" s="1" t="s">
        <v>370</v>
      </c>
      <c r="F837" s="1" t="s">
        <v>414</v>
      </c>
      <c r="G837" s="1" t="s">
        <v>173</v>
      </c>
    </row>
    <row r="838" spans="1:7" ht="15" customHeight="1">
      <c r="A838" s="230" t="s">
        <v>491</v>
      </c>
      <c r="B838" s="1" t="s">
        <v>494</v>
      </c>
      <c r="D838" s="38">
        <v>3576</v>
      </c>
      <c r="E838" s="1" t="s">
        <v>370</v>
      </c>
      <c r="F838" s="1" t="s">
        <v>414</v>
      </c>
      <c r="G838" s="1"/>
    </row>
    <row r="839" spans="1:7" ht="15" customHeight="1">
      <c r="A839" s="230" t="s">
        <v>491</v>
      </c>
      <c r="B839" s="1" t="s">
        <v>487</v>
      </c>
      <c r="C839" s="38">
        <v>170500</v>
      </c>
      <c r="E839" s="1" t="s">
        <v>370</v>
      </c>
      <c r="F839" s="1" t="s">
        <v>414</v>
      </c>
      <c r="G839" s="1" t="s">
        <v>173</v>
      </c>
    </row>
    <row r="840" spans="1:7" ht="15" customHeight="1">
      <c r="A840" s="230" t="s">
        <v>491</v>
      </c>
      <c r="B840" s="1" t="s">
        <v>494</v>
      </c>
      <c r="D840" s="38">
        <v>170500</v>
      </c>
      <c r="E840" s="1" t="s">
        <v>370</v>
      </c>
      <c r="F840" s="1" t="s">
        <v>414</v>
      </c>
      <c r="G840" s="1"/>
    </row>
    <row r="841" spans="1:7" ht="15" customHeight="1">
      <c r="A841" s="230" t="s">
        <v>491</v>
      </c>
      <c r="B841" s="1" t="s">
        <v>487</v>
      </c>
      <c r="C841" s="38">
        <v>77286</v>
      </c>
      <c r="E841" s="1" t="s">
        <v>370</v>
      </c>
      <c r="F841" s="1" t="s">
        <v>414</v>
      </c>
      <c r="G841" s="1" t="s">
        <v>173</v>
      </c>
    </row>
    <row r="842" spans="1:7" ht="15" customHeight="1">
      <c r="A842" s="230" t="s">
        <v>491</v>
      </c>
      <c r="B842" s="1" t="s">
        <v>494</v>
      </c>
      <c r="D842" s="38">
        <v>77286</v>
      </c>
      <c r="E842" s="1" t="s">
        <v>370</v>
      </c>
      <c r="F842" s="1" t="s">
        <v>414</v>
      </c>
      <c r="G842" s="1"/>
    </row>
    <row r="843" spans="1:7" ht="15" customHeight="1">
      <c r="A843" s="230" t="s">
        <v>491</v>
      </c>
      <c r="B843" s="1" t="s">
        <v>487</v>
      </c>
      <c r="C843" s="38">
        <v>193915</v>
      </c>
      <c r="E843" s="1" t="s">
        <v>382</v>
      </c>
      <c r="F843" s="1" t="s">
        <v>414</v>
      </c>
      <c r="G843" s="1" t="s">
        <v>173</v>
      </c>
    </row>
    <row r="844" spans="1:7" ht="15" customHeight="1">
      <c r="A844" s="230" t="s">
        <v>491</v>
      </c>
      <c r="B844" s="1" t="s">
        <v>494</v>
      </c>
      <c r="D844" s="38">
        <v>193915</v>
      </c>
      <c r="E844" s="1" t="s">
        <v>382</v>
      </c>
      <c r="F844" s="1" t="s">
        <v>414</v>
      </c>
      <c r="G844" s="1"/>
    </row>
    <row r="845" spans="1:7" ht="15" customHeight="1">
      <c r="A845" s="230" t="s">
        <v>491</v>
      </c>
      <c r="B845" s="1" t="s">
        <v>487</v>
      </c>
      <c r="C845" s="38">
        <v>398282</v>
      </c>
      <c r="E845" s="1" t="s">
        <v>383</v>
      </c>
      <c r="F845" s="1" t="s">
        <v>414</v>
      </c>
      <c r="G845" s="1" t="s">
        <v>173</v>
      </c>
    </row>
    <row r="846" spans="1:7" ht="15" customHeight="1">
      <c r="A846" s="230" t="s">
        <v>491</v>
      </c>
      <c r="B846" s="1" t="s">
        <v>494</v>
      </c>
      <c r="D846" s="38">
        <v>398282</v>
      </c>
      <c r="E846" s="1" t="s">
        <v>383</v>
      </c>
      <c r="F846" s="1" t="s">
        <v>414</v>
      </c>
      <c r="G846" s="1"/>
    </row>
    <row r="847" spans="1:7" ht="15" customHeight="1">
      <c r="A847" s="230" t="s">
        <v>492</v>
      </c>
      <c r="B847" s="1" t="s">
        <v>487</v>
      </c>
      <c r="C847" s="38">
        <v>818</v>
      </c>
      <c r="E847" s="1" t="s">
        <v>493</v>
      </c>
      <c r="F847" s="1" t="s">
        <v>414</v>
      </c>
      <c r="G847" s="1" t="s">
        <v>173</v>
      </c>
    </row>
    <row r="848" spans="1:7" ht="15" customHeight="1">
      <c r="A848" s="230" t="s">
        <v>492</v>
      </c>
      <c r="B848" s="1" t="s">
        <v>494</v>
      </c>
      <c r="D848" s="38">
        <v>818</v>
      </c>
      <c r="E848" s="1" t="s">
        <v>493</v>
      </c>
      <c r="F848" s="1" t="s">
        <v>414</v>
      </c>
      <c r="G848" s="1"/>
    </row>
    <row r="849" spans="1:7" ht="15" customHeight="1">
      <c r="A849" s="230" t="s">
        <v>492</v>
      </c>
      <c r="B849" s="1" t="s">
        <v>487</v>
      </c>
      <c r="C849" s="38">
        <v>17677</v>
      </c>
      <c r="E849" s="1" t="s">
        <v>493</v>
      </c>
      <c r="F849" s="1" t="s">
        <v>414</v>
      </c>
      <c r="G849" s="1" t="s">
        <v>173</v>
      </c>
    </row>
    <row r="850" spans="1:7" ht="15" customHeight="1">
      <c r="A850" s="230" t="s">
        <v>492</v>
      </c>
      <c r="B850" s="1" t="s">
        <v>494</v>
      </c>
      <c r="D850" s="38">
        <v>17677</v>
      </c>
      <c r="E850" s="1" t="s">
        <v>493</v>
      </c>
      <c r="F850" s="1" t="s">
        <v>414</v>
      </c>
      <c r="G850" s="1"/>
    </row>
    <row r="851" spans="1:7" ht="15" customHeight="1">
      <c r="A851" s="230" t="s">
        <v>492</v>
      </c>
      <c r="B851" s="1" t="s">
        <v>487</v>
      </c>
      <c r="C851" s="38">
        <v>150260</v>
      </c>
      <c r="E851" s="1" t="s">
        <v>340</v>
      </c>
      <c r="F851" s="1" t="s">
        <v>414</v>
      </c>
      <c r="G851" s="1" t="s">
        <v>173</v>
      </c>
    </row>
    <row r="852" spans="1:7" ht="15" customHeight="1">
      <c r="A852" s="230" t="s">
        <v>492</v>
      </c>
      <c r="B852" s="1" t="s">
        <v>494</v>
      </c>
      <c r="D852" s="38">
        <v>150260</v>
      </c>
      <c r="E852" s="1" t="s">
        <v>340</v>
      </c>
      <c r="F852" s="1" t="s">
        <v>414</v>
      </c>
      <c r="G852" s="1"/>
    </row>
    <row r="853" spans="1:7" ht="15" customHeight="1">
      <c r="A853" s="230" t="s">
        <v>492</v>
      </c>
      <c r="B853" s="1" t="s">
        <v>487</v>
      </c>
      <c r="C853" s="38">
        <v>134244</v>
      </c>
      <c r="E853" s="1" t="s">
        <v>340</v>
      </c>
      <c r="F853" s="1" t="s">
        <v>414</v>
      </c>
      <c r="G853" s="1" t="s">
        <v>173</v>
      </c>
    </row>
    <row r="854" spans="1:7" ht="15" customHeight="1">
      <c r="A854" s="230" t="s">
        <v>492</v>
      </c>
      <c r="B854" s="1" t="s">
        <v>494</v>
      </c>
      <c r="D854" s="38">
        <v>134244</v>
      </c>
      <c r="E854" s="1" t="s">
        <v>340</v>
      </c>
      <c r="F854" s="1" t="s">
        <v>414</v>
      </c>
      <c r="G854" s="1"/>
    </row>
    <row r="855" spans="1:7" ht="15" customHeight="1">
      <c r="A855" s="230" t="s">
        <v>492</v>
      </c>
      <c r="B855" s="1" t="s">
        <v>487</v>
      </c>
      <c r="C855" s="38">
        <v>25223</v>
      </c>
      <c r="E855" s="1" t="s">
        <v>340</v>
      </c>
      <c r="F855" s="1" t="s">
        <v>414</v>
      </c>
      <c r="G855" s="1" t="s">
        <v>173</v>
      </c>
    </row>
    <row r="856" spans="1:7" ht="15" customHeight="1">
      <c r="A856" s="230" t="s">
        <v>492</v>
      </c>
      <c r="B856" s="1" t="s">
        <v>494</v>
      </c>
      <c r="D856" s="38">
        <v>25223</v>
      </c>
      <c r="E856" s="1" t="s">
        <v>340</v>
      </c>
      <c r="F856" s="1" t="s">
        <v>414</v>
      </c>
      <c r="G856" s="1"/>
    </row>
    <row r="857" spans="1:7" ht="15" customHeight="1">
      <c r="A857" s="230" t="s">
        <v>492</v>
      </c>
      <c r="B857" s="1" t="s">
        <v>487</v>
      </c>
      <c r="C857" s="38">
        <v>6953</v>
      </c>
      <c r="E857" s="1" t="s">
        <v>340</v>
      </c>
      <c r="F857" s="1" t="s">
        <v>414</v>
      </c>
      <c r="G857" s="1" t="s">
        <v>173</v>
      </c>
    </row>
    <row r="858" spans="1:7" ht="15" customHeight="1">
      <c r="A858" s="230" t="s">
        <v>492</v>
      </c>
      <c r="B858" s="1" t="s">
        <v>494</v>
      </c>
      <c r="D858" s="38">
        <v>6953</v>
      </c>
      <c r="E858" s="1" t="s">
        <v>340</v>
      </c>
      <c r="F858" s="1" t="s">
        <v>414</v>
      </c>
      <c r="G858" s="1"/>
    </row>
    <row r="859" spans="1:7" ht="15" customHeight="1">
      <c r="A859" s="230" t="s">
        <v>492</v>
      </c>
      <c r="B859" s="1" t="s">
        <v>487</v>
      </c>
      <c r="C859" s="38">
        <v>6212</v>
      </c>
      <c r="E859" s="1" t="s">
        <v>340</v>
      </c>
      <c r="F859" s="1" t="s">
        <v>414</v>
      </c>
      <c r="G859" s="1" t="s">
        <v>173</v>
      </c>
    </row>
    <row r="860" spans="1:7" ht="15" customHeight="1">
      <c r="A860" s="230" t="s">
        <v>492</v>
      </c>
      <c r="B860" s="1" t="s">
        <v>494</v>
      </c>
      <c r="D860" s="38">
        <v>6212</v>
      </c>
      <c r="E860" s="1" t="s">
        <v>340</v>
      </c>
      <c r="F860" s="1" t="s">
        <v>414</v>
      </c>
      <c r="G860" s="1"/>
    </row>
    <row r="861" spans="1:7" ht="15" customHeight="1">
      <c r="A861" s="230" t="s">
        <v>492</v>
      </c>
      <c r="B861" s="1" t="s">
        <v>487</v>
      </c>
      <c r="C861" s="38">
        <v>1167</v>
      </c>
      <c r="E861" s="1" t="s">
        <v>340</v>
      </c>
      <c r="F861" s="1" t="s">
        <v>414</v>
      </c>
      <c r="G861" s="1" t="s">
        <v>173</v>
      </c>
    </row>
    <row r="862" spans="1:7" ht="15" customHeight="1">
      <c r="A862" s="230" t="s">
        <v>492</v>
      </c>
      <c r="B862" s="1" t="s">
        <v>494</v>
      </c>
      <c r="D862" s="38">
        <v>1167</v>
      </c>
      <c r="E862" s="1" t="s">
        <v>340</v>
      </c>
      <c r="F862" s="1" t="s">
        <v>414</v>
      </c>
      <c r="G862" s="1"/>
    </row>
    <row r="863" spans="1:7" ht="15" customHeight="1">
      <c r="A863" s="230" t="s">
        <v>492</v>
      </c>
      <c r="B863" s="1" t="s">
        <v>487</v>
      </c>
      <c r="C863" s="38">
        <v>53534</v>
      </c>
      <c r="E863" s="1" t="s">
        <v>341</v>
      </c>
      <c r="F863" s="1" t="s">
        <v>414</v>
      </c>
      <c r="G863" s="1" t="s">
        <v>173</v>
      </c>
    </row>
    <row r="864" spans="1:7" ht="15" customHeight="1">
      <c r="A864" s="230" t="s">
        <v>492</v>
      </c>
      <c r="B864" s="1" t="s">
        <v>494</v>
      </c>
      <c r="D864" s="38">
        <v>53534</v>
      </c>
      <c r="E864" s="1" t="s">
        <v>341</v>
      </c>
      <c r="F864" s="1" t="s">
        <v>414</v>
      </c>
      <c r="G864" s="1"/>
    </row>
    <row r="865" spans="1:7" ht="15" customHeight="1">
      <c r="A865" s="230" t="s">
        <v>492</v>
      </c>
      <c r="B865" s="1" t="s">
        <v>487</v>
      </c>
      <c r="C865" s="38">
        <v>1156815</v>
      </c>
      <c r="E865" s="1" t="s">
        <v>341</v>
      </c>
      <c r="F865" s="1" t="s">
        <v>414</v>
      </c>
      <c r="G865" s="1" t="s">
        <v>173</v>
      </c>
    </row>
    <row r="866" spans="1:7" ht="15" customHeight="1">
      <c r="A866" s="230" t="s">
        <v>492</v>
      </c>
      <c r="B866" s="1" t="s">
        <v>494</v>
      </c>
      <c r="D866" s="38">
        <v>1156815</v>
      </c>
      <c r="E866" s="1" t="s">
        <v>341</v>
      </c>
      <c r="F866" s="1" t="s">
        <v>414</v>
      </c>
      <c r="G866" s="1"/>
    </row>
    <row r="867" spans="1:7" ht="15" customHeight="1">
      <c r="A867" s="230" t="s">
        <v>492</v>
      </c>
      <c r="B867" s="1" t="s">
        <v>487</v>
      </c>
      <c r="C867" s="38">
        <v>32849</v>
      </c>
      <c r="E867" s="1" t="s">
        <v>341</v>
      </c>
      <c r="F867" s="1" t="s">
        <v>414</v>
      </c>
      <c r="G867" s="1" t="s">
        <v>173</v>
      </c>
    </row>
    <row r="868" spans="1:7" ht="15" customHeight="1">
      <c r="A868" s="230" t="s">
        <v>492</v>
      </c>
      <c r="B868" s="1" t="s">
        <v>494</v>
      </c>
      <c r="D868" s="38">
        <v>32849</v>
      </c>
      <c r="E868" s="1" t="s">
        <v>341</v>
      </c>
      <c r="F868" s="1" t="s">
        <v>414</v>
      </c>
      <c r="G868" s="1"/>
    </row>
    <row r="869" spans="1:7" ht="15" customHeight="1">
      <c r="A869" s="230" t="s">
        <v>492</v>
      </c>
      <c r="B869" s="1" t="s">
        <v>487</v>
      </c>
      <c r="C869" s="38">
        <v>709830</v>
      </c>
      <c r="E869" s="1" t="s">
        <v>341</v>
      </c>
      <c r="F869" s="1" t="s">
        <v>414</v>
      </c>
      <c r="G869" s="1" t="s">
        <v>173</v>
      </c>
    </row>
    <row r="870" spans="1:7" ht="15" customHeight="1">
      <c r="A870" s="230" t="s">
        <v>492</v>
      </c>
      <c r="B870" s="1" t="s">
        <v>494</v>
      </c>
      <c r="D870" s="38">
        <v>709830</v>
      </c>
      <c r="E870" s="1" t="s">
        <v>341</v>
      </c>
      <c r="F870" s="1" t="s">
        <v>414</v>
      </c>
      <c r="G870" s="1"/>
    </row>
    <row r="871" spans="1:7" ht="15" customHeight="1">
      <c r="A871" s="230" t="s">
        <v>492</v>
      </c>
      <c r="B871" s="1" t="s">
        <v>487</v>
      </c>
      <c r="C871" s="38">
        <v>3389</v>
      </c>
      <c r="E871" s="1" t="s">
        <v>341</v>
      </c>
      <c r="F871" s="1" t="s">
        <v>414</v>
      </c>
      <c r="G871" s="1" t="s">
        <v>173</v>
      </c>
    </row>
    <row r="872" spans="1:7" ht="15" customHeight="1">
      <c r="A872" s="230" t="s">
        <v>492</v>
      </c>
      <c r="B872" s="1" t="s">
        <v>494</v>
      </c>
      <c r="D872" s="38">
        <v>3389</v>
      </c>
      <c r="E872" s="1" t="s">
        <v>341</v>
      </c>
      <c r="F872" s="1" t="s">
        <v>414</v>
      </c>
      <c r="G872" s="1"/>
    </row>
    <row r="873" spans="1:7" ht="15" customHeight="1">
      <c r="A873" s="230" t="s">
        <v>492</v>
      </c>
      <c r="B873" s="1" t="s">
        <v>487</v>
      </c>
      <c r="C873" s="38">
        <v>73238</v>
      </c>
      <c r="E873" s="1" t="s">
        <v>341</v>
      </c>
      <c r="F873" s="1" t="s">
        <v>414</v>
      </c>
      <c r="G873" s="1" t="s">
        <v>173</v>
      </c>
    </row>
    <row r="874" spans="1:7" ht="15" customHeight="1">
      <c r="A874" s="230" t="s">
        <v>492</v>
      </c>
      <c r="B874" s="1" t="s">
        <v>494</v>
      </c>
      <c r="D874" s="38">
        <v>73238</v>
      </c>
      <c r="E874" s="1" t="s">
        <v>341</v>
      </c>
      <c r="F874" s="1" t="s">
        <v>414</v>
      </c>
      <c r="G874" s="1"/>
    </row>
    <row r="875" spans="1:7" ht="15" customHeight="1">
      <c r="A875" s="230" t="s">
        <v>492</v>
      </c>
      <c r="B875" s="1" t="s">
        <v>487</v>
      </c>
      <c r="C875" s="38">
        <v>6020</v>
      </c>
      <c r="E875" s="1" t="s">
        <v>341</v>
      </c>
      <c r="F875" s="1" t="s">
        <v>414</v>
      </c>
      <c r="G875" s="1" t="s">
        <v>173</v>
      </c>
    </row>
    <row r="876" spans="1:7" ht="15" customHeight="1">
      <c r="A876" s="230" t="s">
        <v>492</v>
      </c>
      <c r="B876" s="1" t="s">
        <v>494</v>
      </c>
      <c r="D876" s="38">
        <v>6020</v>
      </c>
      <c r="E876" s="1" t="s">
        <v>341</v>
      </c>
      <c r="F876" s="1" t="s">
        <v>414</v>
      </c>
      <c r="G876" s="1"/>
    </row>
    <row r="877" spans="1:7" ht="15" customHeight="1">
      <c r="A877" s="230" t="s">
        <v>492</v>
      </c>
      <c r="B877" s="1" t="s">
        <v>487</v>
      </c>
      <c r="C877" s="38">
        <v>3764</v>
      </c>
      <c r="E877" s="1" t="s">
        <v>341</v>
      </c>
      <c r="F877" s="1" t="s">
        <v>414</v>
      </c>
      <c r="G877" s="1" t="s">
        <v>173</v>
      </c>
    </row>
    <row r="878" spans="1:7" ht="15" customHeight="1">
      <c r="A878" s="230" t="s">
        <v>492</v>
      </c>
      <c r="B878" s="1" t="s">
        <v>494</v>
      </c>
      <c r="D878" s="38">
        <v>3764</v>
      </c>
      <c r="E878" s="1" t="s">
        <v>341</v>
      </c>
      <c r="F878" s="1" t="s">
        <v>414</v>
      </c>
      <c r="G878" s="1"/>
    </row>
    <row r="879" spans="1:7" ht="15" customHeight="1">
      <c r="A879" s="230" t="s">
        <v>492</v>
      </c>
      <c r="B879" s="1" t="s">
        <v>487</v>
      </c>
      <c r="C879" s="38">
        <v>130086</v>
      </c>
      <c r="E879" s="1" t="s">
        <v>341</v>
      </c>
      <c r="F879" s="1" t="s">
        <v>414</v>
      </c>
      <c r="G879" s="1" t="s">
        <v>173</v>
      </c>
    </row>
    <row r="880" spans="1:7" ht="15" customHeight="1">
      <c r="A880" s="230" t="s">
        <v>492</v>
      </c>
      <c r="B880" s="1" t="s">
        <v>494</v>
      </c>
      <c r="D880" s="38">
        <v>130086</v>
      </c>
      <c r="E880" s="1" t="s">
        <v>341</v>
      </c>
      <c r="F880" s="1" t="s">
        <v>414</v>
      </c>
      <c r="G880" s="1"/>
    </row>
    <row r="881" spans="1:7" ht="15" customHeight="1">
      <c r="A881" s="230" t="s">
        <v>492</v>
      </c>
      <c r="B881" s="1" t="s">
        <v>487</v>
      </c>
      <c r="C881" s="38">
        <v>81345</v>
      </c>
      <c r="E881" s="1" t="s">
        <v>341</v>
      </c>
      <c r="F881" s="1" t="s">
        <v>414</v>
      </c>
      <c r="G881" s="1" t="s">
        <v>173</v>
      </c>
    </row>
    <row r="882" spans="1:7" ht="15" customHeight="1">
      <c r="A882" s="230" t="s">
        <v>492</v>
      </c>
      <c r="B882" s="1" t="s">
        <v>494</v>
      </c>
      <c r="D882" s="38">
        <v>81345</v>
      </c>
      <c r="E882" s="1" t="s">
        <v>341</v>
      </c>
      <c r="F882" s="1" t="s">
        <v>414</v>
      </c>
      <c r="G882" s="1"/>
    </row>
    <row r="883" spans="1:7" ht="15" customHeight="1">
      <c r="A883" s="230" t="s">
        <v>492</v>
      </c>
      <c r="B883" s="1" t="s">
        <v>487</v>
      </c>
      <c r="C883" s="38">
        <v>2090444</v>
      </c>
      <c r="E883" s="1" t="s">
        <v>369</v>
      </c>
      <c r="F883" s="1" t="s">
        <v>414</v>
      </c>
      <c r="G883" s="1" t="s">
        <v>173</v>
      </c>
    </row>
    <row r="884" spans="1:7" ht="15" customHeight="1">
      <c r="A884" s="230" t="s">
        <v>492</v>
      </c>
      <c r="B884" s="1" t="s">
        <v>494</v>
      </c>
      <c r="D884" s="38">
        <v>2090444</v>
      </c>
      <c r="E884" s="1" t="s">
        <v>369</v>
      </c>
      <c r="F884" s="1" t="s">
        <v>414</v>
      </c>
      <c r="G884" s="1"/>
    </row>
    <row r="885" spans="1:7" ht="15" customHeight="1">
      <c r="A885" s="230" t="s">
        <v>492</v>
      </c>
      <c r="B885" s="1" t="s">
        <v>487</v>
      </c>
      <c r="C885" s="38">
        <v>38348</v>
      </c>
      <c r="E885" s="1" t="s">
        <v>391</v>
      </c>
      <c r="F885" s="1" t="s">
        <v>414</v>
      </c>
      <c r="G885" s="1" t="s">
        <v>173</v>
      </c>
    </row>
    <row r="886" spans="1:7" ht="15" customHeight="1">
      <c r="A886" s="230" t="s">
        <v>492</v>
      </c>
      <c r="B886" s="1" t="s">
        <v>494</v>
      </c>
      <c r="D886" s="38">
        <v>38348</v>
      </c>
      <c r="E886" s="1" t="s">
        <v>391</v>
      </c>
      <c r="F886" s="1" t="s">
        <v>414</v>
      </c>
      <c r="G886" s="1"/>
    </row>
    <row r="887" spans="1:7" ht="15" customHeight="1">
      <c r="A887" s="230" t="s">
        <v>476</v>
      </c>
      <c r="B887" s="1" t="s">
        <v>487</v>
      </c>
      <c r="C887" s="38">
        <v>1310832</v>
      </c>
      <c r="E887" s="1" t="s">
        <v>386</v>
      </c>
      <c r="F887" s="1" t="s">
        <v>414</v>
      </c>
      <c r="G887" s="1" t="s">
        <v>173</v>
      </c>
    </row>
    <row r="888" spans="1:7" ht="15" customHeight="1">
      <c r="A888" s="230" t="s">
        <v>476</v>
      </c>
      <c r="B888" s="1" t="s">
        <v>494</v>
      </c>
      <c r="D888" s="38">
        <v>1310832</v>
      </c>
      <c r="E888" s="1" t="s">
        <v>386</v>
      </c>
      <c r="F888" s="1" t="s">
        <v>414</v>
      </c>
      <c r="G888" s="1"/>
    </row>
    <row r="889" spans="1:7" ht="15" customHeight="1">
      <c r="A889" s="230" t="s">
        <v>488</v>
      </c>
      <c r="B889" s="1" t="s">
        <v>487</v>
      </c>
      <c r="C889" s="38">
        <v>1815000</v>
      </c>
      <c r="E889" s="1" t="s">
        <v>379</v>
      </c>
      <c r="F889" s="1" t="s">
        <v>414</v>
      </c>
      <c r="G889" s="1" t="s">
        <v>173</v>
      </c>
    </row>
    <row r="890" spans="1:7" ht="15" customHeight="1">
      <c r="A890" s="230" t="s">
        <v>488</v>
      </c>
      <c r="B890" s="1" t="s">
        <v>494</v>
      </c>
      <c r="D890" s="38">
        <v>1815000</v>
      </c>
      <c r="E890" s="1" t="s">
        <v>379</v>
      </c>
      <c r="F890" s="1" t="s">
        <v>414</v>
      </c>
      <c r="G890" s="1"/>
    </row>
    <row r="891" spans="1:7" ht="15" customHeight="1">
      <c r="A891" s="230" t="s">
        <v>476</v>
      </c>
      <c r="B891" s="1" t="s">
        <v>487</v>
      </c>
      <c r="C891" s="38">
        <v>297000</v>
      </c>
      <c r="E891" s="1" t="s">
        <v>392</v>
      </c>
      <c r="F891" s="1" t="s">
        <v>414</v>
      </c>
      <c r="G891" s="1" t="s">
        <v>173</v>
      </c>
    </row>
    <row r="892" spans="1:7" ht="15" customHeight="1">
      <c r="A892" s="230" t="s">
        <v>476</v>
      </c>
      <c r="B892" s="1" t="s">
        <v>494</v>
      </c>
      <c r="D892" s="38">
        <v>297000</v>
      </c>
      <c r="E892" s="1" t="s">
        <v>392</v>
      </c>
      <c r="F892" s="1" t="s">
        <v>414</v>
      </c>
      <c r="G892" s="1"/>
    </row>
    <row r="893" spans="1:7" ht="15" customHeight="1">
      <c r="A893" s="256" t="s">
        <v>477</v>
      </c>
      <c r="B893" s="135" t="s">
        <v>487</v>
      </c>
      <c r="C893" s="300">
        <v>880000</v>
      </c>
      <c r="D893" s="300"/>
      <c r="E893" s="135" t="s">
        <v>371</v>
      </c>
      <c r="F893" s="135" t="s">
        <v>414</v>
      </c>
      <c r="G893" s="135" t="s">
        <v>173</v>
      </c>
    </row>
    <row r="894" spans="1:7" ht="15" customHeight="1">
      <c r="A894" s="250" t="s">
        <v>477</v>
      </c>
      <c r="B894" s="26" t="s">
        <v>494</v>
      </c>
      <c r="C894" s="313"/>
      <c r="D894" s="313">
        <v>880000</v>
      </c>
      <c r="E894" s="26" t="s">
        <v>371</v>
      </c>
      <c r="F894" s="26" t="s">
        <v>414</v>
      </c>
      <c r="G894" s="26"/>
    </row>
    <row r="895" spans="1:7" ht="15" customHeight="1">
      <c r="A895" s="193">
        <v>44287</v>
      </c>
      <c r="B895" s="135" t="s">
        <v>149</v>
      </c>
      <c r="C895" s="300">
        <f>SUM(D897:D899)-C897-C896</f>
        <v>464110</v>
      </c>
      <c r="D895" s="300"/>
      <c r="E895" s="135" t="s">
        <v>174</v>
      </c>
      <c r="F895" s="135" t="s">
        <v>497</v>
      </c>
      <c r="G895" s="135" t="s">
        <v>172</v>
      </c>
    </row>
    <row r="896" spans="1:7" ht="15" customHeight="1">
      <c r="A896" s="193">
        <v>44287</v>
      </c>
      <c r="B896" s="135" t="s">
        <v>415</v>
      </c>
      <c r="C896" s="300">
        <v>76800</v>
      </c>
      <c r="D896" s="300"/>
      <c r="E896" s="135" t="s">
        <v>174</v>
      </c>
      <c r="F896" s="135" t="s">
        <v>496</v>
      </c>
      <c r="G896" s="135"/>
    </row>
    <row r="897" spans="1:8" ht="15" customHeight="1">
      <c r="A897" s="193">
        <v>44287</v>
      </c>
      <c r="B897" s="135" t="s">
        <v>415</v>
      </c>
      <c r="C897" s="300">
        <v>7680</v>
      </c>
      <c r="D897" s="300"/>
      <c r="E897" s="135" t="s">
        <v>174</v>
      </c>
      <c r="F897" s="135" t="s">
        <v>496</v>
      </c>
      <c r="G897" s="135"/>
    </row>
    <row r="898" spans="1:8" ht="15" customHeight="1">
      <c r="A898" s="193">
        <v>44287</v>
      </c>
      <c r="B898" s="135" t="s">
        <v>175</v>
      </c>
      <c r="C898" s="300"/>
      <c r="D898" s="300">
        <v>548590</v>
      </c>
      <c r="E898" s="135" t="s">
        <v>174</v>
      </c>
      <c r="F898" s="135" t="s">
        <v>496</v>
      </c>
      <c r="G898" s="135"/>
    </row>
    <row r="899" spans="1:8" ht="15" customHeight="1">
      <c r="A899" s="188">
        <v>44287</v>
      </c>
      <c r="B899" s="26" t="s">
        <v>416</v>
      </c>
      <c r="C899" s="313"/>
      <c r="D899" s="313">
        <f>548590-D898</f>
        <v>0</v>
      </c>
      <c r="E899" s="26" t="s">
        <v>174</v>
      </c>
      <c r="F899" s="26" t="s">
        <v>496</v>
      </c>
      <c r="G899" s="26"/>
    </row>
    <row r="900" spans="1:8" ht="15" customHeight="1">
      <c r="A900" s="193">
        <v>44295</v>
      </c>
      <c r="B900" s="135" t="s">
        <v>149</v>
      </c>
      <c r="C900" s="300">
        <f>SUM(D902:D904)-C902-C901</f>
        <v>29152</v>
      </c>
      <c r="D900" s="300"/>
      <c r="E900" s="135" t="s">
        <v>174</v>
      </c>
      <c r="F900" s="135" t="s">
        <v>497</v>
      </c>
      <c r="G900" s="135" t="s">
        <v>172</v>
      </c>
    </row>
    <row r="901" spans="1:8" ht="15" customHeight="1">
      <c r="A901" s="193">
        <v>44295</v>
      </c>
      <c r="B901" s="135" t="s">
        <v>415</v>
      </c>
      <c r="C901" s="300">
        <v>4820</v>
      </c>
      <c r="D901" s="300"/>
      <c r="E901" s="135" t="s">
        <v>174</v>
      </c>
      <c r="F901" s="135" t="s">
        <v>496</v>
      </c>
      <c r="G901" s="135"/>
    </row>
    <row r="902" spans="1:8" ht="15" customHeight="1">
      <c r="A902" s="193">
        <v>44295</v>
      </c>
      <c r="B902" s="135" t="s">
        <v>415</v>
      </c>
      <c r="C902" s="300">
        <v>480</v>
      </c>
      <c r="D902" s="300"/>
      <c r="E902" s="135" t="s">
        <v>174</v>
      </c>
      <c r="F902" s="135" t="s">
        <v>496</v>
      </c>
      <c r="G902" s="135"/>
    </row>
    <row r="903" spans="1:8" ht="15" customHeight="1">
      <c r="A903" s="193">
        <v>44295</v>
      </c>
      <c r="B903" s="135" t="s">
        <v>175</v>
      </c>
      <c r="C903" s="300"/>
      <c r="D903" s="300">
        <v>34452</v>
      </c>
      <c r="E903" s="135" t="s">
        <v>174</v>
      </c>
      <c r="F903" s="135" t="s">
        <v>496</v>
      </c>
      <c r="G903" s="135"/>
    </row>
    <row r="904" spans="1:8" ht="15" customHeight="1">
      <c r="A904" s="188">
        <v>44295</v>
      </c>
      <c r="B904" s="26" t="s">
        <v>416</v>
      </c>
      <c r="C904" s="313"/>
      <c r="D904" s="313">
        <f>34452-D903</f>
        <v>0</v>
      </c>
      <c r="E904" s="26" t="s">
        <v>174</v>
      </c>
      <c r="F904" s="26" t="s">
        <v>496</v>
      </c>
      <c r="G904" s="26"/>
    </row>
    <row r="905" spans="1:8" ht="15" customHeight="1">
      <c r="A905" s="193">
        <v>44312</v>
      </c>
      <c r="B905" s="135" t="s">
        <v>149</v>
      </c>
      <c r="C905" s="300">
        <f>SUM(D907:D909)-C907-C906</f>
        <v>159942</v>
      </c>
      <c r="D905" s="300"/>
      <c r="E905" s="135" t="s">
        <v>174</v>
      </c>
      <c r="F905" s="135" t="s">
        <v>497</v>
      </c>
      <c r="G905" s="135" t="s">
        <v>172</v>
      </c>
    </row>
    <row r="906" spans="1:8" ht="15" customHeight="1">
      <c r="A906" s="193">
        <v>44312</v>
      </c>
      <c r="B906" s="135" t="s">
        <v>415</v>
      </c>
      <c r="C906" s="300">
        <v>26460</v>
      </c>
      <c r="D906" s="300"/>
      <c r="E906" s="135" t="s">
        <v>174</v>
      </c>
      <c r="F906" s="135" t="s">
        <v>496</v>
      </c>
      <c r="G906" s="135"/>
    </row>
    <row r="907" spans="1:8" ht="15" customHeight="1">
      <c r="A907" s="193">
        <v>44312</v>
      </c>
      <c r="B907" s="135" t="s">
        <v>415</v>
      </c>
      <c r="C907" s="300">
        <v>2640</v>
      </c>
      <c r="D907" s="300"/>
      <c r="E907" s="135" t="s">
        <v>174</v>
      </c>
      <c r="F907" s="135" t="s">
        <v>496</v>
      </c>
      <c r="G907" s="135"/>
    </row>
    <row r="908" spans="1:8" ht="15" customHeight="1">
      <c r="A908" s="193">
        <v>44312</v>
      </c>
      <c r="B908" s="135" t="s">
        <v>175</v>
      </c>
      <c r="C908" s="300"/>
      <c r="D908" s="300">
        <v>189042</v>
      </c>
      <c r="E908" s="135" t="s">
        <v>174</v>
      </c>
      <c r="F908" s="135" t="s">
        <v>496</v>
      </c>
      <c r="G908" s="135"/>
    </row>
    <row r="909" spans="1:8" ht="15" customHeight="1">
      <c r="A909" s="188">
        <v>44312</v>
      </c>
      <c r="B909" s="26" t="s">
        <v>416</v>
      </c>
      <c r="C909" s="313"/>
      <c r="D909" s="313">
        <f>189042-D908</f>
        <v>0</v>
      </c>
      <c r="E909" s="26" t="s">
        <v>174</v>
      </c>
      <c r="F909" s="26" t="s">
        <v>496</v>
      </c>
      <c r="G909" s="26"/>
    </row>
    <row r="910" spans="1:8" ht="15" customHeight="1">
      <c r="A910" s="274">
        <v>44295</v>
      </c>
      <c r="B910" s="251" t="s">
        <v>487</v>
      </c>
      <c r="C910" s="314">
        <v>320701600</v>
      </c>
      <c r="D910" s="314"/>
      <c r="E910" s="251"/>
      <c r="F910" s="251" t="s">
        <v>536</v>
      </c>
      <c r="G910" s="251"/>
    </row>
    <row r="911" spans="1:8" ht="15" customHeight="1">
      <c r="A911" s="188">
        <v>44295</v>
      </c>
      <c r="B911" s="26" t="s">
        <v>534</v>
      </c>
      <c r="C911" s="313"/>
      <c r="D911" s="313">
        <v>320701600</v>
      </c>
      <c r="E911" s="26"/>
      <c r="F911" s="26" t="s">
        <v>535</v>
      </c>
      <c r="G911" s="26"/>
    </row>
    <row r="912" spans="1:8" ht="15" customHeight="1">
      <c r="A912" s="193">
        <v>44295</v>
      </c>
      <c r="B912" s="135" t="s">
        <v>487</v>
      </c>
      <c r="C912" s="300"/>
      <c r="D912" s="300">
        <v>320701600</v>
      </c>
      <c r="E912" s="135" t="s">
        <v>499</v>
      </c>
      <c r="F912" s="135" t="s">
        <v>501</v>
      </c>
      <c r="G912" s="135" t="s">
        <v>172</v>
      </c>
      <c r="H912" s="159" t="s">
        <v>495</v>
      </c>
    </row>
    <row r="913" spans="1:7" ht="15" customHeight="1">
      <c r="A913" s="188">
        <v>44295</v>
      </c>
      <c r="B913" s="26" t="s">
        <v>498</v>
      </c>
      <c r="C913" s="313">
        <v>320701600</v>
      </c>
      <c r="D913" s="313"/>
      <c r="E913" s="26" t="s">
        <v>174</v>
      </c>
      <c r="F913" s="26" t="s">
        <v>500</v>
      </c>
      <c r="G913" s="26"/>
    </row>
    <row r="914" spans="1:7" ht="15" customHeight="1">
      <c r="A914" s="186">
        <v>44291</v>
      </c>
      <c r="B914" s="137" t="s">
        <v>148</v>
      </c>
      <c r="C914" s="177"/>
      <c r="D914" s="177">
        <v>174775000</v>
      </c>
      <c r="E914" s="138" t="s">
        <v>174</v>
      </c>
      <c r="F914" s="138" t="s">
        <v>502</v>
      </c>
      <c r="G914" s="139" t="s">
        <v>173</v>
      </c>
    </row>
    <row r="915" spans="1:7" ht="15" customHeight="1">
      <c r="A915" s="187">
        <v>44291</v>
      </c>
      <c r="B915" s="136" t="s">
        <v>148</v>
      </c>
      <c r="C915" s="178">
        <v>174775000</v>
      </c>
      <c r="D915" s="178"/>
      <c r="E915" s="133" t="s">
        <v>174</v>
      </c>
      <c r="F915" s="133" t="s">
        <v>293</v>
      </c>
      <c r="G915" s="134" t="s">
        <v>172</v>
      </c>
    </row>
    <row r="916" spans="1:7" ht="15" customHeight="1">
      <c r="A916" s="186">
        <v>44291</v>
      </c>
      <c r="B916" s="137" t="s">
        <v>399</v>
      </c>
      <c r="C916" s="177">
        <v>137500000</v>
      </c>
      <c r="D916" s="177"/>
      <c r="E916" s="138" t="s">
        <v>361</v>
      </c>
      <c r="F916" s="138" t="s">
        <v>503</v>
      </c>
      <c r="G916" s="139"/>
    </row>
    <row r="917" spans="1:7" ht="15" customHeight="1">
      <c r="A917" s="186">
        <v>44291</v>
      </c>
      <c r="B917" s="137" t="s">
        <v>1</v>
      </c>
      <c r="C917" s="177">
        <v>16500000</v>
      </c>
      <c r="D917" s="177"/>
      <c r="E917" s="138" t="s">
        <v>174</v>
      </c>
      <c r="F917" s="138" t="s">
        <v>504</v>
      </c>
      <c r="G917" s="139"/>
    </row>
    <row r="918" spans="1:7" ht="15" customHeight="1">
      <c r="A918" s="186">
        <v>44291</v>
      </c>
      <c r="B918" s="137" t="s">
        <v>1</v>
      </c>
      <c r="C918" s="177">
        <v>19250000</v>
      </c>
      <c r="D918" s="177"/>
      <c r="E918" s="138" t="s">
        <v>418</v>
      </c>
      <c r="F918" s="138" t="s">
        <v>505</v>
      </c>
      <c r="G918" s="139"/>
    </row>
    <row r="919" spans="1:7" ht="15" customHeight="1">
      <c r="A919" s="186">
        <v>44291</v>
      </c>
      <c r="B919" s="137" t="s">
        <v>159</v>
      </c>
      <c r="C919" s="177">
        <v>1500000</v>
      </c>
      <c r="D919" s="177"/>
      <c r="E919" s="138" t="s">
        <v>419</v>
      </c>
      <c r="F919" s="138" t="s">
        <v>454</v>
      </c>
      <c r="G919" s="139"/>
    </row>
    <row r="920" spans="1:7" ht="15" customHeight="1">
      <c r="A920" s="186">
        <v>44291</v>
      </c>
      <c r="B920" s="137" t="s">
        <v>417</v>
      </c>
      <c r="C920" s="177">
        <v>25000</v>
      </c>
      <c r="D920" s="177"/>
      <c r="E920" s="138" t="s">
        <v>420</v>
      </c>
      <c r="F920" s="138" t="s">
        <v>421</v>
      </c>
      <c r="G920" s="139"/>
    </row>
    <row r="921" spans="1:7" ht="15" customHeight="1">
      <c r="A921" s="187">
        <v>44291</v>
      </c>
      <c r="B921" s="136" t="s">
        <v>149</v>
      </c>
      <c r="C921" s="178"/>
      <c r="D921" s="178">
        <f>SUM(C916:C920)</f>
        <v>174775000</v>
      </c>
      <c r="E921" s="133"/>
      <c r="F921" s="133"/>
      <c r="G921" s="134" t="s">
        <v>172</v>
      </c>
    </row>
    <row r="922" spans="1:7" ht="15" customHeight="1">
      <c r="A922" s="186">
        <v>44291</v>
      </c>
      <c r="B922" s="137" t="s">
        <v>148</v>
      </c>
      <c r="C922" s="177"/>
      <c r="D922" s="177">
        <v>185600470</v>
      </c>
      <c r="E922" s="138" t="s">
        <v>174</v>
      </c>
      <c r="F922" s="138" t="s">
        <v>502</v>
      </c>
      <c r="G922" s="139" t="s">
        <v>173</v>
      </c>
    </row>
    <row r="923" spans="1:7" ht="15" customHeight="1">
      <c r="A923" s="187">
        <v>44291</v>
      </c>
      <c r="B923" s="136" t="s">
        <v>148</v>
      </c>
      <c r="C923" s="178">
        <f>D922</f>
        <v>185600470</v>
      </c>
      <c r="D923" s="178"/>
      <c r="E923" s="133" t="s">
        <v>174</v>
      </c>
      <c r="F923" s="133" t="s">
        <v>293</v>
      </c>
      <c r="G923" s="134" t="s">
        <v>172</v>
      </c>
    </row>
    <row r="924" spans="1:7" ht="15" customHeight="1">
      <c r="A924" s="186">
        <v>44291</v>
      </c>
      <c r="B924" s="137" t="s">
        <v>159</v>
      </c>
      <c r="C924" s="177">
        <f>27602300+99849200</f>
        <v>127451500</v>
      </c>
      <c r="D924" s="177"/>
      <c r="E924" s="138" t="s">
        <v>407</v>
      </c>
      <c r="F924" s="138" t="s">
        <v>438</v>
      </c>
      <c r="G924" s="139"/>
    </row>
    <row r="925" spans="1:7" ht="15" customHeight="1">
      <c r="A925" s="187">
        <v>44291</v>
      </c>
      <c r="B925" s="136" t="s">
        <v>149</v>
      </c>
      <c r="C925" s="178"/>
      <c r="D925" s="178">
        <f>SUM(C924:C924)</f>
        <v>127451500</v>
      </c>
      <c r="E925" s="133"/>
      <c r="F925" s="133"/>
      <c r="G925" s="134" t="s">
        <v>172</v>
      </c>
    </row>
    <row r="926" spans="1:7" ht="15" customHeight="1">
      <c r="A926" s="186">
        <v>44291</v>
      </c>
      <c r="B926" s="137" t="s">
        <v>190</v>
      </c>
      <c r="C926" s="177">
        <v>58148970</v>
      </c>
      <c r="D926" s="177"/>
      <c r="E926" s="138" t="s">
        <v>174</v>
      </c>
      <c r="F926" s="138" t="s">
        <v>507</v>
      </c>
      <c r="G926" s="139"/>
    </row>
    <row r="927" spans="1:7" ht="15" customHeight="1">
      <c r="A927" s="187">
        <v>44291</v>
      </c>
      <c r="B927" s="136" t="s">
        <v>148</v>
      </c>
      <c r="C927" s="178"/>
      <c r="D927" s="178">
        <f>C926</f>
        <v>58148970</v>
      </c>
      <c r="E927" s="133" t="s">
        <v>174</v>
      </c>
      <c r="F927" s="133" t="s">
        <v>506</v>
      </c>
      <c r="G927" s="134" t="s">
        <v>172</v>
      </c>
    </row>
    <row r="928" spans="1:7" ht="15" customHeight="1">
      <c r="A928" s="186">
        <v>44305</v>
      </c>
      <c r="B928" s="137" t="s">
        <v>148</v>
      </c>
      <c r="C928" s="177"/>
      <c r="D928" s="177">
        <v>324768970</v>
      </c>
      <c r="E928" s="138" t="s">
        <v>174</v>
      </c>
      <c r="F928" s="138" t="s">
        <v>502</v>
      </c>
      <c r="G928" s="139" t="s">
        <v>173</v>
      </c>
    </row>
    <row r="929" spans="1:7" ht="15" customHeight="1">
      <c r="A929" s="187">
        <v>44305</v>
      </c>
      <c r="B929" s="136" t="s">
        <v>148</v>
      </c>
      <c r="C929" s="178">
        <f>D928</f>
        <v>324768970</v>
      </c>
      <c r="D929" s="178"/>
      <c r="E929" s="133" t="s">
        <v>174</v>
      </c>
      <c r="F929" s="133" t="s">
        <v>293</v>
      </c>
      <c r="G929" s="134" t="s">
        <v>172</v>
      </c>
    </row>
    <row r="930" spans="1:7" ht="15" customHeight="1">
      <c r="A930" s="186">
        <v>44305</v>
      </c>
      <c r="B930" s="137" t="s">
        <v>159</v>
      </c>
      <c r="C930" s="177">
        <v>324768970</v>
      </c>
      <c r="D930" s="177"/>
      <c r="E930" s="138" t="s">
        <v>407</v>
      </c>
      <c r="F930" s="138" t="s">
        <v>508</v>
      </c>
      <c r="G930" s="139"/>
    </row>
    <row r="931" spans="1:7" ht="15" customHeight="1">
      <c r="A931" s="187">
        <v>44305</v>
      </c>
      <c r="B931" s="136" t="s">
        <v>149</v>
      </c>
      <c r="C931" s="178"/>
      <c r="D931" s="178">
        <f>SUM(C930:C930)</f>
        <v>324768970</v>
      </c>
      <c r="E931" s="133"/>
      <c r="F931" s="133"/>
      <c r="G931" s="134" t="s">
        <v>172</v>
      </c>
    </row>
    <row r="932" spans="1:7" ht="15" customHeight="1">
      <c r="A932" s="186">
        <v>44312</v>
      </c>
      <c r="B932" s="137" t="s">
        <v>148</v>
      </c>
      <c r="C932" s="177"/>
      <c r="D932" s="177">
        <v>422742300</v>
      </c>
      <c r="E932" s="138" t="s">
        <v>174</v>
      </c>
      <c r="F932" s="138" t="s">
        <v>502</v>
      </c>
      <c r="G932" s="139" t="s">
        <v>173</v>
      </c>
    </row>
    <row r="933" spans="1:7" ht="15" customHeight="1">
      <c r="A933" s="187">
        <v>44312</v>
      </c>
      <c r="B933" s="136" t="s">
        <v>148</v>
      </c>
      <c r="C933" s="178">
        <f>D932</f>
        <v>422742300</v>
      </c>
      <c r="D933" s="178"/>
      <c r="E933" s="133" t="s">
        <v>174</v>
      </c>
      <c r="F933" s="133" t="s">
        <v>293</v>
      </c>
      <c r="G933" s="134" t="s">
        <v>172</v>
      </c>
    </row>
    <row r="934" spans="1:7" ht="15" customHeight="1">
      <c r="A934" s="186">
        <v>44312</v>
      </c>
      <c r="B934" s="137" t="s">
        <v>148</v>
      </c>
      <c r="C934" s="177"/>
      <c r="D934" s="177">
        <v>422634300</v>
      </c>
      <c r="E934" s="138"/>
      <c r="F934" s="138" t="s">
        <v>511</v>
      </c>
      <c r="G934" s="139" t="s">
        <v>172</v>
      </c>
    </row>
    <row r="935" spans="1:7" ht="15" customHeight="1">
      <c r="A935" s="186">
        <v>44312</v>
      </c>
      <c r="B935" s="137" t="s">
        <v>467</v>
      </c>
      <c r="C935" s="177">
        <v>422646556</v>
      </c>
      <c r="D935" s="177"/>
      <c r="E935" s="138"/>
      <c r="F935" s="138" t="s">
        <v>510</v>
      </c>
      <c r="G935" s="139"/>
    </row>
    <row r="936" spans="1:7" ht="15" customHeight="1">
      <c r="A936" s="187">
        <v>44312</v>
      </c>
      <c r="B936" s="136" t="s">
        <v>509</v>
      </c>
      <c r="C936" s="178"/>
      <c r="D936" s="178">
        <f>C935-D934</f>
        <v>12256</v>
      </c>
      <c r="E936" s="133"/>
      <c r="F936" s="133" t="s">
        <v>510</v>
      </c>
      <c r="G936" s="134"/>
    </row>
    <row r="937" spans="1:7" ht="15" customHeight="1">
      <c r="A937" s="186">
        <v>44312</v>
      </c>
      <c r="B937" s="137" t="s">
        <v>512</v>
      </c>
      <c r="C937" s="177"/>
      <c r="D937" s="177">
        <f>SUM(C938:C939)</f>
        <v>108000</v>
      </c>
      <c r="E937" s="138"/>
      <c r="F937" s="138"/>
      <c r="G937" s="139" t="s">
        <v>172</v>
      </c>
    </row>
    <row r="938" spans="1:7" ht="15" customHeight="1">
      <c r="A938" s="186">
        <v>44312</v>
      </c>
      <c r="B938" s="137" t="s">
        <v>513</v>
      </c>
      <c r="C938" s="177">
        <v>51000</v>
      </c>
      <c r="D938" s="177"/>
      <c r="E938" s="138" t="s">
        <v>514</v>
      </c>
      <c r="F938" s="138" t="s">
        <v>516</v>
      </c>
      <c r="G938" s="139"/>
    </row>
    <row r="939" spans="1:7" ht="15" customHeight="1">
      <c r="A939" s="187">
        <v>44312</v>
      </c>
      <c r="B939" s="136" t="s">
        <v>99</v>
      </c>
      <c r="C939" s="178">
        <v>57000</v>
      </c>
      <c r="D939" s="178"/>
      <c r="E939" s="133" t="s">
        <v>515</v>
      </c>
      <c r="F939" s="133" t="s">
        <v>517</v>
      </c>
      <c r="G939" s="134"/>
    </row>
    <row r="940" spans="1:7" ht="15" customHeight="1">
      <c r="A940" s="186">
        <v>44316</v>
      </c>
      <c r="B940" s="137" t="s">
        <v>148</v>
      </c>
      <c r="C940" s="177"/>
      <c r="D940" s="177">
        <v>119583561</v>
      </c>
      <c r="E940" s="138" t="s">
        <v>174</v>
      </c>
      <c r="F940" s="138" t="s">
        <v>502</v>
      </c>
      <c r="G940" s="139" t="s">
        <v>173</v>
      </c>
    </row>
    <row r="941" spans="1:7" ht="15" customHeight="1">
      <c r="A941" s="187">
        <v>44316</v>
      </c>
      <c r="B941" s="136" t="s">
        <v>148</v>
      </c>
      <c r="C941" s="178">
        <f>D940</f>
        <v>119583561</v>
      </c>
      <c r="D941" s="178"/>
      <c r="E941" s="133" t="s">
        <v>174</v>
      </c>
      <c r="F941" s="133" t="s">
        <v>293</v>
      </c>
      <c r="G941" s="134" t="s">
        <v>172</v>
      </c>
    </row>
    <row r="942" spans="1:7" ht="15" customHeight="1">
      <c r="A942" s="186">
        <v>44316</v>
      </c>
      <c r="B942" s="137" t="s">
        <v>216</v>
      </c>
      <c r="C942" s="177">
        <v>119583561</v>
      </c>
      <c r="D942" s="177"/>
      <c r="E942" s="138" t="s">
        <v>243</v>
      </c>
      <c r="F942" s="138" t="s">
        <v>423</v>
      </c>
      <c r="G942" s="139"/>
    </row>
    <row r="943" spans="1:7" ht="15" customHeight="1">
      <c r="A943" s="187">
        <v>44316</v>
      </c>
      <c r="B943" s="136" t="s">
        <v>149</v>
      </c>
      <c r="C943" s="178"/>
      <c r="D943" s="178">
        <f>C942</f>
        <v>119583561</v>
      </c>
      <c r="E943" s="133"/>
      <c r="F943" s="133" t="s">
        <v>422</v>
      </c>
      <c r="G943" s="134" t="s">
        <v>172</v>
      </c>
    </row>
    <row r="944" spans="1:7" ht="15" customHeight="1">
      <c r="A944" s="189">
        <v>44316</v>
      </c>
      <c r="B944" s="158" t="s">
        <v>175</v>
      </c>
      <c r="C944" s="315">
        <v>1678</v>
      </c>
      <c r="D944" s="315"/>
      <c r="E944" s="157" t="s">
        <v>176</v>
      </c>
      <c r="F944" s="157" t="s">
        <v>215</v>
      </c>
      <c r="G944" s="156" t="s">
        <v>352</v>
      </c>
    </row>
    <row r="945" spans="1:7" ht="15" customHeight="1">
      <c r="A945" s="190">
        <v>44316</v>
      </c>
      <c r="B945" s="151" t="s">
        <v>100</v>
      </c>
      <c r="C945" s="316"/>
      <c r="D945" s="316">
        <f>C944</f>
        <v>1678</v>
      </c>
      <c r="E945" s="150" t="s">
        <v>174</v>
      </c>
      <c r="F945" s="150" t="s">
        <v>252</v>
      </c>
      <c r="G945" s="150" t="s">
        <v>326</v>
      </c>
    </row>
    <row r="946" spans="1:7" ht="15" customHeight="1">
      <c r="A946" s="189">
        <v>44316</v>
      </c>
      <c r="B946" s="158" t="s">
        <v>175</v>
      </c>
      <c r="C946" s="317">
        <v>379876</v>
      </c>
      <c r="D946" s="317"/>
      <c r="E946" s="152" t="s">
        <v>176</v>
      </c>
      <c r="F946" s="152" t="s">
        <v>215</v>
      </c>
      <c r="G946" s="155" t="s">
        <v>219</v>
      </c>
    </row>
    <row r="947" spans="1:7" ht="15" customHeight="1">
      <c r="A947" s="190">
        <v>44316</v>
      </c>
      <c r="B947" s="151" t="s">
        <v>100</v>
      </c>
      <c r="C947" s="316"/>
      <c r="D947" s="316">
        <f>C946</f>
        <v>379876</v>
      </c>
      <c r="E947" s="150" t="s">
        <v>174</v>
      </c>
      <c r="F947" s="150" t="s">
        <v>252</v>
      </c>
      <c r="G947" s="150" t="s">
        <v>173</v>
      </c>
    </row>
    <row r="948" spans="1:7" ht="15" customHeight="1">
      <c r="A948" s="189">
        <v>44316</v>
      </c>
      <c r="B948" s="153" t="s">
        <v>175</v>
      </c>
      <c r="C948" s="317">
        <v>0</v>
      </c>
      <c r="D948" s="317"/>
      <c r="E948" s="152" t="s">
        <v>176</v>
      </c>
      <c r="F948" s="152" t="s">
        <v>215</v>
      </c>
      <c r="G948" s="155" t="s">
        <v>452</v>
      </c>
    </row>
    <row r="949" spans="1:7" ht="15" customHeight="1">
      <c r="A949" s="190">
        <v>44316</v>
      </c>
      <c r="B949" s="151" t="s">
        <v>100</v>
      </c>
      <c r="C949" s="316"/>
      <c r="D949" s="316">
        <f>C948</f>
        <v>0</v>
      </c>
      <c r="E949" s="150" t="s">
        <v>174</v>
      </c>
      <c r="F949" s="150" t="s">
        <v>252</v>
      </c>
      <c r="G949" s="150" t="s">
        <v>451</v>
      </c>
    </row>
    <row r="950" spans="1:7" ht="15" customHeight="1">
      <c r="A950" s="189">
        <v>44316</v>
      </c>
      <c r="B950" s="153" t="s">
        <v>175</v>
      </c>
      <c r="C950" s="317">
        <v>123760</v>
      </c>
      <c r="D950" s="317"/>
      <c r="E950" s="152" t="s">
        <v>358</v>
      </c>
      <c r="F950" s="152" t="s">
        <v>215</v>
      </c>
      <c r="G950" s="155" t="s">
        <v>359</v>
      </c>
    </row>
    <row r="951" spans="1:7" ht="15" customHeight="1">
      <c r="A951" s="190">
        <v>44316</v>
      </c>
      <c r="B951" s="151" t="s">
        <v>100</v>
      </c>
      <c r="C951" s="316"/>
      <c r="D951" s="316">
        <f>C950</f>
        <v>123760</v>
      </c>
      <c r="E951" s="150" t="s">
        <v>374</v>
      </c>
      <c r="F951" s="150" t="s">
        <v>215</v>
      </c>
      <c r="G951" s="150" t="s">
        <v>375</v>
      </c>
    </row>
    <row r="952" spans="1:7" ht="15" customHeight="1">
      <c r="A952" s="191">
        <v>44316</v>
      </c>
      <c r="B952" s="153" t="s">
        <v>175</v>
      </c>
      <c r="C952" s="317">
        <v>2790480</v>
      </c>
      <c r="D952" s="317"/>
      <c r="E952" s="152" t="s">
        <v>157</v>
      </c>
      <c r="F952" s="152" t="s">
        <v>215</v>
      </c>
      <c r="G952" s="155" t="s">
        <v>289</v>
      </c>
    </row>
    <row r="953" spans="1:7" ht="15" customHeight="1">
      <c r="A953" s="190">
        <v>44316</v>
      </c>
      <c r="B953" s="151" t="s">
        <v>100</v>
      </c>
      <c r="C953" s="316"/>
      <c r="D953" s="316">
        <f>C952</f>
        <v>2790480</v>
      </c>
      <c r="E953" s="150" t="s">
        <v>249</v>
      </c>
      <c r="F953" s="150" t="s">
        <v>252</v>
      </c>
      <c r="G953" s="150" t="s">
        <v>288</v>
      </c>
    </row>
    <row r="954" spans="1:7" ht="15" customHeight="1">
      <c r="A954" s="191">
        <v>44316</v>
      </c>
      <c r="B954" s="153" t="s">
        <v>175</v>
      </c>
      <c r="C954" s="317">
        <v>10132797</v>
      </c>
      <c r="D954" s="317"/>
      <c r="E954" s="152" t="s">
        <v>176</v>
      </c>
      <c r="F954" s="152" t="s">
        <v>518</v>
      </c>
      <c r="G954" s="155" t="s">
        <v>291</v>
      </c>
    </row>
    <row r="955" spans="1:7" ht="15" customHeight="1">
      <c r="A955" s="190">
        <v>44316</v>
      </c>
      <c r="B955" s="151" t="s">
        <v>100</v>
      </c>
      <c r="C955" s="316"/>
      <c r="D955" s="316">
        <f>C954</f>
        <v>10132797</v>
      </c>
      <c r="E955" s="150" t="s">
        <v>174</v>
      </c>
      <c r="F955" s="150" t="s">
        <v>252</v>
      </c>
      <c r="G955" s="150" t="s">
        <v>290</v>
      </c>
    </row>
    <row r="956" spans="1:7" ht="15" customHeight="1">
      <c r="A956" s="192">
        <v>44316</v>
      </c>
      <c r="B956" s="153" t="s">
        <v>31</v>
      </c>
      <c r="C956" s="317">
        <v>236622904</v>
      </c>
      <c r="D956" s="317"/>
      <c r="E956" s="152" t="s">
        <v>150</v>
      </c>
      <c r="F956" s="152" t="s">
        <v>520</v>
      </c>
      <c r="G956" s="155"/>
    </row>
    <row r="957" spans="1:7" ht="15" customHeight="1">
      <c r="A957" s="190">
        <v>44316</v>
      </c>
      <c r="B957" s="151" t="s">
        <v>216</v>
      </c>
      <c r="C957" s="316"/>
      <c r="D957" s="316">
        <f>C956</f>
        <v>236622904</v>
      </c>
      <c r="E957" s="150" t="s">
        <v>245</v>
      </c>
      <c r="F957" s="150" t="s">
        <v>519</v>
      </c>
      <c r="G957" s="150"/>
    </row>
    <row r="958" spans="1:7" ht="15" customHeight="1">
      <c r="A958" s="191">
        <v>44316</v>
      </c>
      <c r="B958" s="153" t="s">
        <v>31</v>
      </c>
      <c r="C958" s="317">
        <v>131506849</v>
      </c>
      <c r="D958" s="317"/>
      <c r="E958" s="152" t="s">
        <v>151</v>
      </c>
      <c r="F958" s="152" t="s">
        <v>519</v>
      </c>
      <c r="G958" s="155"/>
    </row>
    <row r="959" spans="1:7" ht="15" customHeight="1">
      <c r="A959" s="190">
        <v>44316</v>
      </c>
      <c r="B959" s="151" t="s">
        <v>216</v>
      </c>
      <c r="C959" s="316"/>
      <c r="D959" s="316">
        <f>C958</f>
        <v>131506849</v>
      </c>
      <c r="E959" s="150" t="s">
        <v>246</v>
      </c>
      <c r="F959" s="150" t="s">
        <v>519</v>
      </c>
      <c r="G959" s="150"/>
    </row>
    <row r="960" spans="1:7" ht="15" customHeight="1">
      <c r="A960" s="191">
        <v>44316</v>
      </c>
      <c r="B960" s="153" t="s">
        <v>31</v>
      </c>
      <c r="C960" s="317">
        <v>26301369</v>
      </c>
      <c r="D960" s="317"/>
      <c r="E960" s="152" t="s">
        <v>153</v>
      </c>
      <c r="F960" s="152" t="s">
        <v>519</v>
      </c>
      <c r="G960" s="155"/>
    </row>
    <row r="961" spans="1:7" ht="15" customHeight="1">
      <c r="A961" s="190">
        <v>44316</v>
      </c>
      <c r="B961" s="151" t="s">
        <v>216</v>
      </c>
      <c r="C961" s="316"/>
      <c r="D961" s="316">
        <f>C960</f>
        <v>26301369</v>
      </c>
      <c r="E961" s="150" t="s">
        <v>244</v>
      </c>
      <c r="F961" s="150" t="s">
        <v>519</v>
      </c>
      <c r="G961" s="150"/>
    </row>
    <row r="962" spans="1:7" ht="15" customHeight="1">
      <c r="A962" s="191">
        <v>44316</v>
      </c>
      <c r="B962" s="153" t="s">
        <v>31</v>
      </c>
      <c r="C962" s="317">
        <v>73380821</v>
      </c>
      <c r="D962" s="317"/>
      <c r="E962" s="152" t="s">
        <v>152</v>
      </c>
      <c r="F962" s="152" t="s">
        <v>519</v>
      </c>
      <c r="G962" s="155"/>
    </row>
    <row r="963" spans="1:7" ht="15" customHeight="1">
      <c r="A963" s="190">
        <v>44316</v>
      </c>
      <c r="B963" s="151" t="s">
        <v>216</v>
      </c>
      <c r="C963" s="316"/>
      <c r="D963" s="316">
        <f>C962</f>
        <v>73380821</v>
      </c>
      <c r="E963" s="150" t="s">
        <v>247</v>
      </c>
      <c r="F963" s="150" t="s">
        <v>519</v>
      </c>
      <c r="G963" s="150"/>
    </row>
    <row r="964" spans="1:7" ht="15" customHeight="1">
      <c r="A964" s="191">
        <v>44316</v>
      </c>
      <c r="B964" s="153" t="s">
        <v>31</v>
      </c>
      <c r="C964" s="317">
        <v>161095890</v>
      </c>
      <c r="D964" s="317"/>
      <c r="E964" s="152" t="s">
        <v>154</v>
      </c>
      <c r="F964" s="152" t="s">
        <v>519</v>
      </c>
      <c r="G964" s="155"/>
    </row>
    <row r="965" spans="1:7" ht="15" customHeight="1">
      <c r="A965" s="190">
        <v>44316</v>
      </c>
      <c r="B965" s="151" t="s">
        <v>216</v>
      </c>
      <c r="C965" s="316"/>
      <c r="D965" s="316">
        <f>C964</f>
        <v>161095890</v>
      </c>
      <c r="E965" s="150" t="s">
        <v>248</v>
      </c>
      <c r="F965" s="150" t="s">
        <v>519</v>
      </c>
      <c r="G965" s="150"/>
    </row>
    <row r="966" spans="1:7" ht="15" customHeight="1">
      <c r="A966" s="191">
        <v>44316</v>
      </c>
      <c r="B966" s="153" t="s">
        <v>31</v>
      </c>
      <c r="C966" s="317">
        <v>40767123</v>
      </c>
      <c r="D966" s="317"/>
      <c r="E966" s="152" t="s">
        <v>243</v>
      </c>
      <c r="F966" s="152" t="s">
        <v>519</v>
      </c>
      <c r="G966" s="155"/>
    </row>
    <row r="967" spans="1:7" ht="15" customHeight="1">
      <c r="A967" s="190">
        <v>44316</v>
      </c>
      <c r="B967" s="151" t="s">
        <v>216</v>
      </c>
      <c r="C967" s="316"/>
      <c r="D967" s="316">
        <f>C966</f>
        <v>40767123</v>
      </c>
      <c r="E967" s="150" t="s">
        <v>255</v>
      </c>
      <c r="F967" s="150" t="s">
        <v>519</v>
      </c>
      <c r="G967" s="150"/>
    </row>
    <row r="968" spans="1:7" ht="15" customHeight="1">
      <c r="A968" s="191">
        <v>44316</v>
      </c>
      <c r="B968" s="153" t="s">
        <v>93</v>
      </c>
      <c r="C968" s="317">
        <v>2506083</v>
      </c>
      <c r="D968" s="317"/>
      <c r="E968" s="152" t="s">
        <v>220</v>
      </c>
      <c r="F968" s="152" t="s">
        <v>521</v>
      </c>
      <c r="G968" s="155"/>
    </row>
    <row r="969" spans="1:7" ht="15" customHeight="1">
      <c r="A969" s="190">
        <v>44316</v>
      </c>
      <c r="B969" s="151" t="s">
        <v>65</v>
      </c>
      <c r="C969" s="316"/>
      <c r="D969" s="316">
        <f>C968</f>
        <v>2506083</v>
      </c>
      <c r="E969" s="150" t="s">
        <v>253</v>
      </c>
      <c r="F969" s="150" t="s">
        <v>521</v>
      </c>
      <c r="G969" s="150"/>
    </row>
    <row r="970" spans="1:7" ht="15" customHeight="1">
      <c r="A970" s="191">
        <v>44316</v>
      </c>
      <c r="B970" s="153" t="s">
        <v>27</v>
      </c>
      <c r="C970" s="317">
        <v>41666668</v>
      </c>
      <c r="D970" s="317"/>
      <c r="E970" s="152" t="s">
        <v>155</v>
      </c>
      <c r="F970" s="152" t="s">
        <v>522</v>
      </c>
      <c r="G970" s="155"/>
    </row>
    <row r="971" spans="1:7" ht="15" customHeight="1">
      <c r="A971" s="190">
        <v>44316</v>
      </c>
      <c r="B971" s="151" t="s">
        <v>183</v>
      </c>
      <c r="C971" s="316"/>
      <c r="D971" s="316">
        <f>C970</f>
        <v>41666668</v>
      </c>
      <c r="E971" s="150" t="s">
        <v>80</v>
      </c>
      <c r="F971" s="150" t="str">
        <f>F970</f>
        <v>자산관리수수료21년 4월)</v>
      </c>
      <c r="G971" s="150"/>
    </row>
    <row r="972" spans="1:7" ht="15" customHeight="1">
      <c r="A972" s="191">
        <v>44316</v>
      </c>
      <c r="B972" s="153" t="s">
        <v>41</v>
      </c>
      <c r="C972" s="317">
        <v>2500000</v>
      </c>
      <c r="D972" s="317"/>
      <c r="E972" s="152" t="s">
        <v>176</v>
      </c>
      <c r="F972" s="152" t="s">
        <v>523</v>
      </c>
      <c r="G972" s="155"/>
    </row>
    <row r="973" spans="1:7" ht="15" customHeight="1">
      <c r="A973" s="190">
        <v>44316</v>
      </c>
      <c r="B973" s="151" t="s">
        <v>217</v>
      </c>
      <c r="C973" s="316"/>
      <c r="D973" s="316">
        <v>2500000</v>
      </c>
      <c r="E973" s="150" t="s">
        <v>174</v>
      </c>
      <c r="F973" s="150" t="str">
        <f>F972</f>
        <v>자산보관수수료(21년 4월)</v>
      </c>
      <c r="G973" s="150"/>
    </row>
    <row r="974" spans="1:7" ht="15" customHeight="1">
      <c r="A974" s="191">
        <v>44316</v>
      </c>
      <c r="B974" s="153" t="s">
        <v>42</v>
      </c>
      <c r="C974" s="317">
        <v>2916666</v>
      </c>
      <c r="D974" s="317"/>
      <c r="E974" s="152" t="s">
        <v>221</v>
      </c>
      <c r="F974" s="152" t="s">
        <v>524</v>
      </c>
      <c r="G974" s="155"/>
    </row>
    <row r="975" spans="1:7" ht="15" customHeight="1">
      <c r="A975" s="190">
        <v>44316</v>
      </c>
      <c r="B975" s="151" t="s">
        <v>218</v>
      </c>
      <c r="C975" s="316"/>
      <c r="D975" s="316">
        <f>C974</f>
        <v>2916666</v>
      </c>
      <c r="E975" s="150" t="s">
        <v>254</v>
      </c>
      <c r="F975" s="150" t="str">
        <f>F974</f>
        <v>사무관리수수료(21년 4월)</v>
      </c>
      <c r="G975" s="150"/>
    </row>
    <row r="976" spans="1:7" ht="15" customHeight="1">
      <c r="A976" s="191">
        <v>44316</v>
      </c>
      <c r="B976" s="153" t="s">
        <v>43</v>
      </c>
      <c r="C976" s="317">
        <v>1666666</v>
      </c>
      <c r="D976" s="317"/>
      <c r="E976" s="152" t="s">
        <v>160</v>
      </c>
      <c r="F976" s="152" t="s">
        <v>525</v>
      </c>
      <c r="G976" s="155"/>
    </row>
    <row r="977" spans="1:7" ht="15" customHeight="1">
      <c r="A977" s="190">
        <v>44316</v>
      </c>
      <c r="B977" s="151" t="s">
        <v>186</v>
      </c>
      <c r="C977" s="316"/>
      <c r="D977" s="316">
        <f>C976</f>
        <v>1666666</v>
      </c>
      <c r="E977" s="150" t="s">
        <v>250</v>
      </c>
      <c r="F977" s="150" t="str">
        <f>F976</f>
        <v>외부감사용역역수수료(21년 4월)</v>
      </c>
      <c r="G977" s="150"/>
    </row>
    <row r="978" spans="1:7" ht="15" customHeight="1">
      <c r="A978" s="191">
        <v>44316</v>
      </c>
      <c r="B978" s="260" t="s">
        <v>43</v>
      </c>
      <c r="C978" s="318">
        <v>666666</v>
      </c>
      <c r="D978" s="318"/>
      <c r="E978" s="147" t="s">
        <v>160</v>
      </c>
      <c r="F978" s="147" t="s">
        <v>526</v>
      </c>
      <c r="G978" s="146"/>
    </row>
    <row r="979" spans="1:7" ht="15" customHeight="1">
      <c r="A979" s="190">
        <v>44316</v>
      </c>
      <c r="B979" s="151" t="s">
        <v>187</v>
      </c>
      <c r="C979" s="316"/>
      <c r="D979" s="316">
        <f>C978</f>
        <v>666666</v>
      </c>
      <c r="E979" s="150" t="s">
        <v>250</v>
      </c>
      <c r="F979" s="150" t="str">
        <f>F978</f>
        <v>세무용역수수료(21년 4월)</v>
      </c>
      <c r="G979" s="150"/>
    </row>
    <row r="980" spans="1:7" ht="15" customHeight="1">
      <c r="A980" s="191">
        <v>44316</v>
      </c>
      <c r="B980" s="260" t="s">
        <v>43</v>
      </c>
      <c r="C980" s="317">
        <v>166666</v>
      </c>
      <c r="D980" s="317"/>
      <c r="E980" s="147" t="s">
        <v>271</v>
      </c>
      <c r="F980" s="147" t="s">
        <v>527</v>
      </c>
      <c r="G980" s="146"/>
    </row>
    <row r="981" spans="1:7" ht="15" customHeight="1">
      <c r="A981" s="190">
        <v>44316</v>
      </c>
      <c r="B981" s="151" t="s">
        <v>222</v>
      </c>
      <c r="C981" s="316"/>
      <c r="D981" s="316">
        <f>C980</f>
        <v>166666</v>
      </c>
      <c r="E981" s="150" t="s">
        <v>271</v>
      </c>
      <c r="F981" s="150" t="str">
        <f>F980</f>
        <v>재무제표용역수수료(21년 4월)</v>
      </c>
      <c r="G981" s="150"/>
    </row>
    <row r="982" spans="1:7" ht="15" customHeight="1">
      <c r="A982" s="191">
        <v>44316</v>
      </c>
      <c r="B982" s="149" t="s">
        <v>92</v>
      </c>
      <c r="C982" s="319">
        <v>314741320</v>
      </c>
      <c r="D982" s="319"/>
      <c r="E982" s="148" t="s">
        <v>225</v>
      </c>
      <c r="F982" s="148" t="s">
        <v>528</v>
      </c>
      <c r="G982" s="148"/>
    </row>
    <row r="983" spans="1:7" ht="15" customHeight="1">
      <c r="A983" s="190">
        <v>44316</v>
      </c>
      <c r="B983" s="151" t="s">
        <v>182</v>
      </c>
      <c r="C983" s="316"/>
      <c r="D983" s="316">
        <f>C982</f>
        <v>314741320</v>
      </c>
      <c r="E983" s="150" t="s">
        <v>251</v>
      </c>
      <c r="F983" s="150" t="str">
        <f>F982</f>
        <v>감가상각비(21년 4월)</v>
      </c>
      <c r="G983" s="150"/>
    </row>
    <row r="984" spans="1:7" ht="15" customHeight="1">
      <c r="A984" s="191">
        <v>44316</v>
      </c>
      <c r="B984" s="149" t="s">
        <v>98</v>
      </c>
      <c r="C984" s="319">
        <v>12572820</v>
      </c>
      <c r="D984" s="319"/>
      <c r="E984" s="148" t="s">
        <v>225</v>
      </c>
      <c r="F984" s="148" t="s">
        <v>529</v>
      </c>
      <c r="G984" s="148"/>
    </row>
    <row r="985" spans="1:7" ht="15" customHeight="1">
      <c r="A985" s="190">
        <v>44316</v>
      </c>
      <c r="B985" s="151" t="s">
        <v>188</v>
      </c>
      <c r="C985" s="316"/>
      <c r="D985" s="316">
        <f>C984</f>
        <v>12572820</v>
      </c>
      <c r="E985" s="150" t="s">
        <v>251</v>
      </c>
      <c r="F985" s="150" t="str">
        <f>F984</f>
        <v>세금과공과 교통유발부담금(21년 4월)</v>
      </c>
      <c r="G985" s="150"/>
    </row>
    <row r="986" spans="1:7" ht="15" customHeight="1">
      <c r="A986" s="191">
        <v>44316</v>
      </c>
      <c r="B986" s="149" t="s">
        <v>98</v>
      </c>
      <c r="C986" s="319">
        <v>31555870</v>
      </c>
      <c r="D986" s="319"/>
      <c r="E986" s="148" t="s">
        <v>225</v>
      </c>
      <c r="F986" s="148" t="s">
        <v>530</v>
      </c>
      <c r="G986" s="148"/>
    </row>
    <row r="987" spans="1:7" ht="15" customHeight="1">
      <c r="A987" s="190">
        <v>44316</v>
      </c>
      <c r="B987" s="151" t="s">
        <v>188</v>
      </c>
      <c r="C987" s="316"/>
      <c r="D987" s="316">
        <f>C986</f>
        <v>31555870</v>
      </c>
      <c r="E987" s="150" t="s">
        <v>251</v>
      </c>
      <c r="F987" s="150" t="str">
        <f>F986</f>
        <v>세금과공과 재산세/건물분(21년 4월)</v>
      </c>
      <c r="G987" s="150"/>
    </row>
    <row r="988" spans="1:7" ht="15" customHeight="1">
      <c r="A988" s="191">
        <v>44316</v>
      </c>
      <c r="B988" s="149" t="s">
        <v>98</v>
      </c>
      <c r="C988" s="319">
        <v>12007090</v>
      </c>
      <c r="D988" s="319"/>
      <c r="E988" s="148" t="s">
        <v>225</v>
      </c>
      <c r="F988" s="148" t="s">
        <v>531</v>
      </c>
      <c r="G988" s="148"/>
    </row>
    <row r="989" spans="1:7" ht="15" customHeight="1">
      <c r="A989" s="190">
        <v>44316</v>
      </c>
      <c r="B989" s="151" t="s">
        <v>188</v>
      </c>
      <c r="C989" s="316"/>
      <c r="D989" s="316">
        <f>C988</f>
        <v>12007090</v>
      </c>
      <c r="E989" s="150" t="s">
        <v>251</v>
      </c>
      <c r="F989" s="150" t="str">
        <f>F988</f>
        <v>세금과공과 재산세/토지분(21년 4월)</v>
      </c>
      <c r="G989" s="150"/>
    </row>
    <row r="990" spans="1:7" ht="15" customHeight="1">
      <c r="A990" s="191">
        <v>44316</v>
      </c>
      <c r="B990" s="260" t="s">
        <v>97</v>
      </c>
      <c r="C990" s="318">
        <v>10551270</v>
      </c>
      <c r="D990" s="318"/>
      <c r="E990" s="147" t="s">
        <v>251</v>
      </c>
      <c r="F990" s="147" t="s">
        <v>286</v>
      </c>
      <c r="G990" s="147"/>
    </row>
    <row r="991" spans="1:7" ht="15" customHeight="1">
      <c r="A991" s="190">
        <v>44316</v>
      </c>
      <c r="B991" s="151" t="s">
        <v>65</v>
      </c>
      <c r="C991" s="316"/>
      <c r="D991" s="316">
        <f>C990</f>
        <v>10551270</v>
      </c>
      <c r="E991" s="150" t="s">
        <v>251</v>
      </c>
      <c r="F991" s="150" t="str">
        <f>F990</f>
        <v>임대대행수수료 비용으로 계상</v>
      </c>
      <c r="G991" s="150"/>
    </row>
    <row r="992" spans="1:7" ht="15" customHeight="1">
      <c r="A992" s="191">
        <v>44316</v>
      </c>
      <c r="B992" s="149" t="s">
        <v>65</v>
      </c>
      <c r="C992" s="317">
        <v>9581806</v>
      </c>
      <c r="D992" s="317"/>
      <c r="E992" s="148" t="s">
        <v>251</v>
      </c>
      <c r="F992" s="148" t="s">
        <v>287</v>
      </c>
      <c r="G992" s="148"/>
    </row>
    <row r="993" spans="1:8" ht="15" customHeight="1">
      <c r="A993" s="190">
        <v>44316</v>
      </c>
      <c r="B993" s="151" t="s">
        <v>283</v>
      </c>
      <c r="C993" s="316"/>
      <c r="D993" s="316">
        <f>C992</f>
        <v>9581806</v>
      </c>
      <c r="E993" s="150" t="s">
        <v>251</v>
      </c>
      <c r="F993" s="150" t="s">
        <v>294</v>
      </c>
      <c r="G993" s="150"/>
    </row>
    <row r="994" spans="1:8" ht="15" customHeight="1">
      <c r="A994" s="263">
        <v>44316</v>
      </c>
      <c r="B994" s="264" t="s">
        <v>214</v>
      </c>
      <c r="C994" s="320">
        <v>1449769</v>
      </c>
      <c r="D994" s="320"/>
      <c r="E994" s="264" t="s">
        <v>251</v>
      </c>
      <c r="F994" s="264" t="s">
        <v>533</v>
      </c>
      <c r="G994" s="146"/>
    </row>
    <row r="995" spans="1:8" ht="15" customHeight="1">
      <c r="A995" s="265">
        <v>44316</v>
      </c>
      <c r="B995" s="266" t="s">
        <v>2</v>
      </c>
      <c r="C995" s="321"/>
      <c r="D995" s="321">
        <f>C994</f>
        <v>1449769</v>
      </c>
      <c r="E995" s="266" t="s">
        <v>251</v>
      </c>
      <c r="F995" s="266" t="s">
        <v>532</v>
      </c>
      <c r="G995" s="154"/>
    </row>
    <row r="996" spans="1:8" ht="15" customHeight="1">
      <c r="A996" s="231">
        <v>44341</v>
      </c>
      <c r="B996" s="232" t="s">
        <v>87</v>
      </c>
      <c r="C996" s="203">
        <v>25093000</v>
      </c>
      <c r="D996" s="301"/>
      <c r="E996" s="233" t="s">
        <v>347</v>
      </c>
      <c r="F996" s="233" t="s">
        <v>562</v>
      </c>
      <c r="G996" s="233" t="s">
        <v>87</v>
      </c>
      <c r="H996" s="159" t="s">
        <v>560</v>
      </c>
    </row>
    <row r="997" spans="1:8" ht="15" customHeight="1">
      <c r="A997" s="247">
        <v>44341</v>
      </c>
      <c r="B997" s="248" t="s">
        <v>88</v>
      </c>
      <c r="C997" s="176">
        <v>90772000</v>
      </c>
      <c r="D997" s="302"/>
      <c r="E997" s="142" t="s">
        <v>239</v>
      </c>
      <c r="F997" s="233" t="s">
        <v>561</v>
      </c>
      <c r="G997" s="142" t="s">
        <v>35</v>
      </c>
    </row>
    <row r="998" spans="1:8" ht="15" customHeight="1">
      <c r="A998" s="231">
        <v>44341</v>
      </c>
      <c r="B998" s="232" t="s">
        <v>158</v>
      </c>
      <c r="C998" s="203">
        <v>11586500</v>
      </c>
      <c r="D998" s="301"/>
      <c r="E998" s="233" t="s">
        <v>239</v>
      </c>
      <c r="F998" s="233" t="s">
        <v>561</v>
      </c>
      <c r="G998" s="233"/>
    </row>
    <row r="999" spans="1:8" ht="15" customHeight="1">
      <c r="A999" s="234">
        <v>44341</v>
      </c>
      <c r="B999" s="235" t="s">
        <v>159</v>
      </c>
      <c r="C999" s="303"/>
      <c r="D999" s="304">
        <f>SUM(C996:C998)</f>
        <v>127451500</v>
      </c>
      <c r="E999" s="237" t="s">
        <v>239</v>
      </c>
      <c r="F999" s="237" t="s">
        <v>561</v>
      </c>
      <c r="G999" s="237"/>
    </row>
    <row r="1000" spans="1:8" ht="15" customHeight="1">
      <c r="A1000" s="252">
        <v>44341</v>
      </c>
      <c r="B1000" s="253" t="s">
        <v>406</v>
      </c>
      <c r="C1000" s="305">
        <v>7839833</v>
      </c>
      <c r="D1000" s="305"/>
      <c r="E1000" s="254" t="s">
        <v>564</v>
      </c>
      <c r="F1000" s="254" t="s">
        <v>464</v>
      </c>
      <c r="G1000" s="207"/>
    </row>
    <row r="1001" spans="1:8" ht="15" customHeight="1">
      <c r="A1001" s="247">
        <v>44341</v>
      </c>
      <c r="B1001" s="249" t="s">
        <v>424</v>
      </c>
      <c r="C1001" s="176">
        <f>39220700-C1000</f>
        <v>31380867</v>
      </c>
      <c r="D1001" s="176"/>
      <c r="E1001" s="142" t="s">
        <v>563</v>
      </c>
      <c r="F1001" s="142" t="s">
        <v>463</v>
      </c>
      <c r="G1001" s="139"/>
    </row>
    <row r="1002" spans="1:8" ht="15" customHeight="1">
      <c r="A1002" s="247">
        <v>44341</v>
      </c>
      <c r="B1002" s="249" t="s">
        <v>158</v>
      </c>
      <c r="C1002" s="176">
        <v>3922070</v>
      </c>
      <c r="D1002" s="176"/>
      <c r="E1002" s="142" t="s">
        <v>563</v>
      </c>
      <c r="F1002" s="142" t="s">
        <v>463</v>
      </c>
      <c r="G1002" s="139"/>
    </row>
    <row r="1003" spans="1:8" ht="15" customHeight="1">
      <c r="A1003" s="234">
        <v>44341</v>
      </c>
      <c r="B1003" s="236" t="s">
        <v>159</v>
      </c>
      <c r="C1003" s="303"/>
      <c r="D1003" s="303">
        <f>SUM(C1000:C1002)</f>
        <v>43142770</v>
      </c>
      <c r="E1003" s="237" t="s">
        <v>563</v>
      </c>
      <c r="F1003" s="237" t="s">
        <v>463</v>
      </c>
      <c r="G1003" s="134"/>
    </row>
    <row r="1004" spans="1:8" ht="15" customHeight="1">
      <c r="A1004" s="238">
        <v>44347</v>
      </c>
      <c r="B1004" s="239" t="s">
        <v>228</v>
      </c>
      <c r="C1004" s="306">
        <v>282697394</v>
      </c>
      <c r="D1004" s="307"/>
      <c r="E1004" s="240" t="s">
        <v>325</v>
      </c>
      <c r="F1004" s="240" t="s">
        <v>638</v>
      </c>
      <c r="G1004" s="240"/>
    </row>
    <row r="1005" spans="1:8" ht="15" customHeight="1">
      <c r="A1005" s="241">
        <f>A1004</f>
        <v>44347</v>
      </c>
      <c r="B1005" s="242" t="s">
        <v>158</v>
      </c>
      <c r="C1005" s="308">
        <v>28269499</v>
      </c>
      <c r="D1005" s="309"/>
      <c r="E1005" s="243" t="s">
        <v>324</v>
      </c>
      <c r="F1005" s="243" t="s">
        <v>638</v>
      </c>
      <c r="G1005" s="243"/>
    </row>
    <row r="1006" spans="1:8" ht="15" customHeight="1">
      <c r="A1006" s="241">
        <f>A1004</f>
        <v>44347</v>
      </c>
      <c r="B1006" s="242" t="s">
        <v>228</v>
      </c>
      <c r="C1006" s="308">
        <v>8476105</v>
      </c>
      <c r="D1006" s="309"/>
      <c r="E1006" s="243" t="s">
        <v>324</v>
      </c>
      <c r="F1006" s="243" t="s">
        <v>639</v>
      </c>
      <c r="G1006" s="243"/>
    </row>
    <row r="1007" spans="1:8" ht="15" customHeight="1">
      <c r="A1007" s="241">
        <f>A1004</f>
        <v>44347</v>
      </c>
      <c r="B1007" s="242" t="s">
        <v>89</v>
      </c>
      <c r="C1007" s="308">
        <v>13944640</v>
      </c>
      <c r="D1007" s="309"/>
      <c r="E1007" s="243" t="s">
        <v>324</v>
      </c>
      <c r="F1007" s="243" t="s">
        <v>640</v>
      </c>
      <c r="G1007" s="243"/>
    </row>
    <row r="1008" spans="1:8" ht="15" customHeight="1">
      <c r="A1008" s="258">
        <f>A1004</f>
        <v>44347</v>
      </c>
      <c r="B1008" s="259" t="s">
        <v>30</v>
      </c>
      <c r="C1008" s="310"/>
      <c r="D1008" s="310">
        <v>2288</v>
      </c>
      <c r="E1008" s="261" t="s">
        <v>324</v>
      </c>
      <c r="F1008" s="261" t="s">
        <v>641</v>
      </c>
      <c r="G1008" s="261"/>
    </row>
    <row r="1009" spans="1:8" ht="15" customHeight="1">
      <c r="A1009" s="244">
        <f>A1004</f>
        <v>44347</v>
      </c>
      <c r="B1009" s="245" t="s">
        <v>159</v>
      </c>
      <c r="C1009" s="311"/>
      <c r="D1009" s="312">
        <f>SUM(C1004:C1007)-D1008</f>
        <v>333385350</v>
      </c>
      <c r="E1009" s="246" t="s">
        <v>324</v>
      </c>
      <c r="F1009" s="246" t="s">
        <v>638</v>
      </c>
      <c r="G1009" s="246"/>
    </row>
    <row r="1010" spans="1:8" ht="15" customHeight="1">
      <c r="A1010" s="184">
        <v>44319</v>
      </c>
      <c r="B1010" s="1" t="s">
        <v>85</v>
      </c>
      <c r="D1010" s="38">
        <v>2781058</v>
      </c>
      <c r="E1010" s="1" t="s">
        <v>117</v>
      </c>
      <c r="F1010" s="1" t="s">
        <v>234</v>
      </c>
      <c r="G1010" s="1" t="s">
        <v>431</v>
      </c>
      <c r="H1010" s="159" t="s">
        <v>567</v>
      </c>
    </row>
    <row r="1011" spans="1:8" ht="15" customHeight="1">
      <c r="A1011" s="184">
        <v>44319</v>
      </c>
      <c r="B1011" s="1" t="s">
        <v>565</v>
      </c>
      <c r="D1011" s="38">
        <v>278105</v>
      </c>
      <c r="E1011" s="1" t="s">
        <v>117</v>
      </c>
      <c r="F1011" s="1" t="s">
        <v>234</v>
      </c>
      <c r="G1011" s="1" t="s">
        <v>431</v>
      </c>
    </row>
    <row r="1012" spans="1:8" ht="15" customHeight="1">
      <c r="A1012" s="184">
        <v>44319</v>
      </c>
      <c r="B1012" s="1" t="s">
        <v>566</v>
      </c>
      <c r="C1012" s="38">
        <v>3059163</v>
      </c>
      <c r="E1012" s="1" t="s">
        <v>117</v>
      </c>
      <c r="F1012" s="1" t="s">
        <v>234</v>
      </c>
      <c r="G1012" s="1" t="s">
        <v>431</v>
      </c>
    </row>
    <row r="1013" spans="1:8" ht="15" customHeight="1">
      <c r="A1013" s="184">
        <v>44319</v>
      </c>
      <c r="B1013" s="1" t="s">
        <v>161</v>
      </c>
      <c r="D1013" s="38">
        <v>1648000</v>
      </c>
      <c r="E1013" s="1" t="s">
        <v>117</v>
      </c>
      <c r="F1013" s="1" t="s">
        <v>235</v>
      </c>
      <c r="G1013" s="1" t="s">
        <v>431</v>
      </c>
    </row>
    <row r="1014" spans="1:8" ht="15" customHeight="1">
      <c r="A1014" s="184">
        <v>44319</v>
      </c>
      <c r="B1014" s="1" t="s">
        <v>565</v>
      </c>
      <c r="D1014" s="38">
        <v>164800</v>
      </c>
      <c r="E1014" s="1" t="s">
        <v>117</v>
      </c>
      <c r="F1014" s="1" t="s">
        <v>235</v>
      </c>
      <c r="G1014" s="1" t="s">
        <v>431</v>
      </c>
    </row>
    <row r="1015" spans="1:8" ht="15" customHeight="1">
      <c r="A1015" s="184">
        <v>44319</v>
      </c>
      <c r="B1015" s="1" t="s">
        <v>566</v>
      </c>
      <c r="C1015" s="38">
        <v>1812800</v>
      </c>
      <c r="E1015" s="1" t="s">
        <v>117</v>
      </c>
      <c r="F1015" s="1" t="s">
        <v>235</v>
      </c>
      <c r="G1015" s="1" t="s">
        <v>431</v>
      </c>
    </row>
    <row r="1016" spans="1:8" ht="15" customHeight="1">
      <c r="A1016" s="184">
        <v>44319</v>
      </c>
      <c r="B1016" s="1" t="s">
        <v>161</v>
      </c>
      <c r="D1016" s="38">
        <v>77000</v>
      </c>
      <c r="E1016" s="1" t="s">
        <v>117</v>
      </c>
      <c r="F1016" s="1" t="s">
        <v>235</v>
      </c>
      <c r="G1016" s="1" t="s">
        <v>431</v>
      </c>
    </row>
    <row r="1017" spans="1:8" ht="15" customHeight="1">
      <c r="A1017" s="184">
        <v>44319</v>
      </c>
      <c r="B1017" s="1" t="s">
        <v>565</v>
      </c>
      <c r="D1017" s="38">
        <v>7700</v>
      </c>
      <c r="E1017" s="1" t="s">
        <v>117</v>
      </c>
      <c r="F1017" s="1" t="s">
        <v>235</v>
      </c>
      <c r="G1017" s="1" t="s">
        <v>431</v>
      </c>
    </row>
    <row r="1018" spans="1:8" ht="15" customHeight="1">
      <c r="A1018" s="184">
        <v>44319</v>
      </c>
      <c r="B1018" s="1" t="s">
        <v>566</v>
      </c>
      <c r="C1018" s="38">
        <v>84700</v>
      </c>
      <c r="E1018" s="1" t="s">
        <v>117</v>
      </c>
      <c r="F1018" s="1" t="s">
        <v>235</v>
      </c>
      <c r="G1018" s="1" t="s">
        <v>431</v>
      </c>
    </row>
    <row r="1019" spans="1:8" ht="15" customHeight="1">
      <c r="A1019" s="184">
        <v>44319</v>
      </c>
      <c r="B1019" s="1" t="s">
        <v>85</v>
      </c>
      <c r="D1019" s="38">
        <v>6687000</v>
      </c>
      <c r="E1019" s="1" t="s">
        <v>118</v>
      </c>
      <c r="F1019" s="1" t="s">
        <v>234</v>
      </c>
      <c r="G1019" s="1" t="s">
        <v>431</v>
      </c>
    </row>
    <row r="1020" spans="1:8" ht="15" customHeight="1">
      <c r="A1020" s="184">
        <v>44319</v>
      </c>
      <c r="B1020" s="1" t="s">
        <v>565</v>
      </c>
      <c r="D1020" s="38">
        <v>668700</v>
      </c>
      <c r="E1020" s="1" t="s">
        <v>118</v>
      </c>
      <c r="F1020" s="1" t="s">
        <v>234</v>
      </c>
      <c r="G1020" s="1" t="s">
        <v>431</v>
      </c>
    </row>
    <row r="1021" spans="1:8" ht="15" customHeight="1">
      <c r="A1021" s="184">
        <v>44319</v>
      </c>
      <c r="B1021" s="1" t="s">
        <v>566</v>
      </c>
      <c r="C1021" s="38">
        <v>7355700</v>
      </c>
      <c r="E1021" s="1" t="s">
        <v>118</v>
      </c>
      <c r="F1021" s="1" t="s">
        <v>234</v>
      </c>
      <c r="G1021" s="1" t="s">
        <v>431</v>
      </c>
    </row>
    <row r="1022" spans="1:8" ht="15" customHeight="1">
      <c r="A1022" s="184">
        <v>44319</v>
      </c>
      <c r="B1022" s="1" t="s">
        <v>161</v>
      </c>
      <c r="D1022" s="38">
        <v>4051500</v>
      </c>
      <c r="E1022" s="1" t="s">
        <v>118</v>
      </c>
      <c r="F1022" s="1" t="s">
        <v>235</v>
      </c>
      <c r="G1022" s="1" t="s">
        <v>431</v>
      </c>
    </row>
    <row r="1023" spans="1:8" ht="15" customHeight="1">
      <c r="A1023" s="184">
        <v>44319</v>
      </c>
      <c r="B1023" s="1" t="s">
        <v>565</v>
      </c>
      <c r="D1023" s="38">
        <v>405150</v>
      </c>
      <c r="E1023" s="1" t="s">
        <v>118</v>
      </c>
      <c r="F1023" s="1" t="s">
        <v>235</v>
      </c>
      <c r="G1023" s="1" t="s">
        <v>431</v>
      </c>
    </row>
    <row r="1024" spans="1:8" ht="15" customHeight="1">
      <c r="A1024" s="184">
        <v>44319</v>
      </c>
      <c r="B1024" s="1" t="s">
        <v>566</v>
      </c>
      <c r="C1024" s="38">
        <v>4456650</v>
      </c>
      <c r="E1024" s="1" t="s">
        <v>118</v>
      </c>
      <c r="F1024" s="1" t="s">
        <v>235</v>
      </c>
      <c r="G1024" s="1" t="s">
        <v>431</v>
      </c>
    </row>
    <row r="1025" spans="1:7" ht="15" customHeight="1">
      <c r="A1025" s="184">
        <v>44319</v>
      </c>
      <c r="B1025" s="1" t="s">
        <v>161</v>
      </c>
      <c r="D1025" s="38">
        <v>21565800</v>
      </c>
      <c r="E1025" s="1" t="s">
        <v>315</v>
      </c>
      <c r="F1025" s="1" t="s">
        <v>235</v>
      </c>
      <c r="G1025" s="1" t="s">
        <v>431</v>
      </c>
    </row>
    <row r="1026" spans="1:7" ht="15" customHeight="1">
      <c r="A1026" s="184">
        <v>44319</v>
      </c>
      <c r="B1026" s="1" t="s">
        <v>565</v>
      </c>
      <c r="D1026" s="38">
        <v>2156580</v>
      </c>
      <c r="E1026" s="1" t="s">
        <v>315</v>
      </c>
      <c r="F1026" s="1" t="s">
        <v>235</v>
      </c>
      <c r="G1026" s="1" t="s">
        <v>431</v>
      </c>
    </row>
    <row r="1027" spans="1:7" ht="15" customHeight="1">
      <c r="A1027" s="184">
        <v>44319</v>
      </c>
      <c r="B1027" s="1" t="s">
        <v>566</v>
      </c>
      <c r="C1027" s="38">
        <v>23722380</v>
      </c>
      <c r="E1027" s="1" t="s">
        <v>315</v>
      </c>
      <c r="F1027" s="1" t="s">
        <v>235</v>
      </c>
      <c r="G1027" s="1" t="s">
        <v>431</v>
      </c>
    </row>
    <row r="1028" spans="1:7" ht="15" customHeight="1">
      <c r="A1028" s="184">
        <v>44319</v>
      </c>
      <c r="B1028" s="1" t="s">
        <v>161</v>
      </c>
      <c r="D1028" s="38">
        <v>9908700</v>
      </c>
      <c r="E1028" s="1" t="s">
        <v>120</v>
      </c>
      <c r="F1028" s="1" t="s">
        <v>235</v>
      </c>
      <c r="G1028" s="1" t="s">
        <v>431</v>
      </c>
    </row>
    <row r="1029" spans="1:7" ht="15" customHeight="1">
      <c r="A1029" s="184">
        <v>44319</v>
      </c>
      <c r="B1029" s="1" t="s">
        <v>565</v>
      </c>
      <c r="D1029" s="38">
        <v>990870</v>
      </c>
      <c r="E1029" s="1" t="s">
        <v>120</v>
      </c>
      <c r="F1029" s="1" t="s">
        <v>235</v>
      </c>
      <c r="G1029" s="1" t="s">
        <v>431</v>
      </c>
    </row>
    <row r="1030" spans="1:7" ht="15" customHeight="1">
      <c r="A1030" s="184">
        <v>44319</v>
      </c>
      <c r="B1030" s="1" t="s">
        <v>566</v>
      </c>
      <c r="C1030" s="38">
        <v>10899570</v>
      </c>
      <c r="E1030" s="1" t="s">
        <v>120</v>
      </c>
      <c r="F1030" s="1" t="s">
        <v>235</v>
      </c>
      <c r="G1030" s="1" t="s">
        <v>431</v>
      </c>
    </row>
    <row r="1031" spans="1:7" ht="15" customHeight="1">
      <c r="A1031" s="184">
        <v>44319</v>
      </c>
      <c r="B1031" s="1" t="s">
        <v>161</v>
      </c>
      <c r="D1031" s="38">
        <v>9215520</v>
      </c>
      <c r="E1031" s="1" t="s">
        <v>120</v>
      </c>
      <c r="F1031" s="1" t="s">
        <v>235</v>
      </c>
      <c r="G1031" s="1" t="s">
        <v>431</v>
      </c>
    </row>
    <row r="1032" spans="1:7" ht="15" customHeight="1">
      <c r="A1032" s="184">
        <v>44319</v>
      </c>
      <c r="B1032" s="1" t="s">
        <v>565</v>
      </c>
      <c r="D1032" s="38">
        <v>921552</v>
      </c>
      <c r="E1032" s="1" t="s">
        <v>120</v>
      </c>
      <c r="F1032" s="1" t="s">
        <v>235</v>
      </c>
      <c r="G1032" s="1" t="s">
        <v>431</v>
      </c>
    </row>
    <row r="1033" spans="1:7" ht="15" customHeight="1">
      <c r="A1033" s="184">
        <v>44319</v>
      </c>
      <c r="B1033" s="1" t="s">
        <v>566</v>
      </c>
      <c r="C1033" s="38">
        <v>10137072</v>
      </c>
      <c r="E1033" s="1" t="s">
        <v>120</v>
      </c>
      <c r="F1033" s="1" t="s">
        <v>235</v>
      </c>
      <c r="G1033" s="1" t="s">
        <v>431</v>
      </c>
    </row>
    <row r="1034" spans="1:7" ht="15" customHeight="1">
      <c r="A1034" s="184">
        <v>44319</v>
      </c>
      <c r="B1034" s="1" t="s">
        <v>85</v>
      </c>
      <c r="D1034" s="38">
        <v>43209000</v>
      </c>
      <c r="E1034" s="1" t="s">
        <v>238</v>
      </c>
      <c r="F1034" s="1" t="s">
        <v>234</v>
      </c>
      <c r="G1034" s="1" t="s">
        <v>431</v>
      </c>
    </row>
    <row r="1035" spans="1:7" ht="15" customHeight="1">
      <c r="A1035" s="184">
        <v>44319</v>
      </c>
      <c r="B1035" s="1" t="s">
        <v>565</v>
      </c>
      <c r="D1035" s="38">
        <v>4320900</v>
      </c>
      <c r="E1035" s="1" t="s">
        <v>238</v>
      </c>
      <c r="F1035" s="1" t="s">
        <v>234</v>
      </c>
      <c r="G1035" s="1" t="s">
        <v>431</v>
      </c>
    </row>
    <row r="1036" spans="1:7" ht="15" customHeight="1">
      <c r="A1036" s="184">
        <v>44319</v>
      </c>
      <c r="B1036" s="1" t="s">
        <v>566</v>
      </c>
      <c r="C1036" s="38">
        <v>47529900</v>
      </c>
      <c r="E1036" s="1" t="s">
        <v>238</v>
      </c>
      <c r="F1036" s="1" t="s">
        <v>234</v>
      </c>
      <c r="G1036" s="1" t="s">
        <v>431</v>
      </c>
    </row>
    <row r="1037" spans="1:7" ht="15" customHeight="1">
      <c r="A1037" s="184">
        <v>44319</v>
      </c>
      <c r="B1037" s="1" t="s">
        <v>161</v>
      </c>
      <c r="D1037" s="38">
        <v>26452000</v>
      </c>
      <c r="E1037" s="1" t="s">
        <v>238</v>
      </c>
      <c r="F1037" s="1" t="s">
        <v>235</v>
      </c>
      <c r="G1037" s="1" t="s">
        <v>431</v>
      </c>
    </row>
    <row r="1038" spans="1:7" ht="15" customHeight="1">
      <c r="A1038" s="184">
        <v>44319</v>
      </c>
      <c r="B1038" s="1" t="s">
        <v>565</v>
      </c>
      <c r="D1038" s="38">
        <v>2645200</v>
      </c>
      <c r="E1038" s="1" t="s">
        <v>238</v>
      </c>
      <c r="F1038" s="1" t="s">
        <v>235</v>
      </c>
      <c r="G1038" s="1" t="s">
        <v>431</v>
      </c>
    </row>
    <row r="1039" spans="1:7" ht="15" customHeight="1">
      <c r="A1039" s="184">
        <v>44319</v>
      </c>
      <c r="B1039" s="1" t="s">
        <v>566</v>
      </c>
      <c r="C1039" s="38">
        <v>29097200</v>
      </c>
      <c r="E1039" s="1" t="s">
        <v>238</v>
      </c>
      <c r="F1039" s="1" t="s">
        <v>235</v>
      </c>
      <c r="G1039" s="1" t="s">
        <v>431</v>
      </c>
    </row>
    <row r="1040" spans="1:7" ht="15" customHeight="1">
      <c r="A1040" s="184">
        <v>44319</v>
      </c>
      <c r="B1040" s="1" t="s">
        <v>85</v>
      </c>
      <c r="D1040" s="38">
        <v>22871200</v>
      </c>
      <c r="E1040" s="1" t="s">
        <v>366</v>
      </c>
      <c r="F1040" s="1" t="s">
        <v>234</v>
      </c>
      <c r="G1040" s="1" t="s">
        <v>431</v>
      </c>
    </row>
    <row r="1041" spans="1:7" ht="15" customHeight="1">
      <c r="A1041" s="184">
        <v>44319</v>
      </c>
      <c r="B1041" s="1" t="s">
        <v>565</v>
      </c>
      <c r="D1041" s="38">
        <v>2287120</v>
      </c>
      <c r="E1041" s="1" t="s">
        <v>366</v>
      </c>
      <c r="F1041" s="1" t="s">
        <v>234</v>
      </c>
      <c r="G1041" s="1" t="s">
        <v>431</v>
      </c>
    </row>
    <row r="1042" spans="1:7" ht="15" customHeight="1">
      <c r="A1042" s="184">
        <v>44319</v>
      </c>
      <c r="B1042" s="1" t="s">
        <v>566</v>
      </c>
      <c r="C1042" s="38">
        <v>25158320</v>
      </c>
      <c r="E1042" s="1" t="s">
        <v>366</v>
      </c>
      <c r="F1042" s="1" t="s">
        <v>234</v>
      </c>
      <c r="G1042" s="1" t="s">
        <v>431</v>
      </c>
    </row>
    <row r="1043" spans="1:7" ht="15" customHeight="1">
      <c r="A1043" s="184">
        <v>44319</v>
      </c>
      <c r="B1043" s="1" t="s">
        <v>161</v>
      </c>
      <c r="D1043" s="38">
        <v>12475200</v>
      </c>
      <c r="E1043" s="1" t="s">
        <v>366</v>
      </c>
      <c r="F1043" s="1" t="s">
        <v>235</v>
      </c>
      <c r="G1043" s="1" t="s">
        <v>431</v>
      </c>
    </row>
    <row r="1044" spans="1:7" ht="15" customHeight="1">
      <c r="A1044" s="184">
        <v>44319</v>
      </c>
      <c r="B1044" s="1" t="s">
        <v>565</v>
      </c>
      <c r="D1044" s="38">
        <v>1247520</v>
      </c>
      <c r="E1044" s="1" t="s">
        <v>366</v>
      </c>
      <c r="F1044" s="1" t="s">
        <v>235</v>
      </c>
      <c r="G1044" s="1" t="s">
        <v>431</v>
      </c>
    </row>
    <row r="1045" spans="1:7" ht="15" customHeight="1">
      <c r="A1045" s="184">
        <v>44319</v>
      </c>
      <c r="B1045" s="1" t="s">
        <v>566</v>
      </c>
      <c r="C1045" s="38">
        <v>13722720</v>
      </c>
      <c r="E1045" s="1" t="s">
        <v>366</v>
      </c>
      <c r="F1045" s="1" t="s">
        <v>235</v>
      </c>
      <c r="G1045" s="1" t="s">
        <v>431</v>
      </c>
    </row>
    <row r="1046" spans="1:7" ht="15" customHeight="1">
      <c r="A1046" s="184">
        <v>44319</v>
      </c>
      <c r="B1046" s="1" t="s">
        <v>85</v>
      </c>
      <c r="D1046" s="38">
        <v>13287450</v>
      </c>
      <c r="E1046" s="1" t="s">
        <v>366</v>
      </c>
      <c r="F1046" s="1" t="s">
        <v>234</v>
      </c>
      <c r="G1046" s="1" t="s">
        <v>431</v>
      </c>
    </row>
    <row r="1047" spans="1:7" ht="15" customHeight="1">
      <c r="A1047" s="184">
        <v>44319</v>
      </c>
      <c r="B1047" s="1" t="s">
        <v>565</v>
      </c>
      <c r="D1047" s="38">
        <v>1328745</v>
      </c>
      <c r="E1047" s="1" t="s">
        <v>366</v>
      </c>
      <c r="F1047" s="1" t="s">
        <v>234</v>
      </c>
      <c r="G1047" s="1" t="s">
        <v>431</v>
      </c>
    </row>
    <row r="1048" spans="1:7" ht="15" customHeight="1">
      <c r="A1048" s="184">
        <v>44319</v>
      </c>
      <c r="B1048" s="1" t="s">
        <v>566</v>
      </c>
      <c r="C1048" s="38">
        <v>14616195</v>
      </c>
      <c r="E1048" s="1" t="s">
        <v>366</v>
      </c>
      <c r="F1048" s="1" t="s">
        <v>234</v>
      </c>
      <c r="G1048" s="1" t="s">
        <v>431</v>
      </c>
    </row>
    <row r="1049" spans="1:7" ht="15" customHeight="1">
      <c r="A1049" s="184">
        <v>44319</v>
      </c>
      <c r="B1049" s="1" t="s">
        <v>161</v>
      </c>
      <c r="D1049" s="38">
        <v>7247700</v>
      </c>
      <c r="E1049" s="1" t="s">
        <v>366</v>
      </c>
      <c r="F1049" s="1" t="s">
        <v>235</v>
      </c>
      <c r="G1049" s="1" t="s">
        <v>431</v>
      </c>
    </row>
    <row r="1050" spans="1:7" ht="15" customHeight="1">
      <c r="A1050" s="184">
        <v>44319</v>
      </c>
      <c r="B1050" s="1" t="s">
        <v>565</v>
      </c>
      <c r="D1050" s="38">
        <v>724770</v>
      </c>
      <c r="E1050" s="1" t="s">
        <v>366</v>
      </c>
      <c r="F1050" s="1" t="s">
        <v>235</v>
      </c>
      <c r="G1050" s="1" t="s">
        <v>431</v>
      </c>
    </row>
    <row r="1051" spans="1:7" ht="15" customHeight="1">
      <c r="A1051" s="184">
        <v>44319</v>
      </c>
      <c r="B1051" s="1" t="s">
        <v>566</v>
      </c>
      <c r="C1051" s="38">
        <v>7972470</v>
      </c>
      <c r="E1051" s="1" t="s">
        <v>366</v>
      </c>
      <c r="F1051" s="1" t="s">
        <v>235</v>
      </c>
      <c r="G1051" s="1" t="s">
        <v>431</v>
      </c>
    </row>
    <row r="1052" spans="1:7" ht="15" customHeight="1">
      <c r="A1052" s="184">
        <v>44319</v>
      </c>
      <c r="B1052" s="1" t="s">
        <v>85</v>
      </c>
      <c r="D1052" s="38">
        <v>4758000</v>
      </c>
      <c r="E1052" s="1" t="s">
        <v>123</v>
      </c>
      <c r="F1052" s="1" t="s">
        <v>234</v>
      </c>
      <c r="G1052" s="1" t="s">
        <v>431</v>
      </c>
    </row>
    <row r="1053" spans="1:7" ht="15" customHeight="1">
      <c r="A1053" s="184">
        <v>44319</v>
      </c>
      <c r="B1053" s="1" t="s">
        <v>565</v>
      </c>
      <c r="D1053" s="38">
        <v>475800</v>
      </c>
      <c r="E1053" s="1" t="s">
        <v>123</v>
      </c>
      <c r="F1053" s="1" t="s">
        <v>234</v>
      </c>
      <c r="G1053" s="1" t="s">
        <v>431</v>
      </c>
    </row>
    <row r="1054" spans="1:7" ht="15" customHeight="1">
      <c r="A1054" s="184">
        <v>44319</v>
      </c>
      <c r="B1054" s="1" t="s">
        <v>566</v>
      </c>
      <c r="C1054" s="38">
        <v>5233800</v>
      </c>
      <c r="E1054" s="1" t="s">
        <v>123</v>
      </c>
      <c r="F1054" s="1" t="s">
        <v>234</v>
      </c>
      <c r="G1054" s="1" t="s">
        <v>431</v>
      </c>
    </row>
    <row r="1055" spans="1:7" ht="15" customHeight="1">
      <c r="A1055" s="184">
        <v>44319</v>
      </c>
      <c r="B1055" s="1" t="s">
        <v>161</v>
      </c>
      <c r="D1055" s="38">
        <v>2925900</v>
      </c>
      <c r="E1055" s="1" t="s">
        <v>123</v>
      </c>
      <c r="F1055" s="1" t="s">
        <v>235</v>
      </c>
      <c r="G1055" s="1" t="s">
        <v>431</v>
      </c>
    </row>
    <row r="1056" spans="1:7" ht="15" customHeight="1">
      <c r="A1056" s="184">
        <v>44319</v>
      </c>
      <c r="B1056" s="1" t="s">
        <v>565</v>
      </c>
      <c r="D1056" s="38">
        <v>292590</v>
      </c>
      <c r="E1056" s="1" t="s">
        <v>123</v>
      </c>
      <c r="F1056" s="1" t="s">
        <v>235</v>
      </c>
      <c r="G1056" s="1" t="s">
        <v>431</v>
      </c>
    </row>
    <row r="1057" spans="1:7" ht="15" customHeight="1">
      <c r="A1057" s="184">
        <v>44319</v>
      </c>
      <c r="B1057" s="1" t="s">
        <v>566</v>
      </c>
      <c r="C1057" s="38">
        <v>3218490</v>
      </c>
      <c r="E1057" s="1" t="s">
        <v>123</v>
      </c>
      <c r="F1057" s="1" t="s">
        <v>235</v>
      </c>
      <c r="G1057" s="1" t="s">
        <v>431</v>
      </c>
    </row>
    <row r="1058" spans="1:7" ht="15" customHeight="1">
      <c r="A1058" s="184">
        <v>44319</v>
      </c>
      <c r="B1058" s="1" t="s">
        <v>85</v>
      </c>
      <c r="D1058" s="38">
        <v>13796000</v>
      </c>
      <c r="E1058" s="1" t="s">
        <v>238</v>
      </c>
      <c r="F1058" s="1" t="s">
        <v>234</v>
      </c>
      <c r="G1058" s="1" t="s">
        <v>431</v>
      </c>
    </row>
    <row r="1059" spans="1:7" ht="15" customHeight="1">
      <c r="A1059" s="184">
        <v>44319</v>
      </c>
      <c r="B1059" s="1" t="s">
        <v>565</v>
      </c>
      <c r="D1059" s="38">
        <v>1379600</v>
      </c>
      <c r="E1059" s="1" t="s">
        <v>238</v>
      </c>
      <c r="F1059" s="1" t="s">
        <v>234</v>
      </c>
      <c r="G1059" s="1" t="s">
        <v>431</v>
      </c>
    </row>
    <row r="1060" spans="1:7" ht="15" customHeight="1">
      <c r="A1060" s="184">
        <v>44319</v>
      </c>
      <c r="B1060" s="1" t="s">
        <v>566</v>
      </c>
      <c r="C1060" s="38">
        <v>15175600</v>
      </c>
      <c r="E1060" s="1" t="s">
        <v>238</v>
      </c>
      <c r="F1060" s="1" t="s">
        <v>234</v>
      </c>
      <c r="G1060" s="1" t="s">
        <v>431</v>
      </c>
    </row>
    <row r="1061" spans="1:7" ht="15" customHeight="1">
      <c r="A1061" s="184">
        <v>44319</v>
      </c>
      <c r="B1061" s="1" t="s">
        <v>161</v>
      </c>
      <c r="D1061" s="38">
        <v>8423000</v>
      </c>
      <c r="E1061" s="1" t="s">
        <v>238</v>
      </c>
      <c r="F1061" s="1" t="s">
        <v>235</v>
      </c>
      <c r="G1061" s="1" t="s">
        <v>431</v>
      </c>
    </row>
    <row r="1062" spans="1:7" ht="15" customHeight="1">
      <c r="A1062" s="184">
        <v>44319</v>
      </c>
      <c r="B1062" s="1" t="s">
        <v>565</v>
      </c>
      <c r="D1062" s="38">
        <v>842300</v>
      </c>
      <c r="E1062" s="1" t="s">
        <v>238</v>
      </c>
      <c r="F1062" s="1" t="s">
        <v>235</v>
      </c>
      <c r="G1062" s="1" t="s">
        <v>431</v>
      </c>
    </row>
    <row r="1063" spans="1:7" ht="15" customHeight="1">
      <c r="A1063" s="184">
        <v>44319</v>
      </c>
      <c r="B1063" s="1" t="s">
        <v>566</v>
      </c>
      <c r="C1063" s="38">
        <v>9265300</v>
      </c>
      <c r="E1063" s="1" t="s">
        <v>238</v>
      </c>
      <c r="F1063" s="1" t="s">
        <v>235</v>
      </c>
      <c r="G1063" s="1" t="s">
        <v>431</v>
      </c>
    </row>
    <row r="1064" spans="1:7" ht="15" customHeight="1">
      <c r="A1064" s="184">
        <v>44319</v>
      </c>
      <c r="B1064" s="1" t="s">
        <v>85</v>
      </c>
      <c r="D1064" s="38">
        <v>10626800</v>
      </c>
      <c r="E1064" s="1" t="s">
        <v>258</v>
      </c>
      <c r="F1064" s="1" t="s">
        <v>234</v>
      </c>
      <c r="G1064" s="1" t="s">
        <v>431</v>
      </c>
    </row>
    <row r="1065" spans="1:7" ht="15" customHeight="1">
      <c r="A1065" s="184">
        <v>44319</v>
      </c>
      <c r="B1065" s="1" t="s">
        <v>565</v>
      </c>
      <c r="D1065" s="38">
        <v>1062680</v>
      </c>
      <c r="E1065" s="1" t="s">
        <v>258</v>
      </c>
      <c r="F1065" s="1" t="s">
        <v>234</v>
      </c>
      <c r="G1065" s="1" t="s">
        <v>431</v>
      </c>
    </row>
    <row r="1066" spans="1:7" ht="15" customHeight="1">
      <c r="A1066" s="184">
        <v>44319</v>
      </c>
      <c r="B1066" s="1" t="s">
        <v>566</v>
      </c>
      <c r="C1066" s="38">
        <v>11689480</v>
      </c>
      <c r="E1066" s="1" t="s">
        <v>258</v>
      </c>
      <c r="F1066" s="1" t="s">
        <v>234</v>
      </c>
      <c r="G1066" s="1" t="s">
        <v>431</v>
      </c>
    </row>
    <row r="1067" spans="1:7" ht="15" customHeight="1">
      <c r="A1067" s="184">
        <v>44319</v>
      </c>
      <c r="B1067" s="1" t="s">
        <v>161</v>
      </c>
      <c r="D1067" s="38">
        <v>6028600</v>
      </c>
      <c r="E1067" s="1" t="s">
        <v>258</v>
      </c>
      <c r="F1067" s="1" t="s">
        <v>235</v>
      </c>
      <c r="G1067" s="1" t="s">
        <v>431</v>
      </c>
    </row>
    <row r="1068" spans="1:7" ht="15" customHeight="1">
      <c r="A1068" s="184">
        <v>44319</v>
      </c>
      <c r="B1068" s="1" t="s">
        <v>565</v>
      </c>
      <c r="D1068" s="38">
        <v>602860</v>
      </c>
      <c r="E1068" s="1" t="s">
        <v>258</v>
      </c>
      <c r="F1068" s="1" t="s">
        <v>235</v>
      </c>
      <c r="G1068" s="1" t="s">
        <v>431</v>
      </c>
    </row>
    <row r="1069" spans="1:7" ht="15" customHeight="1">
      <c r="A1069" s="184">
        <v>44319</v>
      </c>
      <c r="B1069" s="1" t="s">
        <v>566</v>
      </c>
      <c r="C1069" s="38">
        <v>6631460</v>
      </c>
      <c r="E1069" s="1" t="s">
        <v>258</v>
      </c>
      <c r="F1069" s="1" t="s">
        <v>235</v>
      </c>
      <c r="G1069" s="1" t="s">
        <v>431</v>
      </c>
    </row>
    <row r="1070" spans="1:7" ht="15" customHeight="1">
      <c r="A1070" s="184">
        <v>44319</v>
      </c>
      <c r="B1070" s="1" t="s">
        <v>85</v>
      </c>
      <c r="D1070" s="38">
        <v>7922200</v>
      </c>
      <c r="E1070" s="1" t="s">
        <v>343</v>
      </c>
      <c r="F1070" s="1" t="s">
        <v>234</v>
      </c>
      <c r="G1070" s="1" t="s">
        <v>431</v>
      </c>
    </row>
    <row r="1071" spans="1:7" ht="15" customHeight="1">
      <c r="A1071" s="184">
        <v>44319</v>
      </c>
      <c r="B1071" s="1" t="s">
        <v>565</v>
      </c>
      <c r="D1071" s="38">
        <v>792220</v>
      </c>
      <c r="E1071" s="1" t="s">
        <v>343</v>
      </c>
      <c r="F1071" s="1" t="s">
        <v>234</v>
      </c>
      <c r="G1071" s="1" t="s">
        <v>431</v>
      </c>
    </row>
    <row r="1072" spans="1:7" ht="15" customHeight="1">
      <c r="A1072" s="184">
        <v>44319</v>
      </c>
      <c r="B1072" s="1" t="s">
        <v>566</v>
      </c>
      <c r="C1072" s="38">
        <v>8714420</v>
      </c>
      <c r="E1072" s="1" t="s">
        <v>343</v>
      </c>
      <c r="F1072" s="1" t="s">
        <v>234</v>
      </c>
      <c r="G1072" s="1" t="s">
        <v>431</v>
      </c>
    </row>
    <row r="1073" spans="1:7" ht="15" customHeight="1">
      <c r="A1073" s="184">
        <v>44319</v>
      </c>
      <c r="B1073" s="1" t="s">
        <v>161</v>
      </c>
      <c r="D1073" s="38">
        <v>4526400</v>
      </c>
      <c r="E1073" s="1" t="s">
        <v>343</v>
      </c>
      <c r="F1073" s="1" t="s">
        <v>235</v>
      </c>
      <c r="G1073" s="1" t="s">
        <v>431</v>
      </c>
    </row>
    <row r="1074" spans="1:7" ht="15" customHeight="1">
      <c r="A1074" s="184">
        <v>44319</v>
      </c>
      <c r="B1074" s="1" t="s">
        <v>565</v>
      </c>
      <c r="D1074" s="38">
        <v>452640</v>
      </c>
      <c r="E1074" s="1" t="s">
        <v>343</v>
      </c>
      <c r="F1074" s="1" t="s">
        <v>235</v>
      </c>
      <c r="G1074" s="1" t="s">
        <v>431</v>
      </c>
    </row>
    <row r="1075" spans="1:7" ht="15" customHeight="1">
      <c r="A1075" s="184">
        <v>44319</v>
      </c>
      <c r="B1075" s="1" t="s">
        <v>566</v>
      </c>
      <c r="C1075" s="38">
        <v>4979040</v>
      </c>
      <c r="E1075" s="1" t="s">
        <v>343</v>
      </c>
      <c r="F1075" s="1" t="s">
        <v>235</v>
      </c>
      <c r="G1075" s="1" t="s">
        <v>431</v>
      </c>
    </row>
    <row r="1076" spans="1:7" ht="15" customHeight="1">
      <c r="A1076" s="184">
        <v>44319</v>
      </c>
      <c r="B1076" s="1" t="s">
        <v>161</v>
      </c>
      <c r="D1076" s="38">
        <v>10332300</v>
      </c>
      <c r="E1076" s="1" t="s">
        <v>267</v>
      </c>
      <c r="F1076" s="1" t="s">
        <v>235</v>
      </c>
      <c r="G1076" s="1" t="s">
        <v>431</v>
      </c>
    </row>
    <row r="1077" spans="1:7" ht="15" customHeight="1">
      <c r="A1077" s="184">
        <v>44319</v>
      </c>
      <c r="B1077" s="1" t="s">
        <v>565</v>
      </c>
      <c r="D1077" s="38">
        <v>1033230</v>
      </c>
      <c r="E1077" s="1" t="s">
        <v>267</v>
      </c>
      <c r="F1077" s="1" t="s">
        <v>235</v>
      </c>
      <c r="G1077" s="1" t="s">
        <v>431</v>
      </c>
    </row>
    <row r="1078" spans="1:7" ht="15" customHeight="1">
      <c r="A1078" s="184">
        <v>44319</v>
      </c>
      <c r="B1078" s="1" t="s">
        <v>566</v>
      </c>
      <c r="C1078" s="38">
        <v>11365530</v>
      </c>
      <c r="E1078" s="1" t="s">
        <v>267</v>
      </c>
      <c r="F1078" s="1" t="s">
        <v>235</v>
      </c>
      <c r="G1078" s="1" t="s">
        <v>431</v>
      </c>
    </row>
    <row r="1079" spans="1:7" ht="15" customHeight="1">
      <c r="A1079" s="184">
        <v>44319</v>
      </c>
      <c r="B1079" s="1" t="s">
        <v>85</v>
      </c>
      <c r="D1079" s="38">
        <v>2979200</v>
      </c>
      <c r="E1079" s="1" t="s">
        <v>328</v>
      </c>
      <c r="F1079" s="1" t="s">
        <v>234</v>
      </c>
      <c r="G1079" s="1" t="s">
        <v>431</v>
      </c>
    </row>
    <row r="1080" spans="1:7" ht="15" customHeight="1">
      <c r="A1080" s="184">
        <v>44319</v>
      </c>
      <c r="B1080" s="1" t="s">
        <v>565</v>
      </c>
      <c r="D1080" s="38">
        <v>297920</v>
      </c>
      <c r="E1080" s="1" t="s">
        <v>328</v>
      </c>
      <c r="F1080" s="1" t="s">
        <v>234</v>
      </c>
      <c r="G1080" s="1" t="s">
        <v>431</v>
      </c>
    </row>
    <row r="1081" spans="1:7" ht="15" customHeight="1">
      <c r="A1081" s="184">
        <v>44319</v>
      </c>
      <c r="B1081" s="1" t="s">
        <v>566</v>
      </c>
      <c r="C1081" s="38">
        <v>3277120</v>
      </c>
      <c r="E1081" s="1" t="s">
        <v>328</v>
      </c>
      <c r="F1081" s="1" t="s">
        <v>234</v>
      </c>
      <c r="G1081" s="1" t="s">
        <v>431</v>
      </c>
    </row>
    <row r="1082" spans="1:7" ht="15" customHeight="1">
      <c r="A1082" s="184">
        <v>44319</v>
      </c>
      <c r="B1082" s="1" t="s">
        <v>161</v>
      </c>
      <c r="D1082" s="38">
        <v>1657200</v>
      </c>
      <c r="E1082" s="1" t="s">
        <v>328</v>
      </c>
      <c r="F1082" s="1" t="s">
        <v>235</v>
      </c>
      <c r="G1082" s="1" t="s">
        <v>431</v>
      </c>
    </row>
    <row r="1083" spans="1:7" ht="15" customHeight="1">
      <c r="A1083" s="184">
        <v>44319</v>
      </c>
      <c r="B1083" s="1" t="s">
        <v>565</v>
      </c>
      <c r="D1083" s="38">
        <v>165720</v>
      </c>
      <c r="E1083" s="1" t="s">
        <v>328</v>
      </c>
      <c r="F1083" s="1" t="s">
        <v>235</v>
      </c>
      <c r="G1083" s="1" t="s">
        <v>431</v>
      </c>
    </row>
    <row r="1084" spans="1:7" ht="15" customHeight="1">
      <c r="A1084" s="184">
        <v>44319</v>
      </c>
      <c r="B1084" s="1" t="s">
        <v>566</v>
      </c>
      <c r="C1084" s="38">
        <v>1822920</v>
      </c>
      <c r="E1084" s="1" t="s">
        <v>328</v>
      </c>
      <c r="F1084" s="1" t="s">
        <v>235</v>
      </c>
      <c r="G1084" s="1" t="s">
        <v>431</v>
      </c>
    </row>
    <row r="1085" spans="1:7" ht="15" customHeight="1">
      <c r="A1085" s="184">
        <v>44319</v>
      </c>
      <c r="B1085" s="1" t="s">
        <v>85</v>
      </c>
      <c r="D1085" s="38">
        <v>3217499.9999999995</v>
      </c>
      <c r="E1085" s="1" t="s">
        <v>427</v>
      </c>
      <c r="F1085" s="1" t="s">
        <v>234</v>
      </c>
      <c r="G1085" s="1" t="s">
        <v>431</v>
      </c>
    </row>
    <row r="1086" spans="1:7" ht="15" customHeight="1">
      <c r="A1086" s="184">
        <v>44319</v>
      </c>
      <c r="B1086" s="1" t="s">
        <v>565</v>
      </c>
      <c r="D1086" s="38">
        <v>321750</v>
      </c>
      <c r="E1086" s="1" t="s">
        <v>427</v>
      </c>
      <c r="F1086" s="1" t="s">
        <v>234</v>
      </c>
      <c r="G1086" s="1" t="s">
        <v>431</v>
      </c>
    </row>
    <row r="1087" spans="1:7" ht="15" customHeight="1">
      <c r="A1087" s="184">
        <v>44319</v>
      </c>
      <c r="B1087" s="1" t="s">
        <v>566</v>
      </c>
      <c r="C1087" s="38">
        <v>3539249.9999999995</v>
      </c>
      <c r="E1087" s="1" t="s">
        <v>427</v>
      </c>
      <c r="F1087" s="1" t="s">
        <v>234</v>
      </c>
      <c r="G1087" s="1" t="s">
        <v>431</v>
      </c>
    </row>
    <row r="1088" spans="1:7" ht="15" customHeight="1">
      <c r="A1088" s="184">
        <v>44319</v>
      </c>
      <c r="B1088" s="1" t="s">
        <v>161</v>
      </c>
      <c r="D1088" s="38">
        <v>1754999.9999999998</v>
      </c>
      <c r="E1088" s="1" t="s">
        <v>427</v>
      </c>
      <c r="F1088" s="1" t="s">
        <v>235</v>
      </c>
      <c r="G1088" s="1" t="s">
        <v>431</v>
      </c>
    </row>
    <row r="1089" spans="1:7" ht="15" customHeight="1">
      <c r="A1089" s="184">
        <v>44319</v>
      </c>
      <c r="B1089" s="1" t="s">
        <v>565</v>
      </c>
      <c r="D1089" s="38">
        <v>175500</v>
      </c>
      <c r="E1089" s="1" t="s">
        <v>427</v>
      </c>
      <c r="F1089" s="1" t="s">
        <v>235</v>
      </c>
      <c r="G1089" s="1" t="s">
        <v>431</v>
      </c>
    </row>
    <row r="1090" spans="1:7" ht="15" customHeight="1">
      <c r="A1090" s="184">
        <v>44319</v>
      </c>
      <c r="B1090" s="1" t="s">
        <v>566</v>
      </c>
      <c r="C1090" s="38">
        <v>1930499.9999999998</v>
      </c>
      <c r="E1090" s="1" t="s">
        <v>427</v>
      </c>
      <c r="F1090" s="1" t="s">
        <v>235</v>
      </c>
      <c r="G1090" s="1" t="s">
        <v>431</v>
      </c>
    </row>
    <row r="1091" spans="1:7" ht="15" customHeight="1">
      <c r="A1091" s="184">
        <v>44319</v>
      </c>
      <c r="B1091" s="1" t="s">
        <v>85</v>
      </c>
      <c r="D1091" s="38">
        <v>3762300</v>
      </c>
      <c r="E1091" s="1" t="s">
        <v>126</v>
      </c>
      <c r="F1091" s="1" t="s">
        <v>234</v>
      </c>
      <c r="G1091" s="1" t="s">
        <v>431</v>
      </c>
    </row>
    <row r="1092" spans="1:7" ht="15" customHeight="1">
      <c r="A1092" s="184">
        <v>44319</v>
      </c>
      <c r="B1092" s="1" t="s">
        <v>565</v>
      </c>
      <c r="D1092" s="38">
        <v>376230</v>
      </c>
      <c r="E1092" s="1" t="s">
        <v>126</v>
      </c>
      <c r="F1092" s="1" t="s">
        <v>234</v>
      </c>
      <c r="G1092" s="1" t="s">
        <v>431</v>
      </c>
    </row>
    <row r="1093" spans="1:7" ht="15" customHeight="1">
      <c r="A1093" s="184">
        <v>44319</v>
      </c>
      <c r="B1093" s="1" t="s">
        <v>566</v>
      </c>
      <c r="C1093" s="38">
        <v>4138530</v>
      </c>
      <c r="E1093" s="1" t="s">
        <v>126</v>
      </c>
      <c r="F1093" s="1" t="s">
        <v>234</v>
      </c>
      <c r="G1093" s="1" t="s">
        <v>431</v>
      </c>
    </row>
    <row r="1094" spans="1:7" ht="15" customHeight="1">
      <c r="A1094" s="184">
        <v>44319</v>
      </c>
      <c r="B1094" s="1" t="s">
        <v>161</v>
      </c>
      <c r="D1094" s="38">
        <v>2078200</v>
      </c>
      <c r="E1094" s="1" t="s">
        <v>126</v>
      </c>
      <c r="F1094" s="1" t="s">
        <v>235</v>
      </c>
      <c r="G1094" s="1" t="s">
        <v>431</v>
      </c>
    </row>
    <row r="1095" spans="1:7" ht="15" customHeight="1">
      <c r="A1095" s="184">
        <v>44319</v>
      </c>
      <c r="B1095" s="1" t="s">
        <v>565</v>
      </c>
      <c r="D1095" s="38">
        <v>207820</v>
      </c>
      <c r="E1095" s="1" t="s">
        <v>126</v>
      </c>
      <c r="F1095" s="1" t="s">
        <v>235</v>
      </c>
      <c r="G1095" s="1" t="s">
        <v>431</v>
      </c>
    </row>
    <row r="1096" spans="1:7" ht="15" customHeight="1">
      <c r="A1096" s="184">
        <v>44319</v>
      </c>
      <c r="B1096" s="1" t="s">
        <v>566</v>
      </c>
      <c r="C1096" s="38">
        <v>2286020</v>
      </c>
      <c r="E1096" s="1" t="s">
        <v>126</v>
      </c>
      <c r="F1096" s="1" t="s">
        <v>235</v>
      </c>
      <c r="G1096" s="1" t="s">
        <v>431</v>
      </c>
    </row>
    <row r="1097" spans="1:7" ht="15" customHeight="1">
      <c r="A1097" s="184">
        <v>44319</v>
      </c>
      <c r="B1097" s="1" t="s">
        <v>161</v>
      </c>
      <c r="D1097" s="38">
        <v>1033300</v>
      </c>
      <c r="E1097" s="1" t="s">
        <v>238</v>
      </c>
      <c r="F1097" s="1" t="s">
        <v>235</v>
      </c>
      <c r="G1097" s="1" t="s">
        <v>431</v>
      </c>
    </row>
    <row r="1098" spans="1:7" ht="15" customHeight="1">
      <c r="A1098" s="184">
        <v>44319</v>
      </c>
      <c r="B1098" s="1" t="s">
        <v>565</v>
      </c>
      <c r="D1098" s="38">
        <v>103330</v>
      </c>
      <c r="E1098" s="1" t="s">
        <v>238</v>
      </c>
      <c r="F1098" s="1" t="s">
        <v>235</v>
      </c>
      <c r="G1098" s="1" t="s">
        <v>431</v>
      </c>
    </row>
    <row r="1099" spans="1:7" ht="15" customHeight="1">
      <c r="A1099" s="184">
        <v>44319</v>
      </c>
      <c r="B1099" s="1" t="s">
        <v>566</v>
      </c>
      <c r="C1099" s="38">
        <v>1136630</v>
      </c>
      <c r="E1099" s="1" t="s">
        <v>238</v>
      </c>
      <c r="F1099" s="1" t="s">
        <v>235</v>
      </c>
      <c r="G1099" s="1" t="s">
        <v>431</v>
      </c>
    </row>
    <row r="1100" spans="1:7" ht="15" customHeight="1">
      <c r="A1100" s="184">
        <v>44319</v>
      </c>
      <c r="B1100" s="1" t="s">
        <v>161</v>
      </c>
      <c r="D1100" s="38">
        <v>674500</v>
      </c>
      <c r="E1100" s="1" t="s">
        <v>355</v>
      </c>
      <c r="F1100" s="1" t="s">
        <v>235</v>
      </c>
      <c r="G1100" s="1" t="s">
        <v>431</v>
      </c>
    </row>
    <row r="1101" spans="1:7" ht="15" customHeight="1">
      <c r="A1101" s="184">
        <v>44319</v>
      </c>
      <c r="B1101" s="1" t="s">
        <v>565</v>
      </c>
      <c r="D1101" s="38">
        <v>67450</v>
      </c>
      <c r="E1101" s="1" t="s">
        <v>355</v>
      </c>
      <c r="F1101" s="1" t="s">
        <v>235</v>
      </c>
      <c r="G1101" s="1" t="s">
        <v>431</v>
      </c>
    </row>
    <row r="1102" spans="1:7" ht="15" customHeight="1">
      <c r="A1102" s="184">
        <v>44319</v>
      </c>
      <c r="B1102" s="1" t="s">
        <v>566</v>
      </c>
      <c r="C1102" s="38">
        <v>741950</v>
      </c>
      <c r="E1102" s="1" t="s">
        <v>355</v>
      </c>
      <c r="F1102" s="1" t="s">
        <v>235</v>
      </c>
      <c r="G1102" s="1" t="s">
        <v>431</v>
      </c>
    </row>
    <row r="1103" spans="1:7" ht="15" customHeight="1">
      <c r="A1103" s="184">
        <v>44319</v>
      </c>
      <c r="B1103" s="1" t="s">
        <v>85</v>
      </c>
      <c r="D1103" s="38">
        <v>13174000</v>
      </c>
      <c r="E1103" s="1" t="s">
        <v>139</v>
      </c>
      <c r="F1103" s="1" t="s">
        <v>234</v>
      </c>
      <c r="G1103" s="1" t="s">
        <v>431</v>
      </c>
    </row>
    <row r="1104" spans="1:7" ht="15" customHeight="1">
      <c r="A1104" s="184">
        <v>44319</v>
      </c>
      <c r="B1104" s="1" t="s">
        <v>565</v>
      </c>
      <c r="D1104" s="38">
        <v>1317400</v>
      </c>
      <c r="E1104" s="1" t="s">
        <v>139</v>
      </c>
      <c r="F1104" s="1" t="s">
        <v>234</v>
      </c>
      <c r="G1104" s="1" t="s">
        <v>431</v>
      </c>
    </row>
    <row r="1105" spans="1:7" ht="15" customHeight="1">
      <c r="A1105" s="184">
        <v>44319</v>
      </c>
      <c r="B1105" s="1" t="s">
        <v>566</v>
      </c>
      <c r="C1105" s="38">
        <v>14491400</v>
      </c>
      <c r="E1105" s="1" t="s">
        <v>139</v>
      </c>
      <c r="F1105" s="1" t="s">
        <v>234</v>
      </c>
      <c r="G1105" s="1" t="s">
        <v>431</v>
      </c>
    </row>
    <row r="1106" spans="1:7" ht="15" customHeight="1">
      <c r="A1106" s="184">
        <v>44319</v>
      </c>
      <c r="B1106" s="1" t="s">
        <v>161</v>
      </c>
      <c r="D1106" s="38">
        <v>7629000</v>
      </c>
      <c r="E1106" s="1" t="s">
        <v>139</v>
      </c>
      <c r="F1106" s="1" t="s">
        <v>235</v>
      </c>
      <c r="G1106" s="1" t="s">
        <v>431</v>
      </c>
    </row>
    <row r="1107" spans="1:7" ht="15" customHeight="1">
      <c r="A1107" s="184">
        <v>44319</v>
      </c>
      <c r="B1107" s="1" t="s">
        <v>565</v>
      </c>
      <c r="D1107" s="38">
        <v>762900</v>
      </c>
      <c r="E1107" s="1" t="s">
        <v>139</v>
      </c>
      <c r="F1107" s="1" t="s">
        <v>235</v>
      </c>
      <c r="G1107" s="1" t="s">
        <v>431</v>
      </c>
    </row>
    <row r="1108" spans="1:7" ht="15" customHeight="1">
      <c r="A1108" s="184">
        <v>44319</v>
      </c>
      <c r="B1108" s="1" t="s">
        <v>566</v>
      </c>
      <c r="C1108" s="38">
        <v>8391900</v>
      </c>
      <c r="E1108" s="1" t="s">
        <v>139</v>
      </c>
      <c r="F1108" s="1" t="s">
        <v>235</v>
      </c>
      <c r="G1108" s="1" t="s">
        <v>431</v>
      </c>
    </row>
    <row r="1109" spans="1:7" ht="15" customHeight="1">
      <c r="A1109" s="184">
        <v>44319</v>
      </c>
      <c r="B1109" s="1" t="s">
        <v>85</v>
      </c>
      <c r="D1109" s="38">
        <v>5171000</v>
      </c>
      <c r="E1109" s="1" t="s">
        <v>127</v>
      </c>
      <c r="F1109" s="1" t="s">
        <v>234</v>
      </c>
      <c r="G1109" s="1" t="s">
        <v>431</v>
      </c>
    </row>
    <row r="1110" spans="1:7" ht="15" customHeight="1">
      <c r="A1110" s="184">
        <v>44319</v>
      </c>
      <c r="B1110" s="1" t="s">
        <v>565</v>
      </c>
      <c r="D1110" s="38">
        <v>517100</v>
      </c>
      <c r="E1110" s="1" t="s">
        <v>127</v>
      </c>
      <c r="F1110" s="1" t="s">
        <v>234</v>
      </c>
      <c r="G1110" s="1" t="s">
        <v>431</v>
      </c>
    </row>
    <row r="1111" spans="1:7" ht="15" customHeight="1">
      <c r="A1111" s="184">
        <v>44319</v>
      </c>
      <c r="B1111" s="1" t="s">
        <v>566</v>
      </c>
      <c r="C1111" s="38">
        <v>5688100</v>
      </c>
      <c r="E1111" s="1" t="s">
        <v>127</v>
      </c>
      <c r="F1111" s="1" t="s">
        <v>234</v>
      </c>
      <c r="G1111" s="1" t="s">
        <v>431</v>
      </c>
    </row>
    <row r="1112" spans="1:7" ht="15" customHeight="1">
      <c r="A1112" s="184">
        <v>44319</v>
      </c>
      <c r="B1112" s="1" t="s">
        <v>161</v>
      </c>
      <c r="D1112" s="38">
        <v>2559000</v>
      </c>
      <c r="E1112" s="1" t="s">
        <v>127</v>
      </c>
      <c r="F1112" s="1" t="s">
        <v>235</v>
      </c>
      <c r="G1112" s="1" t="s">
        <v>431</v>
      </c>
    </row>
    <row r="1113" spans="1:7" ht="15" customHeight="1">
      <c r="A1113" s="184">
        <v>44319</v>
      </c>
      <c r="B1113" s="1" t="s">
        <v>565</v>
      </c>
      <c r="D1113" s="38">
        <v>255900</v>
      </c>
      <c r="E1113" s="1" t="s">
        <v>127</v>
      </c>
      <c r="F1113" s="1" t="s">
        <v>235</v>
      </c>
      <c r="G1113" s="1" t="s">
        <v>431</v>
      </c>
    </row>
    <row r="1114" spans="1:7" ht="15" customHeight="1">
      <c r="A1114" s="184">
        <v>44319</v>
      </c>
      <c r="B1114" s="1" t="s">
        <v>566</v>
      </c>
      <c r="C1114" s="38">
        <v>2814900</v>
      </c>
      <c r="E1114" s="1" t="s">
        <v>127</v>
      </c>
      <c r="F1114" s="1" t="s">
        <v>235</v>
      </c>
      <c r="G1114" s="1" t="s">
        <v>431</v>
      </c>
    </row>
    <row r="1115" spans="1:7" ht="15" customHeight="1">
      <c r="A1115" s="184">
        <v>44319</v>
      </c>
      <c r="B1115" s="1" t="s">
        <v>161</v>
      </c>
      <c r="D1115" s="38">
        <v>6805670</v>
      </c>
      <c r="E1115" s="1" t="s">
        <v>128</v>
      </c>
      <c r="F1115" s="1" t="s">
        <v>235</v>
      </c>
      <c r="G1115" s="1" t="s">
        <v>431</v>
      </c>
    </row>
    <row r="1116" spans="1:7" ht="15" customHeight="1">
      <c r="A1116" s="184">
        <v>44319</v>
      </c>
      <c r="B1116" s="1" t="s">
        <v>565</v>
      </c>
      <c r="D1116" s="38">
        <v>680567</v>
      </c>
      <c r="E1116" s="1" t="s">
        <v>128</v>
      </c>
      <c r="F1116" s="1" t="s">
        <v>235</v>
      </c>
      <c r="G1116" s="1" t="s">
        <v>431</v>
      </c>
    </row>
    <row r="1117" spans="1:7" ht="15" customHeight="1">
      <c r="A1117" s="184">
        <v>44319</v>
      </c>
      <c r="B1117" s="1" t="s">
        <v>566</v>
      </c>
      <c r="C1117" s="38">
        <v>7486237</v>
      </c>
      <c r="E1117" s="1" t="s">
        <v>128</v>
      </c>
      <c r="F1117" s="1" t="s">
        <v>235</v>
      </c>
      <c r="G1117" s="1" t="s">
        <v>431</v>
      </c>
    </row>
    <row r="1118" spans="1:7" ht="15" customHeight="1">
      <c r="A1118" s="184">
        <v>44319</v>
      </c>
      <c r="B1118" s="1" t="s">
        <v>85</v>
      </c>
      <c r="D1118" s="38">
        <v>7181800</v>
      </c>
      <c r="E1118" s="1" t="s">
        <v>130</v>
      </c>
      <c r="F1118" s="1" t="s">
        <v>234</v>
      </c>
      <c r="G1118" s="1" t="s">
        <v>431</v>
      </c>
    </row>
    <row r="1119" spans="1:7" ht="15" customHeight="1">
      <c r="A1119" s="184">
        <v>44319</v>
      </c>
      <c r="B1119" s="1" t="s">
        <v>565</v>
      </c>
      <c r="D1119" s="38">
        <v>718180</v>
      </c>
      <c r="E1119" s="1" t="s">
        <v>130</v>
      </c>
      <c r="F1119" s="1" t="s">
        <v>234</v>
      </c>
      <c r="G1119" s="1" t="s">
        <v>431</v>
      </c>
    </row>
    <row r="1120" spans="1:7" ht="15" customHeight="1">
      <c r="A1120" s="184">
        <v>44319</v>
      </c>
      <c r="B1120" s="1" t="s">
        <v>566</v>
      </c>
      <c r="C1120" s="38">
        <v>7899980</v>
      </c>
      <c r="E1120" s="1" t="s">
        <v>130</v>
      </c>
      <c r="F1120" s="1" t="s">
        <v>234</v>
      </c>
      <c r="G1120" s="1" t="s">
        <v>431</v>
      </c>
    </row>
    <row r="1121" spans="1:7" ht="15" customHeight="1">
      <c r="A1121" s="184">
        <v>44319</v>
      </c>
      <c r="B1121" s="1" t="s">
        <v>161</v>
      </c>
      <c r="D1121" s="38">
        <v>3534800</v>
      </c>
      <c r="E1121" s="1" t="s">
        <v>130</v>
      </c>
      <c r="F1121" s="1" t="s">
        <v>235</v>
      </c>
      <c r="G1121" s="1" t="s">
        <v>431</v>
      </c>
    </row>
    <row r="1122" spans="1:7" ht="15" customHeight="1">
      <c r="A1122" s="184">
        <v>44319</v>
      </c>
      <c r="B1122" s="1" t="s">
        <v>565</v>
      </c>
      <c r="D1122" s="38">
        <v>353480</v>
      </c>
      <c r="E1122" s="1" t="s">
        <v>130</v>
      </c>
      <c r="F1122" s="1" t="s">
        <v>235</v>
      </c>
      <c r="G1122" s="1" t="s">
        <v>431</v>
      </c>
    </row>
    <row r="1123" spans="1:7" ht="15" customHeight="1">
      <c r="A1123" s="184">
        <v>44319</v>
      </c>
      <c r="B1123" s="1" t="s">
        <v>566</v>
      </c>
      <c r="C1123" s="38">
        <v>3888280</v>
      </c>
      <c r="E1123" s="1" t="s">
        <v>130</v>
      </c>
      <c r="F1123" s="1" t="s">
        <v>235</v>
      </c>
      <c r="G1123" s="1" t="s">
        <v>431</v>
      </c>
    </row>
    <row r="1124" spans="1:7" ht="15" customHeight="1">
      <c r="A1124" s="184">
        <v>44319</v>
      </c>
      <c r="B1124" s="1" t="s">
        <v>85</v>
      </c>
      <c r="D1124" s="38">
        <v>5034500</v>
      </c>
      <c r="E1124" s="1" t="s">
        <v>408</v>
      </c>
      <c r="F1124" s="1" t="s">
        <v>234</v>
      </c>
      <c r="G1124" s="1" t="s">
        <v>431</v>
      </c>
    </row>
    <row r="1125" spans="1:7" ht="15" customHeight="1">
      <c r="A1125" s="184">
        <v>44319</v>
      </c>
      <c r="B1125" s="1" t="s">
        <v>565</v>
      </c>
      <c r="D1125" s="38">
        <v>503450</v>
      </c>
      <c r="E1125" s="1" t="s">
        <v>408</v>
      </c>
      <c r="F1125" s="1" t="s">
        <v>234</v>
      </c>
      <c r="G1125" s="1" t="s">
        <v>431</v>
      </c>
    </row>
    <row r="1126" spans="1:7" ht="15" customHeight="1">
      <c r="A1126" s="184">
        <v>44319</v>
      </c>
      <c r="B1126" s="1" t="s">
        <v>566</v>
      </c>
      <c r="C1126" s="38">
        <v>5537950</v>
      </c>
      <c r="E1126" s="1" t="s">
        <v>408</v>
      </c>
      <c r="F1126" s="1" t="s">
        <v>234</v>
      </c>
      <c r="G1126" s="1" t="s">
        <v>431</v>
      </c>
    </row>
    <row r="1127" spans="1:7" ht="15" customHeight="1">
      <c r="A1127" s="184">
        <v>44319</v>
      </c>
      <c r="B1127" s="1" t="s">
        <v>161</v>
      </c>
      <c r="D1127" s="38">
        <v>1532300</v>
      </c>
      <c r="E1127" s="1" t="s">
        <v>408</v>
      </c>
      <c r="F1127" s="1" t="s">
        <v>235</v>
      </c>
      <c r="G1127" s="1" t="s">
        <v>431</v>
      </c>
    </row>
    <row r="1128" spans="1:7" ht="15" customHeight="1">
      <c r="A1128" s="184">
        <v>44319</v>
      </c>
      <c r="B1128" s="1" t="s">
        <v>565</v>
      </c>
      <c r="D1128" s="38">
        <v>153230</v>
      </c>
      <c r="E1128" s="1" t="s">
        <v>408</v>
      </c>
      <c r="F1128" s="1" t="s">
        <v>235</v>
      </c>
      <c r="G1128" s="1" t="s">
        <v>431</v>
      </c>
    </row>
    <row r="1129" spans="1:7" ht="15" customHeight="1">
      <c r="A1129" s="184">
        <v>44319</v>
      </c>
      <c r="B1129" s="1" t="s">
        <v>566</v>
      </c>
      <c r="C1129" s="38">
        <v>1685530</v>
      </c>
      <c r="E1129" s="1" t="s">
        <v>408</v>
      </c>
      <c r="F1129" s="1" t="s">
        <v>235</v>
      </c>
      <c r="G1129" s="1" t="s">
        <v>431</v>
      </c>
    </row>
    <row r="1130" spans="1:7" ht="15" customHeight="1">
      <c r="A1130" s="184">
        <v>44319</v>
      </c>
      <c r="B1130" s="1" t="s">
        <v>85</v>
      </c>
      <c r="D1130" s="38">
        <v>7262500</v>
      </c>
      <c r="E1130" s="1" t="s">
        <v>432</v>
      </c>
      <c r="F1130" s="1" t="s">
        <v>234</v>
      </c>
      <c r="G1130" s="1" t="s">
        <v>431</v>
      </c>
    </row>
    <row r="1131" spans="1:7" ht="15" customHeight="1">
      <c r="A1131" s="184">
        <v>44319</v>
      </c>
      <c r="B1131" s="1" t="s">
        <v>565</v>
      </c>
      <c r="D1131" s="38">
        <v>726250</v>
      </c>
      <c r="E1131" s="1" t="s">
        <v>432</v>
      </c>
      <c r="F1131" s="1" t="s">
        <v>234</v>
      </c>
      <c r="G1131" s="1" t="s">
        <v>431</v>
      </c>
    </row>
    <row r="1132" spans="1:7" ht="15" customHeight="1">
      <c r="A1132" s="184">
        <v>44319</v>
      </c>
      <c r="B1132" s="1" t="s">
        <v>566</v>
      </c>
      <c r="C1132" s="38">
        <v>7988750</v>
      </c>
      <c r="E1132" s="1" t="s">
        <v>432</v>
      </c>
      <c r="F1132" s="1" t="s">
        <v>234</v>
      </c>
      <c r="G1132" s="1" t="s">
        <v>431</v>
      </c>
    </row>
    <row r="1133" spans="1:7" ht="15" customHeight="1">
      <c r="A1133" s="184">
        <v>44319</v>
      </c>
      <c r="B1133" s="1" t="s">
        <v>161</v>
      </c>
      <c r="D1133" s="38">
        <v>2735600</v>
      </c>
      <c r="E1133" s="1" t="s">
        <v>432</v>
      </c>
      <c r="F1133" s="1" t="s">
        <v>235</v>
      </c>
      <c r="G1133" s="1" t="s">
        <v>431</v>
      </c>
    </row>
    <row r="1134" spans="1:7" ht="15" customHeight="1">
      <c r="A1134" s="184">
        <v>44319</v>
      </c>
      <c r="B1134" s="1" t="s">
        <v>565</v>
      </c>
      <c r="D1134" s="38">
        <v>273560</v>
      </c>
      <c r="E1134" s="1" t="s">
        <v>432</v>
      </c>
      <c r="F1134" s="1" t="s">
        <v>235</v>
      </c>
      <c r="G1134" s="1" t="s">
        <v>431</v>
      </c>
    </row>
    <row r="1135" spans="1:7" ht="15" customHeight="1">
      <c r="A1135" s="184">
        <v>44319</v>
      </c>
      <c r="B1135" s="1" t="s">
        <v>566</v>
      </c>
      <c r="C1135" s="38">
        <v>3009160</v>
      </c>
      <c r="E1135" s="1" t="s">
        <v>432</v>
      </c>
      <c r="F1135" s="1" t="s">
        <v>235</v>
      </c>
      <c r="G1135" s="1" t="s">
        <v>431</v>
      </c>
    </row>
    <row r="1136" spans="1:7" ht="15" customHeight="1">
      <c r="A1136" s="184">
        <v>44319</v>
      </c>
      <c r="B1136" s="1" t="s">
        <v>161</v>
      </c>
      <c r="D1136" s="38">
        <v>14417100</v>
      </c>
      <c r="E1136" s="1" t="s">
        <v>443</v>
      </c>
      <c r="F1136" s="1" t="s">
        <v>235</v>
      </c>
      <c r="G1136" s="1" t="s">
        <v>431</v>
      </c>
    </row>
    <row r="1137" spans="1:7" ht="15" customHeight="1">
      <c r="A1137" s="184">
        <v>44319</v>
      </c>
      <c r="B1137" s="1" t="s">
        <v>565</v>
      </c>
      <c r="D1137" s="38">
        <v>1441710</v>
      </c>
      <c r="E1137" s="1" t="s">
        <v>443</v>
      </c>
      <c r="F1137" s="1" t="s">
        <v>235</v>
      </c>
      <c r="G1137" s="1" t="s">
        <v>431</v>
      </c>
    </row>
    <row r="1138" spans="1:7" ht="15" customHeight="1">
      <c r="A1138" s="184">
        <v>44319</v>
      </c>
      <c r="B1138" s="1" t="s">
        <v>566</v>
      </c>
      <c r="C1138" s="38">
        <v>15858810</v>
      </c>
      <c r="E1138" s="1" t="s">
        <v>443</v>
      </c>
      <c r="F1138" s="1" t="s">
        <v>235</v>
      </c>
      <c r="G1138" s="1" t="s">
        <v>431</v>
      </c>
    </row>
    <row r="1139" spans="1:7" ht="15" customHeight="1">
      <c r="A1139" s="184">
        <v>44319</v>
      </c>
      <c r="B1139" s="1" t="s">
        <v>85</v>
      </c>
      <c r="D1139" s="38">
        <v>32627000</v>
      </c>
      <c r="E1139" s="1" t="s">
        <v>122</v>
      </c>
      <c r="F1139" s="1" t="s">
        <v>234</v>
      </c>
      <c r="G1139" s="1" t="s">
        <v>431</v>
      </c>
    </row>
    <row r="1140" spans="1:7" ht="15" customHeight="1">
      <c r="A1140" s="184">
        <v>44319</v>
      </c>
      <c r="B1140" s="1" t="s">
        <v>565</v>
      </c>
      <c r="D1140" s="38">
        <v>3262700</v>
      </c>
      <c r="E1140" s="1" t="s">
        <v>122</v>
      </c>
      <c r="F1140" s="1" t="s">
        <v>234</v>
      </c>
      <c r="G1140" s="1" t="s">
        <v>431</v>
      </c>
    </row>
    <row r="1141" spans="1:7" ht="15" customHeight="1">
      <c r="A1141" s="184">
        <v>44319</v>
      </c>
      <c r="B1141" s="1" t="s">
        <v>566</v>
      </c>
      <c r="C1141" s="38">
        <v>35889700</v>
      </c>
      <c r="E1141" s="1" t="s">
        <v>122</v>
      </c>
      <c r="F1141" s="1" t="s">
        <v>234</v>
      </c>
      <c r="G1141" s="1" t="s">
        <v>431</v>
      </c>
    </row>
    <row r="1142" spans="1:7" ht="15" customHeight="1">
      <c r="A1142" s="184">
        <v>44319</v>
      </c>
      <c r="B1142" s="1" t="s">
        <v>161</v>
      </c>
      <c r="D1142" s="38">
        <v>19182700</v>
      </c>
      <c r="E1142" s="1" t="s">
        <v>122</v>
      </c>
      <c r="F1142" s="1" t="s">
        <v>235</v>
      </c>
      <c r="G1142" s="1" t="s">
        <v>431</v>
      </c>
    </row>
    <row r="1143" spans="1:7" ht="15" customHeight="1">
      <c r="A1143" s="184">
        <v>44319</v>
      </c>
      <c r="B1143" s="1" t="s">
        <v>565</v>
      </c>
      <c r="D1143" s="38">
        <v>1918270</v>
      </c>
      <c r="E1143" s="1" t="s">
        <v>122</v>
      </c>
      <c r="F1143" s="1" t="s">
        <v>235</v>
      </c>
      <c r="G1143" s="1" t="s">
        <v>431</v>
      </c>
    </row>
    <row r="1144" spans="1:7" ht="15" customHeight="1">
      <c r="A1144" s="184">
        <v>44319</v>
      </c>
      <c r="B1144" s="1" t="s">
        <v>566</v>
      </c>
      <c r="C1144" s="38">
        <v>21100970</v>
      </c>
      <c r="E1144" s="1" t="s">
        <v>122</v>
      </c>
      <c r="F1144" s="1" t="s">
        <v>235</v>
      </c>
      <c r="G1144" s="1" t="s">
        <v>431</v>
      </c>
    </row>
    <row r="1145" spans="1:7" ht="15" customHeight="1">
      <c r="A1145" s="184">
        <v>44319</v>
      </c>
      <c r="B1145" s="1" t="s">
        <v>85</v>
      </c>
      <c r="D1145" s="38">
        <v>35578000</v>
      </c>
      <c r="E1145" s="1" t="s">
        <v>122</v>
      </c>
      <c r="F1145" s="1" t="s">
        <v>234</v>
      </c>
      <c r="G1145" s="1" t="s">
        <v>431</v>
      </c>
    </row>
    <row r="1146" spans="1:7" ht="15" customHeight="1">
      <c r="A1146" s="184">
        <v>44319</v>
      </c>
      <c r="B1146" s="1" t="s">
        <v>565</v>
      </c>
      <c r="D1146" s="38">
        <v>3557800</v>
      </c>
      <c r="E1146" s="1" t="s">
        <v>122</v>
      </c>
      <c r="F1146" s="1" t="s">
        <v>234</v>
      </c>
      <c r="G1146" s="1" t="s">
        <v>431</v>
      </c>
    </row>
    <row r="1147" spans="1:7" ht="15" customHeight="1">
      <c r="A1147" s="184">
        <v>44319</v>
      </c>
      <c r="B1147" s="1" t="s">
        <v>566</v>
      </c>
      <c r="C1147" s="38">
        <v>39135800</v>
      </c>
      <c r="E1147" s="1" t="s">
        <v>122</v>
      </c>
      <c r="F1147" s="1" t="s">
        <v>234</v>
      </c>
      <c r="G1147" s="1" t="s">
        <v>431</v>
      </c>
    </row>
    <row r="1148" spans="1:7" ht="15" customHeight="1">
      <c r="A1148" s="184">
        <v>44319</v>
      </c>
      <c r="B1148" s="1" t="s">
        <v>161</v>
      </c>
      <c r="D1148" s="38">
        <v>20920000</v>
      </c>
      <c r="E1148" s="1" t="s">
        <v>122</v>
      </c>
      <c r="F1148" s="1" t="s">
        <v>235</v>
      </c>
      <c r="G1148" s="1" t="s">
        <v>431</v>
      </c>
    </row>
    <row r="1149" spans="1:7" ht="15" customHeight="1">
      <c r="A1149" s="184">
        <v>44319</v>
      </c>
      <c r="B1149" s="1" t="s">
        <v>565</v>
      </c>
      <c r="D1149" s="38">
        <v>2092000</v>
      </c>
      <c r="E1149" s="1" t="s">
        <v>122</v>
      </c>
      <c r="F1149" s="1" t="s">
        <v>235</v>
      </c>
      <c r="G1149" s="1" t="s">
        <v>431</v>
      </c>
    </row>
    <row r="1150" spans="1:7" ht="15" customHeight="1">
      <c r="A1150" s="184">
        <v>44319</v>
      </c>
      <c r="B1150" s="1" t="s">
        <v>566</v>
      </c>
      <c r="C1150" s="38">
        <v>23012000</v>
      </c>
      <c r="E1150" s="1" t="s">
        <v>122</v>
      </c>
      <c r="F1150" s="1" t="s">
        <v>235</v>
      </c>
      <c r="G1150" s="1" t="s">
        <v>431</v>
      </c>
    </row>
    <row r="1151" spans="1:7" ht="15" customHeight="1">
      <c r="A1151" s="184">
        <v>44319</v>
      </c>
      <c r="B1151" s="1" t="s">
        <v>85</v>
      </c>
      <c r="D1151" s="38">
        <v>2275500</v>
      </c>
      <c r="E1151" s="1" t="s">
        <v>122</v>
      </c>
      <c r="F1151" s="1" t="s">
        <v>234</v>
      </c>
      <c r="G1151" s="1" t="s">
        <v>431</v>
      </c>
    </row>
    <row r="1152" spans="1:7" ht="15" customHeight="1">
      <c r="A1152" s="184">
        <v>44319</v>
      </c>
      <c r="B1152" s="1" t="s">
        <v>565</v>
      </c>
      <c r="D1152" s="38">
        <v>227550</v>
      </c>
      <c r="E1152" s="1" t="s">
        <v>122</v>
      </c>
      <c r="F1152" s="1" t="s">
        <v>234</v>
      </c>
      <c r="G1152" s="1" t="s">
        <v>431</v>
      </c>
    </row>
    <row r="1153" spans="1:7" ht="15" customHeight="1">
      <c r="A1153" s="184">
        <v>44319</v>
      </c>
      <c r="B1153" s="1" t="s">
        <v>566</v>
      </c>
      <c r="C1153" s="38">
        <v>2503050</v>
      </c>
      <c r="E1153" s="1" t="s">
        <v>122</v>
      </c>
      <c r="F1153" s="1" t="s">
        <v>234</v>
      </c>
      <c r="G1153" s="1" t="s">
        <v>431</v>
      </c>
    </row>
    <row r="1154" spans="1:7" ht="15" customHeight="1">
      <c r="A1154" s="184">
        <v>44319</v>
      </c>
      <c r="B1154" s="1" t="s">
        <v>161</v>
      </c>
      <c r="D1154" s="38">
        <v>1335900</v>
      </c>
      <c r="E1154" s="1" t="s">
        <v>122</v>
      </c>
      <c r="F1154" s="1" t="s">
        <v>235</v>
      </c>
      <c r="G1154" s="1" t="s">
        <v>431</v>
      </c>
    </row>
    <row r="1155" spans="1:7" ht="15" customHeight="1">
      <c r="A1155" s="184">
        <v>44319</v>
      </c>
      <c r="B1155" s="1" t="s">
        <v>565</v>
      </c>
      <c r="D1155" s="38">
        <v>133590</v>
      </c>
      <c r="E1155" s="1" t="s">
        <v>122</v>
      </c>
      <c r="F1155" s="1" t="s">
        <v>235</v>
      </c>
      <c r="G1155" s="1" t="s">
        <v>431</v>
      </c>
    </row>
    <row r="1156" spans="1:7" ht="15" customHeight="1">
      <c r="A1156" s="184">
        <v>44319</v>
      </c>
      <c r="B1156" s="1" t="s">
        <v>566</v>
      </c>
      <c r="C1156" s="38">
        <v>1469490</v>
      </c>
      <c r="E1156" s="1" t="s">
        <v>122</v>
      </c>
      <c r="F1156" s="1" t="s">
        <v>235</v>
      </c>
      <c r="G1156" s="1" t="s">
        <v>431</v>
      </c>
    </row>
    <row r="1157" spans="1:7" ht="15" customHeight="1">
      <c r="A1157" s="184">
        <v>44319</v>
      </c>
      <c r="B1157" s="1" t="s">
        <v>161</v>
      </c>
      <c r="D1157" s="38">
        <v>27543000</v>
      </c>
      <c r="E1157" s="1" t="s">
        <v>132</v>
      </c>
      <c r="F1157" s="1" t="s">
        <v>235</v>
      </c>
      <c r="G1157" s="1" t="s">
        <v>431</v>
      </c>
    </row>
    <row r="1158" spans="1:7" ht="15" customHeight="1">
      <c r="A1158" s="184">
        <v>44319</v>
      </c>
      <c r="B1158" s="1" t="s">
        <v>565</v>
      </c>
      <c r="D1158" s="38">
        <v>2754300</v>
      </c>
      <c r="E1158" s="1" t="s">
        <v>132</v>
      </c>
      <c r="F1158" s="1" t="s">
        <v>235</v>
      </c>
      <c r="G1158" s="1" t="s">
        <v>431</v>
      </c>
    </row>
    <row r="1159" spans="1:7" ht="15" customHeight="1">
      <c r="A1159" s="184">
        <v>44319</v>
      </c>
      <c r="B1159" s="1" t="s">
        <v>566</v>
      </c>
      <c r="C1159" s="38">
        <v>30297300</v>
      </c>
      <c r="E1159" s="1" t="s">
        <v>132</v>
      </c>
      <c r="F1159" s="1" t="s">
        <v>235</v>
      </c>
      <c r="G1159" s="1" t="s">
        <v>431</v>
      </c>
    </row>
    <row r="1160" spans="1:7" ht="15" customHeight="1">
      <c r="A1160" s="184">
        <v>44319</v>
      </c>
      <c r="B1160" s="1" t="s">
        <v>85</v>
      </c>
      <c r="D1160" s="38">
        <v>49944000</v>
      </c>
      <c r="E1160" s="1" t="s">
        <v>133</v>
      </c>
      <c r="F1160" s="1" t="s">
        <v>234</v>
      </c>
      <c r="G1160" s="1" t="s">
        <v>431</v>
      </c>
    </row>
    <row r="1161" spans="1:7" ht="15" customHeight="1">
      <c r="A1161" s="184">
        <v>44319</v>
      </c>
      <c r="B1161" s="1" t="s">
        <v>565</v>
      </c>
      <c r="D1161" s="38">
        <v>4994400</v>
      </c>
      <c r="E1161" s="1" t="s">
        <v>133</v>
      </c>
      <c r="F1161" s="1" t="s">
        <v>234</v>
      </c>
      <c r="G1161" s="1" t="s">
        <v>431</v>
      </c>
    </row>
    <row r="1162" spans="1:7" ht="15" customHeight="1">
      <c r="A1162" s="184">
        <v>44319</v>
      </c>
      <c r="B1162" s="1" t="s">
        <v>566</v>
      </c>
      <c r="C1162" s="38">
        <v>54938400</v>
      </c>
      <c r="E1162" s="1" t="s">
        <v>133</v>
      </c>
      <c r="F1162" s="1" t="s">
        <v>234</v>
      </c>
      <c r="G1162" s="1" t="s">
        <v>431</v>
      </c>
    </row>
    <row r="1163" spans="1:7" ht="15" customHeight="1">
      <c r="A1163" s="184">
        <v>44319</v>
      </c>
      <c r="B1163" s="1" t="s">
        <v>161</v>
      </c>
      <c r="D1163" s="38">
        <v>23284200</v>
      </c>
      <c r="E1163" s="1" t="s">
        <v>133</v>
      </c>
      <c r="F1163" s="1" t="s">
        <v>235</v>
      </c>
      <c r="G1163" s="1" t="s">
        <v>431</v>
      </c>
    </row>
    <row r="1164" spans="1:7" ht="15" customHeight="1">
      <c r="A1164" s="184">
        <v>44319</v>
      </c>
      <c r="B1164" s="1" t="s">
        <v>565</v>
      </c>
      <c r="D1164" s="38">
        <v>2328420</v>
      </c>
      <c r="E1164" s="1" t="s">
        <v>133</v>
      </c>
      <c r="F1164" s="1" t="s">
        <v>235</v>
      </c>
      <c r="G1164" s="1" t="s">
        <v>431</v>
      </c>
    </row>
    <row r="1165" spans="1:7" ht="15" customHeight="1">
      <c r="A1165" s="184">
        <v>44319</v>
      </c>
      <c r="B1165" s="1" t="s">
        <v>566</v>
      </c>
      <c r="C1165" s="38">
        <v>25612620</v>
      </c>
      <c r="E1165" s="1" t="s">
        <v>133</v>
      </c>
      <c r="F1165" s="1" t="s">
        <v>235</v>
      </c>
      <c r="G1165" s="1" t="s">
        <v>431</v>
      </c>
    </row>
    <row r="1166" spans="1:7" ht="15" customHeight="1">
      <c r="A1166" s="184">
        <v>44319</v>
      </c>
      <c r="B1166" s="1" t="s">
        <v>85</v>
      </c>
      <c r="D1166" s="38">
        <v>14026000</v>
      </c>
      <c r="E1166" s="1" t="s">
        <v>133</v>
      </c>
      <c r="F1166" s="1" t="s">
        <v>234</v>
      </c>
      <c r="G1166" s="1" t="s">
        <v>431</v>
      </c>
    </row>
    <row r="1167" spans="1:7" ht="15" customHeight="1">
      <c r="A1167" s="184">
        <v>44319</v>
      </c>
      <c r="B1167" s="1" t="s">
        <v>565</v>
      </c>
      <c r="D1167" s="38">
        <v>1402600</v>
      </c>
      <c r="E1167" s="1" t="s">
        <v>133</v>
      </c>
      <c r="F1167" s="1" t="s">
        <v>234</v>
      </c>
      <c r="G1167" s="1" t="s">
        <v>431</v>
      </c>
    </row>
    <row r="1168" spans="1:7" ht="15" customHeight="1">
      <c r="A1168" s="184">
        <v>44319</v>
      </c>
      <c r="B1168" s="1" t="s">
        <v>566</v>
      </c>
      <c r="C1168" s="38">
        <v>15428600</v>
      </c>
      <c r="E1168" s="1" t="s">
        <v>133</v>
      </c>
      <c r="F1168" s="1" t="s">
        <v>234</v>
      </c>
      <c r="G1168" s="1" t="s">
        <v>431</v>
      </c>
    </row>
    <row r="1169" spans="1:7" ht="15" customHeight="1">
      <c r="A1169" s="184">
        <v>44319</v>
      </c>
      <c r="B1169" s="1" t="s">
        <v>161</v>
      </c>
      <c r="D1169" s="38">
        <v>7319200</v>
      </c>
      <c r="E1169" s="1" t="s">
        <v>133</v>
      </c>
      <c r="F1169" s="1" t="s">
        <v>235</v>
      </c>
      <c r="G1169" s="1" t="s">
        <v>431</v>
      </c>
    </row>
    <row r="1170" spans="1:7" ht="15" customHeight="1">
      <c r="A1170" s="184">
        <v>44319</v>
      </c>
      <c r="B1170" s="1" t="s">
        <v>565</v>
      </c>
      <c r="D1170" s="38">
        <v>731920</v>
      </c>
      <c r="E1170" s="1" t="s">
        <v>133</v>
      </c>
      <c r="F1170" s="1" t="s">
        <v>235</v>
      </c>
      <c r="G1170" s="1" t="s">
        <v>431</v>
      </c>
    </row>
    <row r="1171" spans="1:7" ht="15" customHeight="1">
      <c r="A1171" s="184">
        <v>44319</v>
      </c>
      <c r="B1171" s="1" t="s">
        <v>566</v>
      </c>
      <c r="C1171" s="38">
        <v>8051120</v>
      </c>
      <c r="E1171" s="1" t="s">
        <v>133</v>
      </c>
      <c r="F1171" s="1" t="s">
        <v>235</v>
      </c>
      <c r="G1171" s="1" t="s">
        <v>431</v>
      </c>
    </row>
    <row r="1172" spans="1:7" ht="15" customHeight="1">
      <c r="A1172" s="184">
        <v>44319</v>
      </c>
      <c r="B1172" s="1" t="s">
        <v>161</v>
      </c>
      <c r="D1172" s="38">
        <v>8148300</v>
      </c>
      <c r="E1172" s="1" t="s">
        <v>409</v>
      </c>
      <c r="F1172" s="1" t="s">
        <v>235</v>
      </c>
      <c r="G1172" s="1" t="s">
        <v>431</v>
      </c>
    </row>
    <row r="1173" spans="1:7" ht="15" customHeight="1">
      <c r="A1173" s="184">
        <v>44319</v>
      </c>
      <c r="B1173" s="1" t="s">
        <v>565</v>
      </c>
      <c r="D1173" s="38">
        <v>814830</v>
      </c>
      <c r="E1173" s="1" t="s">
        <v>409</v>
      </c>
      <c r="F1173" s="1" t="s">
        <v>235</v>
      </c>
      <c r="G1173" s="1" t="s">
        <v>431</v>
      </c>
    </row>
    <row r="1174" spans="1:7" ht="15" customHeight="1">
      <c r="A1174" s="184">
        <v>44319</v>
      </c>
      <c r="B1174" s="1" t="s">
        <v>566</v>
      </c>
      <c r="C1174" s="38">
        <v>8963130</v>
      </c>
      <c r="E1174" s="1" t="s">
        <v>409</v>
      </c>
      <c r="F1174" s="1" t="s">
        <v>235</v>
      </c>
      <c r="G1174" s="1" t="s">
        <v>431</v>
      </c>
    </row>
    <row r="1175" spans="1:7" ht="15" customHeight="1">
      <c r="A1175" s="184">
        <v>44319</v>
      </c>
      <c r="B1175" s="1" t="s">
        <v>85</v>
      </c>
      <c r="D1175" s="38">
        <v>36964200</v>
      </c>
      <c r="E1175" s="1" t="s">
        <v>119</v>
      </c>
      <c r="F1175" s="1" t="s">
        <v>234</v>
      </c>
      <c r="G1175" s="1" t="s">
        <v>431</v>
      </c>
    </row>
    <row r="1176" spans="1:7" ht="15" customHeight="1">
      <c r="A1176" s="184">
        <v>44319</v>
      </c>
      <c r="B1176" s="1" t="s">
        <v>565</v>
      </c>
      <c r="D1176" s="38">
        <v>3696420</v>
      </c>
      <c r="E1176" s="1" t="s">
        <v>119</v>
      </c>
      <c r="F1176" s="1" t="s">
        <v>234</v>
      </c>
      <c r="G1176" s="1" t="s">
        <v>431</v>
      </c>
    </row>
    <row r="1177" spans="1:7" ht="15" customHeight="1">
      <c r="A1177" s="184">
        <v>44319</v>
      </c>
      <c r="B1177" s="1" t="s">
        <v>566</v>
      </c>
      <c r="C1177" s="38">
        <v>40660620</v>
      </c>
      <c r="E1177" s="1" t="s">
        <v>119</v>
      </c>
      <c r="F1177" s="1" t="s">
        <v>234</v>
      </c>
      <c r="G1177" s="1" t="s">
        <v>431</v>
      </c>
    </row>
    <row r="1178" spans="1:7" ht="15" customHeight="1">
      <c r="A1178" s="184">
        <v>44319</v>
      </c>
      <c r="B1178" s="1" t="s">
        <v>161</v>
      </c>
      <c r="D1178" s="38">
        <v>24501000</v>
      </c>
      <c r="E1178" s="1" t="s">
        <v>119</v>
      </c>
      <c r="F1178" s="1" t="s">
        <v>235</v>
      </c>
      <c r="G1178" s="1" t="s">
        <v>431</v>
      </c>
    </row>
    <row r="1179" spans="1:7" ht="15" customHeight="1">
      <c r="A1179" s="184">
        <v>44319</v>
      </c>
      <c r="B1179" s="1" t="s">
        <v>565</v>
      </c>
      <c r="D1179" s="38">
        <v>2450100</v>
      </c>
      <c r="E1179" s="1" t="s">
        <v>119</v>
      </c>
      <c r="F1179" s="1" t="s">
        <v>235</v>
      </c>
      <c r="G1179" s="1" t="s">
        <v>431</v>
      </c>
    </row>
    <row r="1180" spans="1:7" ht="15" customHeight="1">
      <c r="A1180" s="184">
        <v>44319</v>
      </c>
      <c r="B1180" s="1" t="s">
        <v>566</v>
      </c>
      <c r="C1180" s="38">
        <v>26951100</v>
      </c>
      <c r="E1180" s="1" t="s">
        <v>119</v>
      </c>
      <c r="F1180" s="1" t="s">
        <v>235</v>
      </c>
      <c r="G1180" s="1" t="s">
        <v>431</v>
      </c>
    </row>
    <row r="1181" spans="1:7" ht="15" customHeight="1">
      <c r="A1181" s="184">
        <v>44319</v>
      </c>
      <c r="B1181" s="1" t="s">
        <v>161</v>
      </c>
      <c r="D1181" s="38">
        <v>24500780</v>
      </c>
      <c r="E1181" s="1" t="s">
        <v>120</v>
      </c>
      <c r="F1181" s="1" t="s">
        <v>235</v>
      </c>
      <c r="G1181" s="1" t="s">
        <v>431</v>
      </c>
    </row>
    <row r="1182" spans="1:7" ht="15" customHeight="1">
      <c r="A1182" s="184">
        <v>44319</v>
      </c>
      <c r="B1182" s="1" t="s">
        <v>565</v>
      </c>
      <c r="D1182" s="38">
        <v>2450078</v>
      </c>
      <c r="E1182" s="1" t="s">
        <v>120</v>
      </c>
      <c r="F1182" s="1" t="s">
        <v>235</v>
      </c>
      <c r="G1182" s="1" t="s">
        <v>431</v>
      </c>
    </row>
    <row r="1183" spans="1:7" ht="15" customHeight="1">
      <c r="A1183" s="184">
        <v>44319</v>
      </c>
      <c r="B1183" s="1" t="s">
        <v>566</v>
      </c>
      <c r="C1183" s="38">
        <v>26950858</v>
      </c>
      <c r="E1183" s="1" t="s">
        <v>120</v>
      </c>
      <c r="F1183" s="1" t="s">
        <v>235</v>
      </c>
      <c r="G1183" s="1" t="s">
        <v>431</v>
      </c>
    </row>
    <row r="1184" spans="1:7" ht="15" customHeight="1">
      <c r="A1184" s="184">
        <v>44319</v>
      </c>
      <c r="B1184" s="1" t="s">
        <v>85</v>
      </c>
      <c r="D1184" s="38">
        <v>2956300</v>
      </c>
      <c r="E1184" s="1" t="s">
        <v>134</v>
      </c>
      <c r="F1184" s="1" t="s">
        <v>234</v>
      </c>
      <c r="G1184" s="1" t="s">
        <v>431</v>
      </c>
    </row>
    <row r="1185" spans="1:7" ht="15" customHeight="1">
      <c r="A1185" s="184">
        <v>44319</v>
      </c>
      <c r="B1185" s="1" t="s">
        <v>565</v>
      </c>
      <c r="D1185" s="38">
        <v>295630</v>
      </c>
      <c r="E1185" s="1" t="s">
        <v>134</v>
      </c>
      <c r="F1185" s="1" t="s">
        <v>234</v>
      </c>
      <c r="G1185" s="1" t="s">
        <v>431</v>
      </c>
    </row>
    <row r="1186" spans="1:7" ht="15" customHeight="1">
      <c r="A1186" s="184">
        <v>44319</v>
      </c>
      <c r="B1186" s="1" t="s">
        <v>566</v>
      </c>
      <c r="C1186" s="38">
        <v>3251930</v>
      </c>
      <c r="E1186" s="1" t="s">
        <v>134</v>
      </c>
      <c r="F1186" s="1" t="s">
        <v>234</v>
      </c>
      <c r="G1186" s="1" t="s">
        <v>431</v>
      </c>
    </row>
    <row r="1187" spans="1:7" ht="15" customHeight="1">
      <c r="A1187" s="184">
        <v>44319</v>
      </c>
      <c r="B1187" s="1" t="s">
        <v>161</v>
      </c>
      <c r="D1187" s="38">
        <v>1731300</v>
      </c>
      <c r="E1187" s="1" t="s">
        <v>134</v>
      </c>
      <c r="F1187" s="1" t="s">
        <v>235</v>
      </c>
      <c r="G1187" s="1" t="s">
        <v>431</v>
      </c>
    </row>
    <row r="1188" spans="1:7" ht="15" customHeight="1">
      <c r="A1188" s="184">
        <v>44319</v>
      </c>
      <c r="B1188" s="1" t="s">
        <v>565</v>
      </c>
      <c r="D1188" s="38">
        <v>173130</v>
      </c>
      <c r="E1188" s="1" t="s">
        <v>134</v>
      </c>
      <c r="F1188" s="1" t="s">
        <v>235</v>
      </c>
      <c r="G1188" s="1" t="s">
        <v>431</v>
      </c>
    </row>
    <row r="1189" spans="1:7" ht="15" customHeight="1">
      <c r="A1189" s="184">
        <v>44319</v>
      </c>
      <c r="B1189" s="1" t="s">
        <v>566</v>
      </c>
      <c r="C1189" s="38">
        <v>1904430</v>
      </c>
      <c r="E1189" s="1" t="s">
        <v>134</v>
      </c>
      <c r="F1189" s="1" t="s">
        <v>235</v>
      </c>
      <c r="G1189" s="1" t="s">
        <v>431</v>
      </c>
    </row>
    <row r="1190" spans="1:7" ht="15" customHeight="1">
      <c r="A1190" s="184">
        <v>44319</v>
      </c>
      <c r="B1190" s="1" t="s">
        <v>161</v>
      </c>
      <c r="D1190" s="38">
        <v>4670840</v>
      </c>
      <c r="E1190" s="1" t="s">
        <v>123</v>
      </c>
      <c r="F1190" s="1" t="s">
        <v>235</v>
      </c>
      <c r="G1190" s="1" t="s">
        <v>431</v>
      </c>
    </row>
    <row r="1191" spans="1:7" ht="15" customHeight="1">
      <c r="A1191" s="184">
        <v>44319</v>
      </c>
      <c r="B1191" s="1" t="s">
        <v>565</v>
      </c>
      <c r="D1191" s="38">
        <v>467084</v>
      </c>
      <c r="E1191" s="1" t="s">
        <v>123</v>
      </c>
      <c r="F1191" s="1" t="s">
        <v>235</v>
      </c>
      <c r="G1191" s="1" t="s">
        <v>431</v>
      </c>
    </row>
    <row r="1192" spans="1:7" ht="15" customHeight="1">
      <c r="A1192" s="184">
        <v>44319</v>
      </c>
      <c r="B1192" s="1" t="s">
        <v>566</v>
      </c>
      <c r="C1192" s="38">
        <v>5137924</v>
      </c>
      <c r="E1192" s="1" t="s">
        <v>123</v>
      </c>
      <c r="F1192" s="1" t="s">
        <v>235</v>
      </c>
      <c r="G1192" s="1" t="s">
        <v>431</v>
      </c>
    </row>
    <row r="1193" spans="1:7" ht="15" customHeight="1">
      <c r="A1193" s="184">
        <v>44319</v>
      </c>
      <c r="B1193" s="1" t="s">
        <v>161</v>
      </c>
      <c r="D1193" s="38">
        <v>3980230</v>
      </c>
      <c r="E1193" s="1" t="s">
        <v>123</v>
      </c>
      <c r="F1193" s="1" t="s">
        <v>235</v>
      </c>
      <c r="G1193" s="1" t="s">
        <v>431</v>
      </c>
    </row>
    <row r="1194" spans="1:7" ht="15" customHeight="1">
      <c r="A1194" s="184">
        <v>44319</v>
      </c>
      <c r="B1194" s="1" t="s">
        <v>565</v>
      </c>
      <c r="D1194" s="38">
        <v>398023</v>
      </c>
      <c r="E1194" s="1" t="s">
        <v>123</v>
      </c>
      <c r="F1194" s="1" t="s">
        <v>235</v>
      </c>
      <c r="G1194" s="1" t="s">
        <v>431</v>
      </c>
    </row>
    <row r="1195" spans="1:7" ht="15" customHeight="1">
      <c r="A1195" s="184">
        <v>44319</v>
      </c>
      <c r="B1195" s="1" t="s">
        <v>566</v>
      </c>
      <c r="C1195" s="38">
        <v>4378253</v>
      </c>
      <c r="E1195" s="1" t="s">
        <v>123</v>
      </c>
      <c r="F1195" s="1" t="s">
        <v>235</v>
      </c>
      <c r="G1195" s="1" t="s">
        <v>431</v>
      </c>
    </row>
    <row r="1196" spans="1:7" ht="15" customHeight="1">
      <c r="A1196" s="184">
        <v>44319</v>
      </c>
      <c r="B1196" s="1" t="s">
        <v>85</v>
      </c>
      <c r="D1196" s="38">
        <v>7804000</v>
      </c>
      <c r="E1196" s="1" t="s">
        <v>123</v>
      </c>
      <c r="F1196" s="1" t="s">
        <v>234</v>
      </c>
      <c r="G1196" s="1" t="s">
        <v>431</v>
      </c>
    </row>
    <row r="1197" spans="1:7" ht="15" customHeight="1">
      <c r="A1197" s="184">
        <v>44319</v>
      </c>
      <c r="B1197" s="1" t="s">
        <v>565</v>
      </c>
      <c r="D1197" s="38">
        <v>780400</v>
      </c>
      <c r="E1197" s="1" t="s">
        <v>123</v>
      </c>
      <c r="F1197" s="1" t="s">
        <v>234</v>
      </c>
      <c r="G1197" s="1" t="s">
        <v>431</v>
      </c>
    </row>
    <row r="1198" spans="1:7" ht="15" customHeight="1">
      <c r="A1198" s="184">
        <v>44319</v>
      </c>
      <c r="B1198" s="1" t="s">
        <v>566</v>
      </c>
      <c r="C1198" s="38">
        <v>8584400</v>
      </c>
      <c r="E1198" s="1" t="s">
        <v>123</v>
      </c>
      <c r="F1198" s="1" t="s">
        <v>234</v>
      </c>
      <c r="G1198" s="1" t="s">
        <v>431</v>
      </c>
    </row>
    <row r="1199" spans="1:7" ht="15" customHeight="1">
      <c r="A1199" s="184">
        <v>44319</v>
      </c>
      <c r="B1199" s="1" t="s">
        <v>161</v>
      </c>
      <c r="D1199" s="38">
        <v>4514000</v>
      </c>
      <c r="E1199" s="1" t="s">
        <v>123</v>
      </c>
      <c r="F1199" s="1" t="s">
        <v>235</v>
      </c>
      <c r="G1199" s="1" t="s">
        <v>431</v>
      </c>
    </row>
    <row r="1200" spans="1:7" ht="15" customHeight="1">
      <c r="A1200" s="184">
        <v>44319</v>
      </c>
      <c r="B1200" s="1" t="s">
        <v>565</v>
      </c>
      <c r="D1200" s="38">
        <v>451400</v>
      </c>
      <c r="E1200" s="1" t="s">
        <v>123</v>
      </c>
      <c r="F1200" s="1" t="s">
        <v>235</v>
      </c>
      <c r="G1200" s="1" t="s">
        <v>431</v>
      </c>
    </row>
    <row r="1201" spans="1:7" ht="15" customHeight="1">
      <c r="A1201" s="184">
        <v>44319</v>
      </c>
      <c r="B1201" s="1" t="s">
        <v>566</v>
      </c>
      <c r="C1201" s="38">
        <v>4965400</v>
      </c>
      <c r="E1201" s="1" t="s">
        <v>123</v>
      </c>
      <c r="F1201" s="1" t="s">
        <v>235</v>
      </c>
      <c r="G1201" s="1" t="s">
        <v>431</v>
      </c>
    </row>
    <row r="1202" spans="1:7" ht="15" customHeight="1">
      <c r="A1202" s="184">
        <v>44319</v>
      </c>
      <c r="B1202" s="1" t="s">
        <v>161</v>
      </c>
      <c r="D1202" s="38">
        <v>5003000</v>
      </c>
      <c r="E1202" s="1" t="s">
        <v>125</v>
      </c>
      <c r="F1202" s="1" t="s">
        <v>235</v>
      </c>
      <c r="G1202" s="1" t="s">
        <v>431</v>
      </c>
    </row>
    <row r="1203" spans="1:7" ht="15" customHeight="1">
      <c r="A1203" s="184">
        <v>44319</v>
      </c>
      <c r="B1203" s="1" t="s">
        <v>565</v>
      </c>
      <c r="D1203" s="38">
        <v>500300</v>
      </c>
      <c r="E1203" s="1" t="s">
        <v>125</v>
      </c>
      <c r="F1203" s="1" t="s">
        <v>235</v>
      </c>
      <c r="G1203" s="1" t="s">
        <v>431</v>
      </c>
    </row>
    <row r="1204" spans="1:7" ht="15" customHeight="1">
      <c r="A1204" s="184">
        <v>44319</v>
      </c>
      <c r="B1204" s="1" t="s">
        <v>566</v>
      </c>
      <c r="C1204" s="38">
        <v>5503300</v>
      </c>
      <c r="E1204" s="1" t="s">
        <v>125</v>
      </c>
      <c r="F1204" s="1" t="s">
        <v>235</v>
      </c>
      <c r="G1204" s="1" t="s">
        <v>431</v>
      </c>
    </row>
    <row r="1205" spans="1:7" ht="15" customHeight="1">
      <c r="A1205" s="184">
        <v>44319</v>
      </c>
      <c r="B1205" s="1" t="s">
        <v>161</v>
      </c>
      <c r="D1205" s="38">
        <v>19618000</v>
      </c>
      <c r="E1205" s="1" t="s">
        <v>466</v>
      </c>
      <c r="F1205" s="1" t="s">
        <v>235</v>
      </c>
      <c r="G1205" s="1" t="s">
        <v>431</v>
      </c>
    </row>
    <row r="1206" spans="1:7" ht="15" customHeight="1">
      <c r="A1206" s="184">
        <v>44319</v>
      </c>
      <c r="B1206" s="1" t="s">
        <v>565</v>
      </c>
      <c r="D1206" s="38">
        <v>1961800</v>
      </c>
      <c r="E1206" s="1" t="s">
        <v>466</v>
      </c>
      <c r="F1206" s="1" t="s">
        <v>235</v>
      </c>
      <c r="G1206" s="1" t="s">
        <v>431</v>
      </c>
    </row>
    <row r="1207" spans="1:7" ht="15" customHeight="1">
      <c r="A1207" s="184">
        <v>44319</v>
      </c>
      <c r="B1207" s="1" t="s">
        <v>566</v>
      </c>
      <c r="C1207" s="38">
        <v>21579800</v>
      </c>
      <c r="E1207" s="1" t="s">
        <v>466</v>
      </c>
      <c r="F1207" s="1" t="s">
        <v>235</v>
      </c>
      <c r="G1207" s="1" t="s">
        <v>431</v>
      </c>
    </row>
    <row r="1208" spans="1:7" ht="15" customHeight="1">
      <c r="A1208" s="184">
        <v>44319</v>
      </c>
      <c r="B1208" s="1" t="s">
        <v>161</v>
      </c>
      <c r="D1208" s="38">
        <v>32056300</v>
      </c>
      <c r="E1208" s="1" t="s">
        <v>329</v>
      </c>
      <c r="F1208" s="1" t="s">
        <v>235</v>
      </c>
      <c r="G1208" s="1" t="s">
        <v>431</v>
      </c>
    </row>
    <row r="1209" spans="1:7" ht="15" customHeight="1">
      <c r="A1209" s="184">
        <v>44319</v>
      </c>
      <c r="B1209" s="1" t="s">
        <v>565</v>
      </c>
      <c r="D1209" s="38">
        <v>3205630</v>
      </c>
      <c r="E1209" s="1" t="s">
        <v>329</v>
      </c>
      <c r="F1209" s="1" t="s">
        <v>235</v>
      </c>
      <c r="G1209" s="1" t="s">
        <v>431</v>
      </c>
    </row>
    <row r="1210" spans="1:7" ht="15" customHeight="1">
      <c r="A1210" s="184">
        <v>44319</v>
      </c>
      <c r="B1210" s="1" t="s">
        <v>566</v>
      </c>
      <c r="C1210" s="38">
        <v>35261930</v>
      </c>
      <c r="E1210" s="1" t="s">
        <v>329</v>
      </c>
      <c r="F1210" s="1" t="s">
        <v>235</v>
      </c>
      <c r="G1210" s="1" t="s">
        <v>431</v>
      </c>
    </row>
    <row r="1211" spans="1:7" ht="15" customHeight="1">
      <c r="A1211" s="184">
        <v>44319</v>
      </c>
      <c r="B1211" s="1" t="s">
        <v>161</v>
      </c>
      <c r="D1211" s="38">
        <v>5053400</v>
      </c>
      <c r="E1211" s="1" t="s">
        <v>332</v>
      </c>
      <c r="F1211" s="1" t="s">
        <v>235</v>
      </c>
      <c r="G1211" s="1" t="s">
        <v>431</v>
      </c>
    </row>
    <row r="1212" spans="1:7" ht="15" customHeight="1">
      <c r="A1212" s="184">
        <v>44319</v>
      </c>
      <c r="B1212" s="1" t="s">
        <v>565</v>
      </c>
      <c r="D1212" s="38">
        <v>505340</v>
      </c>
      <c r="E1212" s="1" t="s">
        <v>332</v>
      </c>
      <c r="F1212" s="1" t="s">
        <v>235</v>
      </c>
      <c r="G1212" s="1" t="s">
        <v>431</v>
      </c>
    </row>
    <row r="1213" spans="1:7" ht="15" customHeight="1">
      <c r="A1213" s="184">
        <v>44319</v>
      </c>
      <c r="B1213" s="1" t="s">
        <v>566</v>
      </c>
      <c r="C1213" s="38">
        <v>5558740</v>
      </c>
      <c r="E1213" s="1" t="s">
        <v>332</v>
      </c>
      <c r="F1213" s="1" t="s">
        <v>235</v>
      </c>
      <c r="G1213" s="1" t="s">
        <v>431</v>
      </c>
    </row>
    <row r="1214" spans="1:7" ht="15" customHeight="1">
      <c r="A1214" s="184">
        <v>44319</v>
      </c>
      <c r="B1214" s="1" t="s">
        <v>161</v>
      </c>
      <c r="D1214" s="38">
        <v>8958000</v>
      </c>
      <c r="E1214" s="1" t="s">
        <v>131</v>
      </c>
      <c r="F1214" s="1" t="s">
        <v>235</v>
      </c>
      <c r="G1214" s="1" t="s">
        <v>431</v>
      </c>
    </row>
    <row r="1215" spans="1:7" ht="15" customHeight="1">
      <c r="A1215" s="184">
        <v>44319</v>
      </c>
      <c r="B1215" s="1" t="s">
        <v>565</v>
      </c>
      <c r="D1215" s="38">
        <v>895800</v>
      </c>
      <c r="E1215" s="1" t="s">
        <v>131</v>
      </c>
      <c r="F1215" s="1" t="s">
        <v>235</v>
      </c>
      <c r="G1215" s="1" t="s">
        <v>431</v>
      </c>
    </row>
    <row r="1216" spans="1:7" ht="15" customHeight="1">
      <c r="A1216" s="184">
        <v>44319</v>
      </c>
      <c r="B1216" s="1" t="s">
        <v>566</v>
      </c>
      <c r="C1216" s="38">
        <v>9853800</v>
      </c>
      <c r="E1216" s="1" t="s">
        <v>131</v>
      </c>
      <c r="F1216" s="1" t="s">
        <v>235</v>
      </c>
      <c r="G1216" s="1" t="s">
        <v>431</v>
      </c>
    </row>
    <row r="1217" spans="1:7" ht="15" customHeight="1">
      <c r="A1217" s="184">
        <v>44319</v>
      </c>
      <c r="B1217" s="1" t="s">
        <v>161</v>
      </c>
      <c r="D1217" s="38">
        <v>30320853</v>
      </c>
      <c r="E1217" s="1" t="s">
        <v>366</v>
      </c>
      <c r="F1217" s="1" t="s">
        <v>235</v>
      </c>
      <c r="G1217" s="1" t="s">
        <v>431</v>
      </c>
    </row>
    <row r="1218" spans="1:7" ht="15" customHeight="1">
      <c r="A1218" s="184">
        <v>44319</v>
      </c>
      <c r="B1218" s="1" t="s">
        <v>565</v>
      </c>
      <c r="D1218" s="38">
        <v>3032085</v>
      </c>
      <c r="E1218" s="1" t="s">
        <v>366</v>
      </c>
      <c r="F1218" s="1" t="s">
        <v>235</v>
      </c>
      <c r="G1218" s="1" t="s">
        <v>431</v>
      </c>
    </row>
    <row r="1219" spans="1:7" ht="15" customHeight="1">
      <c r="A1219" s="184">
        <v>44319</v>
      </c>
      <c r="B1219" s="1" t="s">
        <v>566</v>
      </c>
      <c r="C1219" s="38">
        <v>33352938</v>
      </c>
      <c r="E1219" s="1" t="s">
        <v>366</v>
      </c>
      <c r="F1219" s="1" t="s">
        <v>235</v>
      </c>
      <c r="G1219" s="1" t="s">
        <v>431</v>
      </c>
    </row>
    <row r="1220" spans="1:7" ht="15" customHeight="1">
      <c r="A1220" s="184">
        <v>44319</v>
      </c>
      <c r="B1220" s="1" t="s">
        <v>85</v>
      </c>
      <c r="D1220" s="38">
        <v>7055580</v>
      </c>
      <c r="E1220" s="1" t="s">
        <v>410</v>
      </c>
      <c r="F1220" s="1" t="s">
        <v>234</v>
      </c>
      <c r="G1220" s="1" t="s">
        <v>431</v>
      </c>
    </row>
    <row r="1221" spans="1:7" ht="15" customHeight="1">
      <c r="A1221" s="184">
        <v>44319</v>
      </c>
      <c r="B1221" s="1" t="s">
        <v>565</v>
      </c>
      <c r="D1221" s="38">
        <v>705558</v>
      </c>
      <c r="E1221" s="1" t="s">
        <v>410</v>
      </c>
      <c r="F1221" s="1" t="s">
        <v>234</v>
      </c>
      <c r="G1221" s="1" t="s">
        <v>431</v>
      </c>
    </row>
    <row r="1222" spans="1:7" ht="15" customHeight="1">
      <c r="A1222" s="184">
        <v>44319</v>
      </c>
      <c r="B1222" s="1" t="s">
        <v>566</v>
      </c>
      <c r="C1222" s="38">
        <v>7761138</v>
      </c>
      <c r="E1222" s="1" t="s">
        <v>410</v>
      </c>
      <c r="F1222" s="1" t="s">
        <v>234</v>
      </c>
      <c r="G1222" s="1" t="s">
        <v>431</v>
      </c>
    </row>
    <row r="1223" spans="1:7" ht="15" customHeight="1">
      <c r="A1223" s="184">
        <v>44319</v>
      </c>
      <c r="B1223" s="1" t="s">
        <v>161</v>
      </c>
      <c r="D1223" s="38">
        <v>5773800</v>
      </c>
      <c r="E1223" s="1" t="s">
        <v>410</v>
      </c>
      <c r="F1223" s="1" t="s">
        <v>235</v>
      </c>
      <c r="G1223" s="1" t="s">
        <v>431</v>
      </c>
    </row>
    <row r="1224" spans="1:7" ht="15" customHeight="1">
      <c r="A1224" s="184">
        <v>44319</v>
      </c>
      <c r="B1224" s="1" t="s">
        <v>565</v>
      </c>
      <c r="D1224" s="38">
        <v>577380</v>
      </c>
      <c r="E1224" s="1" t="s">
        <v>410</v>
      </c>
      <c r="F1224" s="1" t="s">
        <v>235</v>
      </c>
      <c r="G1224" s="1" t="s">
        <v>431</v>
      </c>
    </row>
    <row r="1225" spans="1:7" ht="15" customHeight="1">
      <c r="A1225" s="184">
        <v>44319</v>
      </c>
      <c r="B1225" s="1" t="s">
        <v>566</v>
      </c>
      <c r="C1225" s="38">
        <v>6351180</v>
      </c>
      <c r="E1225" s="1" t="s">
        <v>410</v>
      </c>
      <c r="F1225" s="1" t="s">
        <v>235</v>
      </c>
      <c r="G1225" s="1" t="s">
        <v>431</v>
      </c>
    </row>
    <row r="1226" spans="1:7" ht="15" customHeight="1">
      <c r="A1226" s="184">
        <v>44319</v>
      </c>
      <c r="B1226" s="1" t="s">
        <v>161</v>
      </c>
      <c r="D1226" s="38">
        <v>2922500</v>
      </c>
      <c r="E1226" s="1" t="s">
        <v>411</v>
      </c>
      <c r="F1226" s="1" t="s">
        <v>235</v>
      </c>
      <c r="G1226" s="1" t="s">
        <v>431</v>
      </c>
    </row>
    <row r="1227" spans="1:7" ht="15" customHeight="1">
      <c r="A1227" s="184">
        <v>44319</v>
      </c>
      <c r="B1227" s="1" t="s">
        <v>565</v>
      </c>
      <c r="D1227" s="38">
        <v>292250</v>
      </c>
      <c r="E1227" s="1" t="s">
        <v>411</v>
      </c>
      <c r="F1227" s="1" t="s">
        <v>235</v>
      </c>
      <c r="G1227" s="1" t="s">
        <v>431</v>
      </c>
    </row>
    <row r="1228" spans="1:7" ht="15" customHeight="1">
      <c r="A1228" s="184">
        <v>44319</v>
      </c>
      <c r="B1228" s="1" t="s">
        <v>566</v>
      </c>
      <c r="C1228" s="38">
        <v>3214750</v>
      </c>
      <c r="E1228" s="1" t="s">
        <v>411</v>
      </c>
      <c r="F1228" s="1" t="s">
        <v>235</v>
      </c>
      <c r="G1228" s="1" t="s">
        <v>431</v>
      </c>
    </row>
    <row r="1229" spans="1:7" ht="15" customHeight="1">
      <c r="A1229" s="184">
        <v>44319</v>
      </c>
      <c r="B1229" s="1" t="s">
        <v>85</v>
      </c>
      <c r="D1229" s="38">
        <v>85568800</v>
      </c>
      <c r="E1229" s="1" t="s">
        <v>137</v>
      </c>
      <c r="F1229" s="1" t="s">
        <v>234</v>
      </c>
      <c r="G1229" s="1" t="s">
        <v>431</v>
      </c>
    </row>
    <row r="1230" spans="1:7" ht="15" customHeight="1">
      <c r="A1230" s="184">
        <v>44319</v>
      </c>
      <c r="B1230" s="1" t="s">
        <v>565</v>
      </c>
      <c r="D1230" s="38">
        <v>8556880</v>
      </c>
      <c r="E1230" s="1" t="s">
        <v>137</v>
      </c>
      <c r="F1230" s="1" t="s">
        <v>234</v>
      </c>
      <c r="G1230" s="1" t="s">
        <v>431</v>
      </c>
    </row>
    <row r="1231" spans="1:7" ht="15" customHeight="1">
      <c r="A1231" s="184">
        <v>44319</v>
      </c>
      <c r="B1231" s="1" t="s">
        <v>566</v>
      </c>
      <c r="C1231" s="38">
        <v>94125680</v>
      </c>
      <c r="E1231" s="1" t="s">
        <v>137</v>
      </c>
      <c r="F1231" s="1" t="s">
        <v>234</v>
      </c>
      <c r="G1231" s="1" t="s">
        <v>431</v>
      </c>
    </row>
    <row r="1232" spans="1:7" ht="15" customHeight="1">
      <c r="A1232" s="184">
        <v>44319</v>
      </c>
      <c r="B1232" s="1" t="s">
        <v>161</v>
      </c>
      <c r="D1232" s="38">
        <v>59867900</v>
      </c>
      <c r="E1232" s="1" t="s">
        <v>137</v>
      </c>
      <c r="F1232" s="1" t="s">
        <v>235</v>
      </c>
      <c r="G1232" s="1" t="s">
        <v>431</v>
      </c>
    </row>
    <row r="1233" spans="1:7" ht="15" customHeight="1">
      <c r="A1233" s="184">
        <v>44319</v>
      </c>
      <c r="B1233" s="1" t="s">
        <v>565</v>
      </c>
      <c r="D1233" s="38">
        <v>5986790</v>
      </c>
      <c r="E1233" s="1" t="s">
        <v>137</v>
      </c>
      <c r="F1233" s="1" t="s">
        <v>235</v>
      </c>
      <c r="G1233" s="1" t="s">
        <v>431</v>
      </c>
    </row>
    <row r="1234" spans="1:7" ht="15" customHeight="1">
      <c r="A1234" s="184">
        <v>44319</v>
      </c>
      <c r="B1234" s="1" t="s">
        <v>566</v>
      </c>
      <c r="C1234" s="38">
        <v>65854690</v>
      </c>
      <c r="E1234" s="1" t="s">
        <v>137</v>
      </c>
      <c r="F1234" s="1" t="s">
        <v>235</v>
      </c>
      <c r="G1234" s="1" t="s">
        <v>431</v>
      </c>
    </row>
    <row r="1235" spans="1:7" ht="15" customHeight="1">
      <c r="A1235" s="184">
        <v>44319</v>
      </c>
      <c r="B1235" s="1" t="s">
        <v>161</v>
      </c>
      <c r="D1235" s="38">
        <v>6388000</v>
      </c>
      <c r="E1235" s="1" t="s">
        <v>125</v>
      </c>
      <c r="F1235" s="1" t="s">
        <v>235</v>
      </c>
      <c r="G1235" s="1" t="s">
        <v>431</v>
      </c>
    </row>
    <row r="1236" spans="1:7" ht="15" customHeight="1">
      <c r="A1236" s="184">
        <v>44319</v>
      </c>
      <c r="B1236" s="1" t="s">
        <v>565</v>
      </c>
      <c r="D1236" s="38">
        <v>638800</v>
      </c>
      <c r="E1236" s="1" t="s">
        <v>125</v>
      </c>
      <c r="F1236" s="1" t="s">
        <v>235</v>
      </c>
      <c r="G1236" s="1" t="s">
        <v>431</v>
      </c>
    </row>
    <row r="1237" spans="1:7" ht="15" customHeight="1">
      <c r="A1237" s="184">
        <v>44319</v>
      </c>
      <c r="B1237" s="1" t="s">
        <v>566</v>
      </c>
      <c r="C1237" s="38">
        <v>7026800</v>
      </c>
      <c r="E1237" s="1" t="s">
        <v>125</v>
      </c>
      <c r="F1237" s="1" t="s">
        <v>235</v>
      </c>
      <c r="G1237" s="1" t="s">
        <v>431</v>
      </c>
    </row>
    <row r="1238" spans="1:7" ht="15" customHeight="1">
      <c r="A1238" s="184">
        <v>44319</v>
      </c>
      <c r="B1238" s="1" t="s">
        <v>161</v>
      </c>
      <c r="D1238" s="38">
        <v>13126000</v>
      </c>
      <c r="E1238" s="1" t="s">
        <v>132</v>
      </c>
      <c r="F1238" s="1" t="s">
        <v>235</v>
      </c>
      <c r="G1238" s="1" t="s">
        <v>431</v>
      </c>
    </row>
    <row r="1239" spans="1:7" ht="15" customHeight="1">
      <c r="A1239" s="184">
        <v>44319</v>
      </c>
      <c r="B1239" s="1" t="s">
        <v>565</v>
      </c>
      <c r="D1239" s="38">
        <v>1312600</v>
      </c>
      <c r="E1239" s="1" t="s">
        <v>132</v>
      </c>
      <c r="F1239" s="1" t="s">
        <v>235</v>
      </c>
      <c r="G1239" s="1" t="s">
        <v>431</v>
      </c>
    </row>
    <row r="1240" spans="1:7" ht="15" customHeight="1">
      <c r="A1240" s="184">
        <v>44319</v>
      </c>
      <c r="B1240" s="1" t="s">
        <v>566</v>
      </c>
      <c r="C1240" s="38">
        <v>14438600</v>
      </c>
      <c r="E1240" s="1" t="s">
        <v>132</v>
      </c>
      <c r="F1240" s="1" t="s">
        <v>235</v>
      </c>
      <c r="G1240" s="1" t="s">
        <v>431</v>
      </c>
    </row>
    <row r="1241" spans="1:7" ht="15" customHeight="1">
      <c r="A1241" s="184">
        <v>44319</v>
      </c>
      <c r="B1241" s="1" t="s">
        <v>161</v>
      </c>
      <c r="D1241" s="38">
        <v>69680000</v>
      </c>
      <c r="E1241" s="1" t="s">
        <v>132</v>
      </c>
      <c r="F1241" s="1" t="s">
        <v>235</v>
      </c>
      <c r="G1241" s="1" t="s">
        <v>431</v>
      </c>
    </row>
    <row r="1242" spans="1:7" ht="15" customHeight="1">
      <c r="A1242" s="184">
        <v>44319</v>
      </c>
      <c r="B1242" s="1" t="s">
        <v>565</v>
      </c>
      <c r="D1242" s="38">
        <v>6968000</v>
      </c>
      <c r="E1242" s="1" t="s">
        <v>132</v>
      </c>
      <c r="F1242" s="1" t="s">
        <v>235</v>
      </c>
      <c r="G1242" s="1" t="s">
        <v>431</v>
      </c>
    </row>
    <row r="1243" spans="1:7" ht="15" customHeight="1">
      <c r="A1243" s="184">
        <v>44319</v>
      </c>
      <c r="B1243" s="1" t="s">
        <v>566</v>
      </c>
      <c r="C1243" s="38">
        <v>76648000</v>
      </c>
      <c r="E1243" s="1" t="s">
        <v>132</v>
      </c>
      <c r="F1243" s="1" t="s">
        <v>235</v>
      </c>
      <c r="G1243" s="1" t="s">
        <v>431</v>
      </c>
    </row>
    <row r="1244" spans="1:7" ht="15" customHeight="1">
      <c r="A1244" s="184">
        <v>44319</v>
      </c>
      <c r="B1244" s="1" t="s">
        <v>85</v>
      </c>
      <c r="D1244" s="38">
        <v>14400600</v>
      </c>
      <c r="E1244" s="1" t="s">
        <v>241</v>
      </c>
      <c r="F1244" s="1" t="s">
        <v>234</v>
      </c>
      <c r="G1244" s="1" t="s">
        <v>431</v>
      </c>
    </row>
    <row r="1245" spans="1:7" ht="15" customHeight="1">
      <c r="A1245" s="184">
        <v>44319</v>
      </c>
      <c r="B1245" s="1" t="s">
        <v>565</v>
      </c>
      <c r="D1245" s="38">
        <v>1440060</v>
      </c>
      <c r="E1245" s="1" t="s">
        <v>241</v>
      </c>
      <c r="F1245" s="1" t="s">
        <v>234</v>
      </c>
      <c r="G1245" s="1" t="s">
        <v>431</v>
      </c>
    </row>
    <row r="1246" spans="1:7" ht="15" customHeight="1">
      <c r="A1246" s="184">
        <v>44319</v>
      </c>
      <c r="B1246" s="1" t="s">
        <v>566</v>
      </c>
      <c r="C1246" s="38">
        <v>15840660</v>
      </c>
      <c r="E1246" s="1" t="s">
        <v>241</v>
      </c>
      <c r="F1246" s="1" t="s">
        <v>234</v>
      </c>
      <c r="G1246" s="1" t="s">
        <v>431</v>
      </c>
    </row>
    <row r="1247" spans="1:7" ht="15" customHeight="1">
      <c r="A1247" s="184">
        <v>44319</v>
      </c>
      <c r="B1247" s="1" t="s">
        <v>161</v>
      </c>
      <c r="D1247" s="38">
        <v>8472500</v>
      </c>
      <c r="E1247" s="1" t="s">
        <v>241</v>
      </c>
      <c r="F1247" s="1" t="s">
        <v>235</v>
      </c>
      <c r="G1247" s="1" t="s">
        <v>431</v>
      </c>
    </row>
    <row r="1248" spans="1:7" ht="15" customHeight="1">
      <c r="A1248" s="184">
        <v>44319</v>
      </c>
      <c r="B1248" s="1" t="s">
        <v>565</v>
      </c>
      <c r="D1248" s="38">
        <v>847250</v>
      </c>
      <c r="E1248" s="1" t="s">
        <v>241</v>
      </c>
      <c r="F1248" s="1" t="s">
        <v>235</v>
      </c>
      <c r="G1248" s="1" t="s">
        <v>431</v>
      </c>
    </row>
    <row r="1249" spans="1:7" ht="15" customHeight="1">
      <c r="A1249" s="184">
        <v>44319</v>
      </c>
      <c r="B1249" s="1" t="s">
        <v>566</v>
      </c>
      <c r="C1249" s="38">
        <v>9319750</v>
      </c>
      <c r="E1249" s="1" t="s">
        <v>241</v>
      </c>
      <c r="F1249" s="1" t="s">
        <v>235</v>
      </c>
      <c r="G1249" s="1" t="s">
        <v>431</v>
      </c>
    </row>
    <row r="1250" spans="1:7" ht="15" customHeight="1">
      <c r="A1250" s="184">
        <v>44319</v>
      </c>
      <c r="B1250" s="1" t="s">
        <v>85</v>
      </c>
      <c r="D1250" s="38">
        <v>5380600</v>
      </c>
      <c r="E1250" s="1" t="s">
        <v>241</v>
      </c>
      <c r="F1250" s="1" t="s">
        <v>234</v>
      </c>
      <c r="G1250" s="1" t="s">
        <v>431</v>
      </c>
    </row>
    <row r="1251" spans="1:7" ht="15" customHeight="1">
      <c r="A1251" s="184">
        <v>44319</v>
      </c>
      <c r="B1251" s="1" t="s">
        <v>565</v>
      </c>
      <c r="D1251" s="38">
        <v>538060</v>
      </c>
      <c r="E1251" s="1" t="s">
        <v>241</v>
      </c>
      <c r="F1251" s="1" t="s">
        <v>234</v>
      </c>
      <c r="G1251" s="1" t="s">
        <v>431</v>
      </c>
    </row>
    <row r="1252" spans="1:7" ht="15" customHeight="1">
      <c r="A1252" s="184">
        <v>44319</v>
      </c>
      <c r="B1252" s="1" t="s">
        <v>566</v>
      </c>
      <c r="C1252" s="38">
        <v>5918660</v>
      </c>
      <c r="E1252" s="1" t="s">
        <v>241</v>
      </c>
      <c r="F1252" s="1" t="s">
        <v>234</v>
      </c>
      <c r="G1252" s="1" t="s">
        <v>431</v>
      </c>
    </row>
    <row r="1253" spans="1:7" ht="15" customHeight="1">
      <c r="A1253" s="184">
        <v>44319</v>
      </c>
      <c r="B1253" s="1" t="s">
        <v>161</v>
      </c>
      <c r="D1253" s="38">
        <v>2934800</v>
      </c>
      <c r="E1253" s="1" t="s">
        <v>241</v>
      </c>
      <c r="F1253" s="1" t="s">
        <v>235</v>
      </c>
      <c r="G1253" s="1" t="s">
        <v>431</v>
      </c>
    </row>
    <row r="1254" spans="1:7" ht="15" customHeight="1">
      <c r="A1254" s="184">
        <v>44319</v>
      </c>
      <c r="B1254" s="1" t="s">
        <v>565</v>
      </c>
      <c r="D1254" s="38">
        <v>293480</v>
      </c>
      <c r="E1254" s="1" t="s">
        <v>241</v>
      </c>
      <c r="F1254" s="1" t="s">
        <v>235</v>
      </c>
      <c r="G1254" s="1" t="s">
        <v>431</v>
      </c>
    </row>
    <row r="1255" spans="1:7" ht="15" customHeight="1">
      <c r="A1255" s="184">
        <v>44319</v>
      </c>
      <c r="B1255" s="1" t="s">
        <v>566</v>
      </c>
      <c r="C1255" s="38">
        <v>3228280</v>
      </c>
      <c r="E1255" s="1" t="s">
        <v>241</v>
      </c>
      <c r="F1255" s="1" t="s">
        <v>235</v>
      </c>
      <c r="G1255" s="1" t="s">
        <v>431</v>
      </c>
    </row>
    <row r="1256" spans="1:7" ht="15" customHeight="1">
      <c r="A1256" s="184">
        <v>44319</v>
      </c>
      <c r="B1256" s="1" t="s">
        <v>85</v>
      </c>
      <c r="D1256" s="38">
        <v>6054000</v>
      </c>
      <c r="E1256" s="1" t="s">
        <v>122</v>
      </c>
      <c r="F1256" s="1" t="s">
        <v>234</v>
      </c>
      <c r="G1256" s="1" t="s">
        <v>431</v>
      </c>
    </row>
    <row r="1257" spans="1:7" ht="15" customHeight="1">
      <c r="A1257" s="184">
        <v>44319</v>
      </c>
      <c r="B1257" s="1" t="s">
        <v>565</v>
      </c>
      <c r="D1257" s="38">
        <v>605400</v>
      </c>
      <c r="E1257" s="1" t="s">
        <v>122</v>
      </c>
      <c r="F1257" s="1" t="s">
        <v>234</v>
      </c>
      <c r="G1257" s="1" t="s">
        <v>431</v>
      </c>
    </row>
    <row r="1258" spans="1:7" ht="15" customHeight="1">
      <c r="A1258" s="184">
        <v>44319</v>
      </c>
      <c r="B1258" s="1" t="s">
        <v>566</v>
      </c>
      <c r="C1258" s="38">
        <v>6659400</v>
      </c>
      <c r="E1258" s="1" t="s">
        <v>122</v>
      </c>
      <c r="F1258" s="1" t="s">
        <v>234</v>
      </c>
      <c r="G1258" s="1" t="s">
        <v>431</v>
      </c>
    </row>
    <row r="1259" spans="1:7" ht="15" customHeight="1">
      <c r="A1259" s="184">
        <v>44319</v>
      </c>
      <c r="B1259" s="1" t="s">
        <v>161</v>
      </c>
      <c r="D1259" s="38">
        <v>3557300</v>
      </c>
      <c r="E1259" s="1" t="s">
        <v>122</v>
      </c>
      <c r="F1259" s="1" t="s">
        <v>235</v>
      </c>
      <c r="G1259" s="1" t="s">
        <v>431</v>
      </c>
    </row>
    <row r="1260" spans="1:7" ht="15" customHeight="1">
      <c r="A1260" s="184">
        <v>44319</v>
      </c>
      <c r="B1260" s="1" t="s">
        <v>565</v>
      </c>
      <c r="D1260" s="38">
        <v>355730</v>
      </c>
      <c r="E1260" s="1" t="s">
        <v>122</v>
      </c>
      <c r="F1260" s="1" t="s">
        <v>235</v>
      </c>
      <c r="G1260" s="1" t="s">
        <v>431</v>
      </c>
    </row>
    <row r="1261" spans="1:7" ht="15" customHeight="1">
      <c r="A1261" s="184">
        <v>44319</v>
      </c>
      <c r="B1261" s="1" t="s">
        <v>566</v>
      </c>
      <c r="C1261" s="38">
        <v>3913030</v>
      </c>
      <c r="E1261" s="1" t="s">
        <v>122</v>
      </c>
      <c r="F1261" s="1" t="s">
        <v>235</v>
      </c>
      <c r="G1261" s="1" t="s">
        <v>431</v>
      </c>
    </row>
    <row r="1262" spans="1:7" ht="15" customHeight="1">
      <c r="A1262" s="184">
        <v>44319</v>
      </c>
      <c r="B1262" s="1" t="s">
        <v>85</v>
      </c>
      <c r="D1262" s="38">
        <v>2578017</v>
      </c>
      <c r="E1262" s="1" t="s">
        <v>256</v>
      </c>
      <c r="F1262" s="1" t="s">
        <v>234</v>
      </c>
      <c r="G1262" s="1" t="s">
        <v>431</v>
      </c>
    </row>
    <row r="1263" spans="1:7" ht="15" customHeight="1">
      <c r="A1263" s="184">
        <v>44319</v>
      </c>
      <c r="B1263" s="1" t="s">
        <v>565</v>
      </c>
      <c r="D1263" s="38">
        <v>257801</v>
      </c>
      <c r="E1263" s="1" t="s">
        <v>256</v>
      </c>
      <c r="F1263" s="1" t="s">
        <v>234</v>
      </c>
      <c r="G1263" s="1" t="s">
        <v>431</v>
      </c>
    </row>
    <row r="1264" spans="1:7" ht="15" customHeight="1">
      <c r="A1264" s="184">
        <v>44319</v>
      </c>
      <c r="B1264" s="1" t="s">
        <v>566</v>
      </c>
      <c r="C1264" s="38">
        <v>2835818</v>
      </c>
      <c r="E1264" s="1" t="s">
        <v>256</v>
      </c>
      <c r="F1264" s="1" t="s">
        <v>234</v>
      </c>
      <c r="G1264" s="1" t="s">
        <v>431</v>
      </c>
    </row>
    <row r="1265" spans="1:7" ht="15" customHeight="1">
      <c r="A1265" s="184">
        <v>44319</v>
      </c>
      <c r="B1265" s="1" t="s">
        <v>161</v>
      </c>
      <c r="D1265" s="38">
        <v>6540627</v>
      </c>
      <c r="E1265" s="1" t="s">
        <v>256</v>
      </c>
      <c r="F1265" s="1" t="s">
        <v>235</v>
      </c>
      <c r="G1265" s="1" t="s">
        <v>431</v>
      </c>
    </row>
    <row r="1266" spans="1:7" ht="15" customHeight="1">
      <c r="A1266" s="184">
        <v>44319</v>
      </c>
      <c r="B1266" s="1" t="s">
        <v>565</v>
      </c>
      <c r="D1266" s="38">
        <v>654062</v>
      </c>
      <c r="E1266" s="1" t="s">
        <v>256</v>
      </c>
      <c r="F1266" s="1" t="s">
        <v>235</v>
      </c>
      <c r="G1266" s="1" t="s">
        <v>431</v>
      </c>
    </row>
    <row r="1267" spans="1:7" ht="15" customHeight="1">
      <c r="A1267" s="184">
        <v>44319</v>
      </c>
      <c r="B1267" s="1" t="s">
        <v>566</v>
      </c>
      <c r="C1267" s="38">
        <v>7194689</v>
      </c>
      <c r="E1267" s="1" t="s">
        <v>256</v>
      </c>
      <c r="F1267" s="1" t="s">
        <v>235</v>
      </c>
      <c r="G1267" s="1" t="s">
        <v>431</v>
      </c>
    </row>
    <row r="1268" spans="1:7" ht="15" customHeight="1">
      <c r="A1268" s="184">
        <v>44319</v>
      </c>
      <c r="B1268" s="1" t="s">
        <v>85</v>
      </c>
      <c r="D1268" s="38">
        <v>100331200</v>
      </c>
      <c r="E1268" s="1" t="s">
        <v>122</v>
      </c>
      <c r="F1268" s="1" t="s">
        <v>234</v>
      </c>
      <c r="G1268" s="1" t="s">
        <v>431</v>
      </c>
    </row>
    <row r="1269" spans="1:7" ht="15" customHeight="1">
      <c r="A1269" s="184">
        <v>44319</v>
      </c>
      <c r="B1269" s="1" t="s">
        <v>565</v>
      </c>
      <c r="D1269" s="38">
        <v>10033120</v>
      </c>
      <c r="E1269" s="1" t="s">
        <v>122</v>
      </c>
      <c r="F1269" s="1" t="s">
        <v>234</v>
      </c>
      <c r="G1269" s="1" t="s">
        <v>431</v>
      </c>
    </row>
    <row r="1270" spans="1:7" ht="15" customHeight="1">
      <c r="A1270" s="184">
        <v>44319</v>
      </c>
      <c r="B1270" s="1" t="s">
        <v>566</v>
      </c>
      <c r="C1270" s="38">
        <v>110364320</v>
      </c>
      <c r="E1270" s="1" t="s">
        <v>122</v>
      </c>
      <c r="F1270" s="1" t="s">
        <v>234</v>
      </c>
      <c r="G1270" s="1" t="s">
        <v>431</v>
      </c>
    </row>
    <row r="1271" spans="1:7" ht="15" customHeight="1">
      <c r="A1271" s="184">
        <v>44319</v>
      </c>
      <c r="B1271" s="1" t="s">
        <v>161</v>
      </c>
      <c r="D1271" s="38">
        <v>59002200</v>
      </c>
      <c r="E1271" s="1" t="s">
        <v>122</v>
      </c>
      <c r="F1271" s="1" t="s">
        <v>235</v>
      </c>
      <c r="G1271" s="1" t="s">
        <v>431</v>
      </c>
    </row>
    <row r="1272" spans="1:7" ht="15" customHeight="1">
      <c r="A1272" s="184">
        <v>44319</v>
      </c>
      <c r="B1272" s="1" t="s">
        <v>565</v>
      </c>
      <c r="D1272" s="38">
        <v>5900220</v>
      </c>
      <c r="E1272" s="1" t="s">
        <v>122</v>
      </c>
      <c r="F1272" s="1" t="s">
        <v>235</v>
      </c>
      <c r="G1272" s="1" t="s">
        <v>431</v>
      </c>
    </row>
    <row r="1273" spans="1:7" ht="15" customHeight="1">
      <c r="A1273" s="184">
        <v>44319</v>
      </c>
      <c r="B1273" s="1" t="s">
        <v>566</v>
      </c>
      <c r="C1273" s="38">
        <v>64902420</v>
      </c>
      <c r="E1273" s="1" t="s">
        <v>122</v>
      </c>
      <c r="F1273" s="1" t="s">
        <v>235</v>
      </c>
      <c r="G1273" s="1" t="s">
        <v>431</v>
      </c>
    </row>
    <row r="1274" spans="1:7" ht="15" customHeight="1">
      <c r="A1274" s="184">
        <v>44319</v>
      </c>
      <c r="B1274" s="1" t="s">
        <v>85</v>
      </c>
      <c r="D1274" s="38">
        <v>202983800</v>
      </c>
      <c r="E1274" s="1" t="s">
        <v>140</v>
      </c>
      <c r="F1274" s="1" t="s">
        <v>234</v>
      </c>
      <c r="G1274" s="1" t="s">
        <v>431</v>
      </c>
    </row>
    <row r="1275" spans="1:7" ht="15" customHeight="1">
      <c r="A1275" s="184">
        <v>44319</v>
      </c>
      <c r="B1275" s="1" t="s">
        <v>565</v>
      </c>
      <c r="D1275" s="38">
        <v>20298380</v>
      </c>
      <c r="E1275" s="1" t="s">
        <v>140</v>
      </c>
      <c r="F1275" s="1" t="s">
        <v>234</v>
      </c>
      <c r="G1275" s="1" t="s">
        <v>431</v>
      </c>
    </row>
    <row r="1276" spans="1:7" ht="15" customHeight="1">
      <c r="A1276" s="184">
        <v>44319</v>
      </c>
      <c r="B1276" s="1" t="s">
        <v>566</v>
      </c>
      <c r="C1276" s="38">
        <v>223282180</v>
      </c>
      <c r="E1276" s="1" t="s">
        <v>140</v>
      </c>
      <c r="F1276" s="1" t="s">
        <v>234</v>
      </c>
      <c r="G1276" s="1" t="s">
        <v>431</v>
      </c>
    </row>
    <row r="1277" spans="1:7" ht="15" customHeight="1">
      <c r="A1277" s="184">
        <v>44319</v>
      </c>
      <c r="B1277" s="1" t="s">
        <v>161</v>
      </c>
      <c r="D1277" s="38">
        <v>119398249</v>
      </c>
      <c r="E1277" s="1" t="s">
        <v>140</v>
      </c>
      <c r="F1277" s="1" t="s">
        <v>235</v>
      </c>
      <c r="G1277" s="1" t="s">
        <v>431</v>
      </c>
    </row>
    <row r="1278" spans="1:7" ht="15" customHeight="1">
      <c r="A1278" s="184">
        <v>44319</v>
      </c>
      <c r="B1278" s="1" t="s">
        <v>565</v>
      </c>
      <c r="D1278" s="38">
        <v>11939824</v>
      </c>
      <c r="E1278" s="1" t="s">
        <v>140</v>
      </c>
      <c r="F1278" s="1" t="s">
        <v>235</v>
      </c>
      <c r="G1278" s="1" t="s">
        <v>431</v>
      </c>
    </row>
    <row r="1279" spans="1:7" ht="15" customHeight="1">
      <c r="A1279" s="184">
        <v>44319</v>
      </c>
      <c r="B1279" s="1" t="s">
        <v>566</v>
      </c>
      <c r="C1279" s="38">
        <v>131338073</v>
      </c>
      <c r="E1279" s="1" t="s">
        <v>140</v>
      </c>
      <c r="F1279" s="1" t="s">
        <v>235</v>
      </c>
      <c r="G1279" s="1" t="s">
        <v>431</v>
      </c>
    </row>
    <row r="1280" spans="1:7" ht="15" customHeight="1">
      <c r="A1280" s="184">
        <v>44319</v>
      </c>
      <c r="B1280" s="1" t="s">
        <v>85</v>
      </c>
      <c r="D1280" s="38">
        <v>26893400</v>
      </c>
      <c r="E1280" s="1" t="s">
        <v>140</v>
      </c>
      <c r="F1280" s="1" t="s">
        <v>234</v>
      </c>
      <c r="G1280" s="1" t="s">
        <v>431</v>
      </c>
    </row>
    <row r="1281" spans="1:8" ht="15" customHeight="1">
      <c r="A1281" s="184">
        <v>44319</v>
      </c>
      <c r="B1281" s="1" t="s">
        <v>565</v>
      </c>
      <c r="D1281" s="38">
        <v>2689340</v>
      </c>
      <c r="E1281" s="1" t="s">
        <v>140</v>
      </c>
      <c r="F1281" s="1" t="s">
        <v>234</v>
      </c>
      <c r="G1281" s="1" t="s">
        <v>431</v>
      </c>
    </row>
    <row r="1282" spans="1:8" ht="15" customHeight="1">
      <c r="A1282" s="184">
        <v>44319</v>
      </c>
      <c r="B1282" s="1" t="s">
        <v>566</v>
      </c>
      <c r="C1282" s="38">
        <v>29582740</v>
      </c>
      <c r="E1282" s="1" t="s">
        <v>140</v>
      </c>
      <c r="F1282" s="1" t="s">
        <v>234</v>
      </c>
      <c r="G1282" s="1" t="s">
        <v>431</v>
      </c>
    </row>
    <row r="1283" spans="1:8" ht="15" customHeight="1">
      <c r="A1283" s="184">
        <v>44319</v>
      </c>
      <c r="B1283" s="1" t="s">
        <v>161</v>
      </c>
      <c r="D1283" s="38">
        <v>15818951</v>
      </c>
      <c r="E1283" s="1" t="s">
        <v>140</v>
      </c>
      <c r="F1283" s="1" t="s">
        <v>235</v>
      </c>
      <c r="G1283" s="1" t="s">
        <v>431</v>
      </c>
    </row>
    <row r="1284" spans="1:8" ht="15" customHeight="1">
      <c r="A1284" s="193">
        <v>44319</v>
      </c>
      <c r="B1284" s="135" t="s">
        <v>565</v>
      </c>
      <c r="C1284" s="300"/>
      <c r="D1284" s="300">
        <v>1581895</v>
      </c>
      <c r="E1284" s="135" t="s">
        <v>140</v>
      </c>
      <c r="F1284" s="135" t="s">
        <v>235</v>
      </c>
      <c r="G1284" s="135" t="s">
        <v>431</v>
      </c>
    </row>
    <row r="1285" spans="1:8" ht="15" customHeight="1">
      <c r="A1285" s="188">
        <v>44319</v>
      </c>
      <c r="B1285" s="26" t="s">
        <v>566</v>
      </c>
      <c r="C1285" s="313">
        <v>17400846</v>
      </c>
      <c r="D1285" s="313"/>
      <c r="E1285" s="26" t="s">
        <v>140</v>
      </c>
      <c r="F1285" s="26" t="s">
        <v>235</v>
      </c>
      <c r="G1285" s="26" t="s">
        <v>431</v>
      </c>
    </row>
    <row r="1286" spans="1:8" ht="15" customHeight="1">
      <c r="A1286" s="184">
        <v>44337</v>
      </c>
      <c r="B1286" s="1" t="s">
        <v>169</v>
      </c>
      <c r="D1286" s="38">
        <v>33390</v>
      </c>
      <c r="E1286" s="1" t="s">
        <v>118</v>
      </c>
      <c r="F1286" s="1" t="s">
        <v>145</v>
      </c>
      <c r="G1286" s="1" t="s">
        <v>372</v>
      </c>
      <c r="H1286" s="159" t="s">
        <v>569</v>
      </c>
    </row>
    <row r="1287" spans="1:8" ht="15" customHeight="1">
      <c r="A1287" s="184">
        <v>44337</v>
      </c>
      <c r="B1287" s="1" t="s">
        <v>295</v>
      </c>
      <c r="D1287" s="38">
        <v>3339</v>
      </c>
      <c r="E1287" s="1" t="s">
        <v>118</v>
      </c>
      <c r="F1287" s="1" t="s">
        <v>145</v>
      </c>
      <c r="G1287" s="1" t="s">
        <v>372</v>
      </c>
    </row>
    <row r="1288" spans="1:8" ht="15" customHeight="1">
      <c r="A1288" s="184">
        <v>44337</v>
      </c>
      <c r="B1288" s="1" t="s">
        <v>568</v>
      </c>
      <c r="C1288" s="38">
        <v>36729</v>
      </c>
      <c r="E1288" s="1" t="s">
        <v>118</v>
      </c>
      <c r="F1288" s="1" t="s">
        <v>145</v>
      </c>
      <c r="G1288" s="1" t="s">
        <v>372</v>
      </c>
    </row>
    <row r="1289" spans="1:8" ht="15" customHeight="1">
      <c r="A1289" s="184">
        <v>44337</v>
      </c>
      <c r="B1289" s="1" t="s">
        <v>169</v>
      </c>
      <c r="D1289" s="38">
        <v>1705</v>
      </c>
      <c r="E1289" s="1" t="s">
        <v>118</v>
      </c>
      <c r="F1289" s="1" t="s">
        <v>146</v>
      </c>
      <c r="G1289" s="1" t="s">
        <v>372</v>
      </c>
    </row>
    <row r="1290" spans="1:8" ht="15" customHeight="1">
      <c r="A1290" s="184">
        <v>44337</v>
      </c>
      <c r="B1290" s="1" t="s">
        <v>568</v>
      </c>
      <c r="C1290" s="38">
        <v>1705</v>
      </c>
      <c r="E1290" s="1" t="s">
        <v>118</v>
      </c>
      <c r="F1290" s="1" t="s">
        <v>146</v>
      </c>
      <c r="G1290" s="1" t="s">
        <v>372</v>
      </c>
    </row>
    <row r="1291" spans="1:8" ht="15" customHeight="1">
      <c r="A1291" s="184">
        <v>44337</v>
      </c>
      <c r="B1291" s="1" t="s">
        <v>169</v>
      </c>
      <c r="D1291" s="38">
        <v>140900</v>
      </c>
      <c r="E1291" s="1" t="s">
        <v>238</v>
      </c>
      <c r="F1291" s="1" t="s">
        <v>145</v>
      </c>
      <c r="G1291" s="1" t="s">
        <v>372</v>
      </c>
    </row>
    <row r="1292" spans="1:8" ht="15" customHeight="1">
      <c r="A1292" s="184">
        <v>44337</v>
      </c>
      <c r="B1292" s="1" t="s">
        <v>295</v>
      </c>
      <c r="D1292" s="38">
        <v>14090</v>
      </c>
      <c r="E1292" s="1" t="s">
        <v>238</v>
      </c>
      <c r="F1292" s="1" t="s">
        <v>145</v>
      </c>
      <c r="G1292" s="1" t="s">
        <v>372</v>
      </c>
    </row>
    <row r="1293" spans="1:8" ht="15" customHeight="1">
      <c r="A1293" s="184">
        <v>44337</v>
      </c>
      <c r="B1293" s="1" t="s">
        <v>568</v>
      </c>
      <c r="C1293" s="38">
        <v>154990</v>
      </c>
      <c r="E1293" s="1" t="s">
        <v>238</v>
      </c>
      <c r="F1293" s="1" t="s">
        <v>145</v>
      </c>
      <c r="G1293" s="1" t="s">
        <v>372</v>
      </c>
    </row>
    <row r="1294" spans="1:8" ht="15" customHeight="1">
      <c r="A1294" s="184">
        <v>44337</v>
      </c>
      <c r="B1294" s="1" t="s">
        <v>169</v>
      </c>
      <c r="D1294" s="38">
        <v>7196</v>
      </c>
      <c r="E1294" s="1" t="s">
        <v>238</v>
      </c>
      <c r="F1294" s="1" t="s">
        <v>146</v>
      </c>
      <c r="G1294" s="1" t="s">
        <v>372</v>
      </c>
    </row>
    <row r="1295" spans="1:8" ht="15" customHeight="1">
      <c r="A1295" s="184">
        <v>44337</v>
      </c>
      <c r="B1295" s="1" t="s">
        <v>568</v>
      </c>
      <c r="C1295" s="38">
        <v>7196</v>
      </c>
      <c r="E1295" s="1" t="s">
        <v>238</v>
      </c>
      <c r="F1295" s="1" t="s">
        <v>146</v>
      </c>
      <c r="G1295" s="1" t="s">
        <v>372</v>
      </c>
    </row>
    <row r="1296" spans="1:8" ht="15" customHeight="1">
      <c r="A1296" s="184">
        <v>44337</v>
      </c>
      <c r="B1296" s="1" t="s">
        <v>169</v>
      </c>
      <c r="D1296" s="38">
        <v>108030</v>
      </c>
      <c r="E1296" s="1" t="s">
        <v>141</v>
      </c>
      <c r="F1296" s="1" t="s">
        <v>145</v>
      </c>
      <c r="G1296" s="1" t="s">
        <v>372</v>
      </c>
    </row>
    <row r="1297" spans="1:7" ht="15" customHeight="1">
      <c r="A1297" s="184">
        <v>44337</v>
      </c>
      <c r="B1297" s="1" t="s">
        <v>295</v>
      </c>
      <c r="D1297" s="38">
        <v>10803</v>
      </c>
      <c r="E1297" s="1" t="s">
        <v>141</v>
      </c>
      <c r="F1297" s="1" t="s">
        <v>145</v>
      </c>
      <c r="G1297" s="1" t="s">
        <v>372</v>
      </c>
    </row>
    <row r="1298" spans="1:7" ht="15" customHeight="1">
      <c r="A1298" s="184">
        <v>44337</v>
      </c>
      <c r="B1298" s="1" t="s">
        <v>568</v>
      </c>
      <c r="C1298" s="38">
        <v>118833</v>
      </c>
      <c r="E1298" s="1" t="s">
        <v>141</v>
      </c>
      <c r="F1298" s="1" t="s">
        <v>145</v>
      </c>
      <c r="G1298" s="1" t="s">
        <v>372</v>
      </c>
    </row>
    <row r="1299" spans="1:7" ht="15" customHeight="1">
      <c r="A1299" s="184">
        <v>44337</v>
      </c>
      <c r="B1299" s="1" t="s">
        <v>169</v>
      </c>
      <c r="D1299" s="38">
        <v>5518</v>
      </c>
      <c r="E1299" s="1" t="s">
        <v>141</v>
      </c>
      <c r="F1299" s="1" t="s">
        <v>146</v>
      </c>
      <c r="G1299" s="1" t="s">
        <v>372</v>
      </c>
    </row>
    <row r="1300" spans="1:7" ht="15" customHeight="1">
      <c r="A1300" s="184">
        <v>44337</v>
      </c>
      <c r="B1300" s="1" t="s">
        <v>568</v>
      </c>
      <c r="C1300" s="38">
        <v>5518</v>
      </c>
      <c r="E1300" s="1" t="s">
        <v>141</v>
      </c>
      <c r="F1300" s="1" t="s">
        <v>146</v>
      </c>
      <c r="G1300" s="1" t="s">
        <v>372</v>
      </c>
    </row>
    <row r="1301" spans="1:7" ht="15" customHeight="1">
      <c r="A1301" s="184">
        <v>44337</v>
      </c>
      <c r="B1301" s="1" t="s">
        <v>169</v>
      </c>
      <c r="D1301" s="38">
        <v>82100</v>
      </c>
      <c r="E1301" s="1" t="s">
        <v>141</v>
      </c>
      <c r="F1301" s="1" t="s">
        <v>236</v>
      </c>
      <c r="G1301" s="1" t="s">
        <v>372</v>
      </c>
    </row>
    <row r="1302" spans="1:7" ht="15" customHeight="1">
      <c r="A1302" s="184">
        <v>44337</v>
      </c>
      <c r="B1302" s="1" t="s">
        <v>295</v>
      </c>
      <c r="D1302" s="38">
        <v>8210</v>
      </c>
      <c r="E1302" s="1" t="s">
        <v>141</v>
      </c>
      <c r="F1302" s="1" t="s">
        <v>236</v>
      </c>
      <c r="G1302" s="1" t="s">
        <v>372</v>
      </c>
    </row>
    <row r="1303" spans="1:7" ht="15" customHeight="1">
      <c r="A1303" s="184">
        <v>44337</v>
      </c>
      <c r="B1303" s="1" t="s">
        <v>568</v>
      </c>
      <c r="C1303" s="38">
        <v>90310</v>
      </c>
      <c r="E1303" s="1" t="s">
        <v>141</v>
      </c>
      <c r="F1303" s="1" t="s">
        <v>236</v>
      </c>
      <c r="G1303" s="1" t="s">
        <v>372</v>
      </c>
    </row>
    <row r="1304" spans="1:7" ht="15" customHeight="1">
      <c r="A1304" s="184">
        <v>44337</v>
      </c>
      <c r="B1304" s="1" t="s">
        <v>169</v>
      </c>
      <c r="D1304" s="38">
        <v>4193</v>
      </c>
      <c r="E1304" s="1" t="s">
        <v>141</v>
      </c>
      <c r="F1304" s="1" t="s">
        <v>237</v>
      </c>
      <c r="G1304" s="1" t="s">
        <v>372</v>
      </c>
    </row>
    <row r="1305" spans="1:7" ht="15" customHeight="1">
      <c r="A1305" s="184">
        <v>44337</v>
      </c>
      <c r="B1305" s="1" t="s">
        <v>568</v>
      </c>
      <c r="C1305" s="38">
        <v>4193</v>
      </c>
      <c r="E1305" s="1" t="s">
        <v>141</v>
      </c>
      <c r="F1305" s="1" t="s">
        <v>237</v>
      </c>
      <c r="G1305" s="1" t="s">
        <v>372</v>
      </c>
    </row>
    <row r="1306" spans="1:7" ht="15" customHeight="1">
      <c r="A1306" s="184">
        <v>44337</v>
      </c>
      <c r="B1306" s="1" t="s">
        <v>169</v>
      </c>
      <c r="D1306" s="38">
        <v>85020</v>
      </c>
      <c r="E1306" s="1" t="s">
        <v>336</v>
      </c>
      <c r="F1306" s="1" t="s">
        <v>145</v>
      </c>
      <c r="G1306" s="1" t="s">
        <v>372</v>
      </c>
    </row>
    <row r="1307" spans="1:7" ht="15" customHeight="1">
      <c r="A1307" s="184">
        <v>44337</v>
      </c>
      <c r="B1307" s="1" t="s">
        <v>295</v>
      </c>
      <c r="D1307" s="38">
        <v>8502</v>
      </c>
      <c r="E1307" s="1" t="s">
        <v>336</v>
      </c>
      <c r="F1307" s="1" t="s">
        <v>145</v>
      </c>
      <c r="G1307" s="1" t="s">
        <v>372</v>
      </c>
    </row>
    <row r="1308" spans="1:7" ht="15" customHeight="1">
      <c r="A1308" s="184">
        <v>44337</v>
      </c>
      <c r="B1308" s="1" t="s">
        <v>568</v>
      </c>
      <c r="C1308" s="38">
        <v>93522</v>
      </c>
      <c r="E1308" s="1" t="s">
        <v>336</v>
      </c>
      <c r="F1308" s="1" t="s">
        <v>145</v>
      </c>
      <c r="G1308" s="1" t="s">
        <v>372</v>
      </c>
    </row>
    <row r="1309" spans="1:7" ht="15" customHeight="1">
      <c r="A1309" s="184">
        <v>44337</v>
      </c>
      <c r="B1309" s="1" t="s">
        <v>169</v>
      </c>
      <c r="D1309" s="38">
        <v>4342</v>
      </c>
      <c r="E1309" s="1" t="s">
        <v>336</v>
      </c>
      <c r="F1309" s="1" t="s">
        <v>146</v>
      </c>
      <c r="G1309" s="1" t="s">
        <v>372</v>
      </c>
    </row>
    <row r="1310" spans="1:7" ht="15" customHeight="1">
      <c r="A1310" s="184">
        <v>44337</v>
      </c>
      <c r="B1310" s="1" t="s">
        <v>568</v>
      </c>
      <c r="C1310" s="38">
        <v>4342</v>
      </c>
      <c r="E1310" s="1" t="s">
        <v>336</v>
      </c>
      <c r="F1310" s="1" t="s">
        <v>146</v>
      </c>
      <c r="G1310" s="1" t="s">
        <v>372</v>
      </c>
    </row>
    <row r="1311" spans="1:7" ht="15" customHeight="1">
      <c r="A1311" s="184">
        <v>44337</v>
      </c>
      <c r="B1311" s="1" t="s">
        <v>169</v>
      </c>
      <c r="D1311" s="38">
        <v>48290</v>
      </c>
      <c r="E1311" s="1" t="s">
        <v>366</v>
      </c>
      <c r="F1311" s="1" t="s">
        <v>145</v>
      </c>
      <c r="G1311" s="1" t="s">
        <v>372</v>
      </c>
    </row>
    <row r="1312" spans="1:7" ht="15" customHeight="1">
      <c r="A1312" s="184">
        <v>44337</v>
      </c>
      <c r="B1312" s="1" t="s">
        <v>295</v>
      </c>
      <c r="D1312" s="38">
        <v>4829</v>
      </c>
      <c r="E1312" s="1" t="s">
        <v>366</v>
      </c>
      <c r="F1312" s="1" t="s">
        <v>145</v>
      </c>
      <c r="G1312" s="1" t="s">
        <v>372</v>
      </c>
    </row>
    <row r="1313" spans="1:7" ht="15" customHeight="1">
      <c r="A1313" s="184">
        <v>44337</v>
      </c>
      <c r="B1313" s="1" t="s">
        <v>568</v>
      </c>
      <c r="C1313" s="38">
        <v>53119</v>
      </c>
      <c r="E1313" s="1" t="s">
        <v>366</v>
      </c>
      <c r="F1313" s="1" t="s">
        <v>145</v>
      </c>
      <c r="G1313" s="1" t="s">
        <v>372</v>
      </c>
    </row>
    <row r="1314" spans="1:7" ht="15" customHeight="1">
      <c r="A1314" s="184">
        <v>44337</v>
      </c>
      <c r="B1314" s="1" t="s">
        <v>169</v>
      </c>
      <c r="D1314" s="38">
        <v>2467</v>
      </c>
      <c r="E1314" s="1" t="s">
        <v>366</v>
      </c>
      <c r="F1314" s="1" t="s">
        <v>146</v>
      </c>
      <c r="G1314" s="1" t="s">
        <v>372</v>
      </c>
    </row>
    <row r="1315" spans="1:7" ht="15" customHeight="1">
      <c r="A1315" s="184">
        <v>44337</v>
      </c>
      <c r="B1315" s="1" t="s">
        <v>568</v>
      </c>
      <c r="C1315" s="38">
        <v>2467</v>
      </c>
      <c r="E1315" s="1" t="s">
        <v>366</v>
      </c>
      <c r="F1315" s="1" t="s">
        <v>146</v>
      </c>
      <c r="G1315" s="1" t="s">
        <v>372</v>
      </c>
    </row>
    <row r="1316" spans="1:7" ht="15" customHeight="1">
      <c r="A1316" s="184">
        <v>44337</v>
      </c>
      <c r="B1316" s="1" t="s">
        <v>169</v>
      </c>
      <c r="D1316" s="38">
        <v>431150</v>
      </c>
      <c r="E1316" s="1" t="s">
        <v>366</v>
      </c>
      <c r="F1316" s="1" t="s">
        <v>236</v>
      </c>
      <c r="G1316" s="1" t="s">
        <v>372</v>
      </c>
    </row>
    <row r="1317" spans="1:7" ht="15" customHeight="1">
      <c r="A1317" s="184">
        <v>44337</v>
      </c>
      <c r="B1317" s="1" t="s">
        <v>295</v>
      </c>
      <c r="D1317" s="38">
        <v>43115</v>
      </c>
      <c r="E1317" s="1" t="s">
        <v>366</v>
      </c>
      <c r="F1317" s="1" t="s">
        <v>236</v>
      </c>
      <c r="G1317" s="1" t="s">
        <v>372</v>
      </c>
    </row>
    <row r="1318" spans="1:7" ht="15" customHeight="1">
      <c r="A1318" s="184">
        <v>44337</v>
      </c>
      <c r="B1318" s="1" t="s">
        <v>568</v>
      </c>
      <c r="C1318" s="38">
        <v>474265</v>
      </c>
      <c r="E1318" s="1" t="s">
        <v>366</v>
      </c>
      <c r="F1318" s="1" t="s">
        <v>236</v>
      </c>
      <c r="G1318" s="1" t="s">
        <v>372</v>
      </c>
    </row>
    <row r="1319" spans="1:7" ht="15" customHeight="1">
      <c r="A1319" s="184">
        <v>44337</v>
      </c>
      <c r="B1319" s="1" t="s">
        <v>169</v>
      </c>
      <c r="D1319" s="38">
        <v>22022</v>
      </c>
      <c r="E1319" s="1" t="s">
        <v>366</v>
      </c>
      <c r="F1319" s="1" t="s">
        <v>237</v>
      </c>
      <c r="G1319" s="1" t="s">
        <v>372</v>
      </c>
    </row>
    <row r="1320" spans="1:7" ht="15" customHeight="1">
      <c r="A1320" s="184">
        <v>44337</v>
      </c>
      <c r="B1320" s="1" t="s">
        <v>568</v>
      </c>
      <c r="C1320" s="38">
        <v>22022</v>
      </c>
      <c r="E1320" s="1" t="s">
        <v>366</v>
      </c>
      <c r="F1320" s="1" t="s">
        <v>237</v>
      </c>
      <c r="G1320" s="1" t="s">
        <v>372</v>
      </c>
    </row>
    <row r="1321" spans="1:7" ht="15" customHeight="1">
      <c r="A1321" s="184">
        <v>44337</v>
      </c>
      <c r="B1321" s="1" t="s">
        <v>169</v>
      </c>
      <c r="D1321" s="38">
        <v>21350</v>
      </c>
      <c r="E1321" s="1" t="s">
        <v>123</v>
      </c>
      <c r="F1321" s="1" t="s">
        <v>145</v>
      </c>
      <c r="G1321" s="1" t="s">
        <v>372</v>
      </c>
    </row>
    <row r="1322" spans="1:7" ht="15" customHeight="1">
      <c r="A1322" s="184">
        <v>44337</v>
      </c>
      <c r="B1322" s="1" t="s">
        <v>295</v>
      </c>
      <c r="D1322" s="38">
        <v>2135</v>
      </c>
      <c r="E1322" s="1" t="s">
        <v>123</v>
      </c>
      <c r="F1322" s="1" t="s">
        <v>145</v>
      </c>
      <c r="G1322" s="1" t="s">
        <v>372</v>
      </c>
    </row>
    <row r="1323" spans="1:7" ht="15" customHeight="1">
      <c r="A1323" s="184">
        <v>44337</v>
      </c>
      <c r="B1323" s="1" t="s">
        <v>568</v>
      </c>
      <c r="C1323" s="38">
        <v>23485</v>
      </c>
      <c r="E1323" s="1" t="s">
        <v>123</v>
      </c>
      <c r="F1323" s="1" t="s">
        <v>145</v>
      </c>
      <c r="G1323" s="1" t="s">
        <v>372</v>
      </c>
    </row>
    <row r="1324" spans="1:7" ht="15" customHeight="1">
      <c r="A1324" s="184">
        <v>44337</v>
      </c>
      <c r="B1324" s="1" t="s">
        <v>169</v>
      </c>
      <c r="D1324" s="38">
        <v>1090</v>
      </c>
      <c r="E1324" s="1" t="s">
        <v>123</v>
      </c>
      <c r="F1324" s="1" t="s">
        <v>146</v>
      </c>
      <c r="G1324" s="1" t="s">
        <v>372</v>
      </c>
    </row>
    <row r="1325" spans="1:7" ht="15" customHeight="1">
      <c r="A1325" s="184">
        <v>44337</v>
      </c>
      <c r="B1325" s="1" t="s">
        <v>568</v>
      </c>
      <c r="C1325" s="38">
        <v>1090</v>
      </c>
      <c r="E1325" s="1" t="s">
        <v>123</v>
      </c>
      <c r="F1325" s="1" t="s">
        <v>146</v>
      </c>
      <c r="G1325" s="1" t="s">
        <v>372</v>
      </c>
    </row>
    <row r="1326" spans="1:7" ht="15" customHeight="1">
      <c r="A1326" s="184">
        <v>44337</v>
      </c>
      <c r="B1326" s="1" t="s">
        <v>169</v>
      </c>
      <c r="D1326" s="38">
        <v>65430</v>
      </c>
      <c r="E1326" s="1" t="s">
        <v>238</v>
      </c>
      <c r="F1326" s="1" t="s">
        <v>145</v>
      </c>
      <c r="G1326" s="1" t="s">
        <v>372</v>
      </c>
    </row>
    <row r="1327" spans="1:7" ht="15" customHeight="1">
      <c r="A1327" s="184">
        <v>44337</v>
      </c>
      <c r="B1327" s="1" t="s">
        <v>295</v>
      </c>
      <c r="D1327" s="38">
        <v>6543</v>
      </c>
      <c r="E1327" s="1" t="s">
        <v>238</v>
      </c>
      <c r="F1327" s="1" t="s">
        <v>145</v>
      </c>
      <c r="G1327" s="1" t="s">
        <v>372</v>
      </c>
    </row>
    <row r="1328" spans="1:7" ht="15" customHeight="1">
      <c r="A1328" s="184">
        <v>44337</v>
      </c>
      <c r="B1328" s="1" t="s">
        <v>568</v>
      </c>
      <c r="C1328" s="38">
        <v>71973</v>
      </c>
      <c r="E1328" s="1" t="s">
        <v>238</v>
      </c>
      <c r="F1328" s="1" t="s">
        <v>145</v>
      </c>
      <c r="G1328" s="1" t="s">
        <v>372</v>
      </c>
    </row>
    <row r="1329" spans="1:7" ht="15" customHeight="1">
      <c r="A1329" s="184">
        <v>44337</v>
      </c>
      <c r="B1329" s="1" t="s">
        <v>169</v>
      </c>
      <c r="D1329" s="38">
        <v>3342</v>
      </c>
      <c r="E1329" s="1" t="s">
        <v>238</v>
      </c>
      <c r="F1329" s="1" t="s">
        <v>146</v>
      </c>
      <c r="G1329" s="1" t="s">
        <v>372</v>
      </c>
    </row>
    <row r="1330" spans="1:7" ht="15" customHeight="1">
      <c r="A1330" s="184">
        <v>44337</v>
      </c>
      <c r="B1330" s="1" t="s">
        <v>568</v>
      </c>
      <c r="C1330" s="38">
        <v>3342</v>
      </c>
      <c r="E1330" s="1" t="s">
        <v>238</v>
      </c>
      <c r="F1330" s="1" t="s">
        <v>146</v>
      </c>
      <c r="G1330" s="1" t="s">
        <v>372</v>
      </c>
    </row>
    <row r="1331" spans="1:7" ht="15" customHeight="1">
      <c r="A1331" s="184">
        <v>44337</v>
      </c>
      <c r="B1331" s="1" t="s">
        <v>169</v>
      </c>
      <c r="D1331" s="38">
        <v>42530</v>
      </c>
      <c r="E1331" s="1" t="s">
        <v>343</v>
      </c>
      <c r="F1331" s="1" t="s">
        <v>145</v>
      </c>
      <c r="G1331" s="1" t="s">
        <v>372</v>
      </c>
    </row>
    <row r="1332" spans="1:7" ht="15" customHeight="1">
      <c r="A1332" s="184">
        <v>44337</v>
      </c>
      <c r="B1332" s="1" t="s">
        <v>295</v>
      </c>
      <c r="D1332" s="38">
        <v>4253</v>
      </c>
      <c r="E1332" s="1" t="s">
        <v>343</v>
      </c>
      <c r="F1332" s="1" t="s">
        <v>145</v>
      </c>
      <c r="G1332" s="1" t="s">
        <v>372</v>
      </c>
    </row>
    <row r="1333" spans="1:7" ht="15" customHeight="1">
      <c r="A1333" s="184">
        <v>44337</v>
      </c>
      <c r="B1333" s="1" t="s">
        <v>568</v>
      </c>
      <c r="C1333" s="38">
        <v>46783</v>
      </c>
      <c r="E1333" s="1" t="s">
        <v>343</v>
      </c>
      <c r="F1333" s="1" t="s">
        <v>145</v>
      </c>
      <c r="G1333" s="1" t="s">
        <v>372</v>
      </c>
    </row>
    <row r="1334" spans="1:7" ht="15" customHeight="1">
      <c r="A1334" s="184">
        <v>44337</v>
      </c>
      <c r="B1334" s="1" t="s">
        <v>169</v>
      </c>
      <c r="D1334" s="38">
        <v>2172</v>
      </c>
      <c r="E1334" s="1" t="s">
        <v>343</v>
      </c>
      <c r="F1334" s="1" t="s">
        <v>146</v>
      </c>
      <c r="G1334" s="1" t="s">
        <v>372</v>
      </c>
    </row>
    <row r="1335" spans="1:7" ht="15" customHeight="1">
      <c r="A1335" s="184">
        <v>44337</v>
      </c>
      <c r="B1335" s="1" t="s">
        <v>568</v>
      </c>
      <c r="C1335" s="38">
        <v>2172</v>
      </c>
      <c r="E1335" s="1" t="s">
        <v>343</v>
      </c>
      <c r="F1335" s="1" t="s">
        <v>146</v>
      </c>
      <c r="G1335" s="1" t="s">
        <v>372</v>
      </c>
    </row>
    <row r="1336" spans="1:7" ht="15" customHeight="1">
      <c r="A1336" s="184">
        <v>44337</v>
      </c>
      <c r="B1336" s="1" t="s">
        <v>169</v>
      </c>
      <c r="D1336" s="38">
        <v>50930</v>
      </c>
      <c r="E1336" s="1" t="s">
        <v>263</v>
      </c>
      <c r="F1336" s="1" t="s">
        <v>145</v>
      </c>
      <c r="G1336" s="1" t="s">
        <v>372</v>
      </c>
    </row>
    <row r="1337" spans="1:7" ht="15" customHeight="1">
      <c r="A1337" s="184">
        <v>44337</v>
      </c>
      <c r="B1337" s="1" t="s">
        <v>295</v>
      </c>
      <c r="D1337" s="38">
        <v>5093</v>
      </c>
      <c r="E1337" s="1" t="s">
        <v>263</v>
      </c>
      <c r="F1337" s="1" t="s">
        <v>145</v>
      </c>
      <c r="G1337" s="1" t="s">
        <v>372</v>
      </c>
    </row>
    <row r="1338" spans="1:7" ht="15" customHeight="1">
      <c r="A1338" s="184">
        <v>44337</v>
      </c>
      <c r="B1338" s="1" t="s">
        <v>568</v>
      </c>
      <c r="C1338" s="38">
        <v>56023</v>
      </c>
      <c r="E1338" s="1" t="s">
        <v>263</v>
      </c>
      <c r="F1338" s="1" t="s">
        <v>145</v>
      </c>
      <c r="G1338" s="1" t="s">
        <v>372</v>
      </c>
    </row>
    <row r="1339" spans="1:7" ht="15" customHeight="1">
      <c r="A1339" s="184">
        <v>44337</v>
      </c>
      <c r="B1339" s="1" t="s">
        <v>169</v>
      </c>
      <c r="D1339" s="38">
        <v>2601</v>
      </c>
      <c r="E1339" s="1" t="s">
        <v>263</v>
      </c>
      <c r="F1339" s="1" t="s">
        <v>146</v>
      </c>
      <c r="G1339" s="1" t="s">
        <v>372</v>
      </c>
    </row>
    <row r="1340" spans="1:7" ht="15" customHeight="1">
      <c r="A1340" s="184">
        <v>44337</v>
      </c>
      <c r="B1340" s="1" t="s">
        <v>568</v>
      </c>
      <c r="C1340" s="38">
        <v>2601</v>
      </c>
      <c r="E1340" s="1" t="s">
        <v>263</v>
      </c>
      <c r="F1340" s="1" t="s">
        <v>146</v>
      </c>
      <c r="G1340" s="1" t="s">
        <v>372</v>
      </c>
    </row>
    <row r="1341" spans="1:7" ht="15" customHeight="1">
      <c r="A1341" s="184">
        <v>44337</v>
      </c>
      <c r="B1341" s="1" t="s">
        <v>169</v>
      </c>
      <c r="D1341" s="38">
        <v>6200</v>
      </c>
      <c r="E1341" s="1" t="s">
        <v>328</v>
      </c>
      <c r="F1341" s="1" t="s">
        <v>145</v>
      </c>
      <c r="G1341" s="1" t="s">
        <v>372</v>
      </c>
    </row>
    <row r="1342" spans="1:7" ht="15" customHeight="1">
      <c r="A1342" s="184">
        <v>44337</v>
      </c>
      <c r="B1342" s="1" t="s">
        <v>295</v>
      </c>
      <c r="D1342" s="38">
        <v>620</v>
      </c>
      <c r="E1342" s="1" t="s">
        <v>328</v>
      </c>
      <c r="F1342" s="1" t="s">
        <v>145</v>
      </c>
      <c r="G1342" s="1" t="s">
        <v>372</v>
      </c>
    </row>
    <row r="1343" spans="1:7" ht="15" customHeight="1">
      <c r="A1343" s="184">
        <v>44337</v>
      </c>
      <c r="B1343" s="1" t="s">
        <v>568</v>
      </c>
      <c r="C1343" s="38">
        <v>6820</v>
      </c>
      <c r="E1343" s="1" t="s">
        <v>328</v>
      </c>
      <c r="F1343" s="1" t="s">
        <v>145</v>
      </c>
      <c r="G1343" s="1" t="s">
        <v>372</v>
      </c>
    </row>
    <row r="1344" spans="1:7" ht="15" customHeight="1">
      <c r="A1344" s="184">
        <v>44337</v>
      </c>
      <c r="B1344" s="1" t="s">
        <v>169</v>
      </c>
      <c r="D1344" s="38">
        <v>317</v>
      </c>
      <c r="E1344" s="1" t="s">
        <v>328</v>
      </c>
      <c r="F1344" s="1" t="s">
        <v>146</v>
      </c>
      <c r="G1344" s="1" t="s">
        <v>372</v>
      </c>
    </row>
    <row r="1345" spans="1:7" ht="15" customHeight="1">
      <c r="A1345" s="184">
        <v>44337</v>
      </c>
      <c r="B1345" s="1" t="s">
        <v>568</v>
      </c>
      <c r="C1345" s="38">
        <v>317</v>
      </c>
      <c r="E1345" s="1" t="s">
        <v>328</v>
      </c>
      <c r="F1345" s="1" t="s">
        <v>146</v>
      </c>
      <c r="G1345" s="1" t="s">
        <v>372</v>
      </c>
    </row>
    <row r="1346" spans="1:7" ht="15" customHeight="1">
      <c r="A1346" s="184">
        <v>44337</v>
      </c>
      <c r="B1346" s="1" t="s">
        <v>169</v>
      </c>
      <c r="D1346" s="38">
        <v>7680</v>
      </c>
      <c r="E1346" s="1" t="s">
        <v>126</v>
      </c>
      <c r="F1346" s="1" t="s">
        <v>145</v>
      </c>
      <c r="G1346" s="1" t="s">
        <v>372</v>
      </c>
    </row>
    <row r="1347" spans="1:7" ht="15" customHeight="1">
      <c r="A1347" s="184">
        <v>44337</v>
      </c>
      <c r="B1347" s="1" t="s">
        <v>295</v>
      </c>
      <c r="D1347" s="38">
        <v>768</v>
      </c>
      <c r="E1347" s="1" t="s">
        <v>126</v>
      </c>
      <c r="F1347" s="1" t="s">
        <v>145</v>
      </c>
      <c r="G1347" s="1" t="s">
        <v>372</v>
      </c>
    </row>
    <row r="1348" spans="1:7" ht="15" customHeight="1">
      <c r="A1348" s="184">
        <v>44337</v>
      </c>
      <c r="B1348" s="1" t="s">
        <v>568</v>
      </c>
      <c r="C1348" s="38">
        <v>8448</v>
      </c>
      <c r="E1348" s="1" t="s">
        <v>126</v>
      </c>
      <c r="F1348" s="1" t="s">
        <v>145</v>
      </c>
      <c r="G1348" s="1" t="s">
        <v>372</v>
      </c>
    </row>
    <row r="1349" spans="1:7" ht="15" customHeight="1">
      <c r="A1349" s="184">
        <v>44337</v>
      </c>
      <c r="B1349" s="1" t="s">
        <v>169</v>
      </c>
      <c r="D1349" s="38">
        <v>392</v>
      </c>
      <c r="E1349" s="1" t="s">
        <v>126</v>
      </c>
      <c r="F1349" s="1" t="s">
        <v>146</v>
      </c>
      <c r="G1349" s="1" t="s">
        <v>372</v>
      </c>
    </row>
    <row r="1350" spans="1:7" ht="15" customHeight="1">
      <c r="A1350" s="184">
        <v>44337</v>
      </c>
      <c r="B1350" s="1" t="s">
        <v>568</v>
      </c>
      <c r="C1350" s="38">
        <v>392</v>
      </c>
      <c r="E1350" s="1" t="s">
        <v>126</v>
      </c>
      <c r="F1350" s="1" t="s">
        <v>146</v>
      </c>
      <c r="G1350" s="1" t="s">
        <v>372</v>
      </c>
    </row>
    <row r="1351" spans="1:7" ht="15" customHeight="1">
      <c r="A1351" s="184">
        <v>44337</v>
      </c>
      <c r="B1351" s="1" t="s">
        <v>169</v>
      </c>
      <c r="D1351" s="38">
        <v>6960</v>
      </c>
      <c r="E1351" s="1" t="s">
        <v>435</v>
      </c>
      <c r="F1351" s="1" t="s">
        <v>145</v>
      </c>
      <c r="G1351" s="1" t="s">
        <v>372</v>
      </c>
    </row>
    <row r="1352" spans="1:7" ht="15" customHeight="1">
      <c r="A1352" s="184">
        <v>44337</v>
      </c>
      <c r="B1352" s="1" t="s">
        <v>295</v>
      </c>
      <c r="D1352" s="38">
        <v>696</v>
      </c>
      <c r="E1352" s="1" t="s">
        <v>435</v>
      </c>
      <c r="F1352" s="1" t="s">
        <v>145</v>
      </c>
      <c r="G1352" s="1" t="s">
        <v>372</v>
      </c>
    </row>
    <row r="1353" spans="1:7" ht="15" customHeight="1">
      <c r="A1353" s="184">
        <v>44337</v>
      </c>
      <c r="B1353" s="1" t="s">
        <v>568</v>
      </c>
      <c r="C1353" s="38">
        <v>7656</v>
      </c>
      <c r="E1353" s="1" t="s">
        <v>435</v>
      </c>
      <c r="F1353" s="1" t="s">
        <v>145</v>
      </c>
      <c r="G1353" s="1" t="s">
        <v>372</v>
      </c>
    </row>
    <row r="1354" spans="1:7" ht="15" customHeight="1">
      <c r="A1354" s="184">
        <v>44337</v>
      </c>
      <c r="B1354" s="1" t="s">
        <v>169</v>
      </c>
      <c r="D1354" s="38">
        <v>355</v>
      </c>
      <c r="E1354" s="1" t="s">
        <v>435</v>
      </c>
      <c r="F1354" s="1" t="s">
        <v>146</v>
      </c>
      <c r="G1354" s="1" t="s">
        <v>372</v>
      </c>
    </row>
    <row r="1355" spans="1:7" ht="15" customHeight="1">
      <c r="A1355" s="184">
        <v>44337</v>
      </c>
      <c r="B1355" s="1" t="s">
        <v>568</v>
      </c>
      <c r="C1355" s="38">
        <v>355</v>
      </c>
      <c r="E1355" s="1" t="s">
        <v>435</v>
      </c>
      <c r="F1355" s="1" t="s">
        <v>146</v>
      </c>
      <c r="G1355" s="1" t="s">
        <v>372</v>
      </c>
    </row>
    <row r="1356" spans="1:7" ht="15" customHeight="1">
      <c r="A1356" s="184">
        <v>44337</v>
      </c>
      <c r="B1356" s="1" t="s">
        <v>169</v>
      </c>
      <c r="D1356" s="38">
        <v>4050</v>
      </c>
      <c r="E1356" s="1" t="s">
        <v>238</v>
      </c>
      <c r="F1356" s="1" t="s">
        <v>145</v>
      </c>
      <c r="G1356" s="1" t="s">
        <v>372</v>
      </c>
    </row>
    <row r="1357" spans="1:7" ht="15" customHeight="1">
      <c r="A1357" s="184">
        <v>44337</v>
      </c>
      <c r="B1357" s="1" t="s">
        <v>295</v>
      </c>
      <c r="D1357" s="38">
        <v>405</v>
      </c>
      <c r="E1357" s="1" t="s">
        <v>238</v>
      </c>
      <c r="F1357" s="1" t="s">
        <v>145</v>
      </c>
      <c r="G1357" s="1" t="s">
        <v>372</v>
      </c>
    </row>
    <row r="1358" spans="1:7" ht="15" customHeight="1">
      <c r="A1358" s="184">
        <v>44337</v>
      </c>
      <c r="B1358" s="1" t="s">
        <v>568</v>
      </c>
      <c r="C1358" s="38">
        <v>4455</v>
      </c>
      <c r="E1358" s="1" t="s">
        <v>238</v>
      </c>
      <c r="F1358" s="1" t="s">
        <v>145</v>
      </c>
      <c r="G1358" s="1" t="s">
        <v>372</v>
      </c>
    </row>
    <row r="1359" spans="1:7" ht="15" customHeight="1">
      <c r="A1359" s="184">
        <v>44337</v>
      </c>
      <c r="B1359" s="1" t="s">
        <v>169</v>
      </c>
      <c r="D1359" s="38">
        <v>207</v>
      </c>
      <c r="E1359" s="1" t="s">
        <v>238</v>
      </c>
      <c r="F1359" s="1" t="s">
        <v>146</v>
      </c>
      <c r="G1359" s="1" t="s">
        <v>372</v>
      </c>
    </row>
    <row r="1360" spans="1:7" ht="15" customHeight="1">
      <c r="A1360" s="184">
        <v>44337</v>
      </c>
      <c r="B1360" s="1" t="s">
        <v>568</v>
      </c>
      <c r="C1360" s="38">
        <v>207</v>
      </c>
      <c r="E1360" s="1" t="s">
        <v>238</v>
      </c>
      <c r="F1360" s="1" t="s">
        <v>146</v>
      </c>
      <c r="G1360" s="1" t="s">
        <v>372</v>
      </c>
    </row>
    <row r="1361" spans="1:7" ht="15" customHeight="1">
      <c r="A1361" s="184">
        <v>44337</v>
      </c>
      <c r="B1361" s="1" t="s">
        <v>169</v>
      </c>
      <c r="D1361" s="38">
        <v>2600</v>
      </c>
      <c r="E1361" s="1" t="s">
        <v>355</v>
      </c>
      <c r="F1361" s="1" t="s">
        <v>145</v>
      </c>
      <c r="G1361" s="1" t="s">
        <v>372</v>
      </c>
    </row>
    <row r="1362" spans="1:7" ht="15" customHeight="1">
      <c r="A1362" s="184">
        <v>44337</v>
      </c>
      <c r="B1362" s="1" t="s">
        <v>295</v>
      </c>
      <c r="D1362" s="38">
        <v>260</v>
      </c>
      <c r="E1362" s="1" t="s">
        <v>355</v>
      </c>
      <c r="F1362" s="1" t="s">
        <v>145</v>
      </c>
      <c r="G1362" s="1" t="s">
        <v>372</v>
      </c>
    </row>
    <row r="1363" spans="1:7" ht="15" customHeight="1">
      <c r="A1363" s="184">
        <v>44337</v>
      </c>
      <c r="B1363" s="1" t="s">
        <v>568</v>
      </c>
      <c r="C1363" s="38">
        <v>2860</v>
      </c>
      <c r="E1363" s="1" t="s">
        <v>355</v>
      </c>
      <c r="F1363" s="1" t="s">
        <v>145</v>
      </c>
      <c r="G1363" s="1" t="s">
        <v>372</v>
      </c>
    </row>
    <row r="1364" spans="1:7" ht="15" customHeight="1">
      <c r="A1364" s="184">
        <v>44337</v>
      </c>
      <c r="B1364" s="1" t="s">
        <v>169</v>
      </c>
      <c r="D1364" s="38">
        <v>132</v>
      </c>
      <c r="E1364" s="1" t="s">
        <v>355</v>
      </c>
      <c r="F1364" s="1" t="s">
        <v>146</v>
      </c>
      <c r="G1364" s="1" t="s">
        <v>372</v>
      </c>
    </row>
    <row r="1365" spans="1:7" ht="15" customHeight="1">
      <c r="A1365" s="184">
        <v>44337</v>
      </c>
      <c r="B1365" s="1" t="s">
        <v>568</v>
      </c>
      <c r="C1365" s="38">
        <v>132</v>
      </c>
      <c r="E1365" s="1" t="s">
        <v>355</v>
      </c>
      <c r="F1365" s="1" t="s">
        <v>146</v>
      </c>
      <c r="G1365" s="1" t="s">
        <v>372</v>
      </c>
    </row>
    <row r="1366" spans="1:7" ht="15" customHeight="1">
      <c r="A1366" s="184">
        <v>44337</v>
      </c>
      <c r="B1366" s="1" t="s">
        <v>169</v>
      </c>
      <c r="D1366" s="38">
        <v>43110</v>
      </c>
      <c r="E1366" s="1" t="s">
        <v>443</v>
      </c>
      <c r="F1366" s="1" t="s">
        <v>145</v>
      </c>
      <c r="G1366" s="1" t="s">
        <v>372</v>
      </c>
    </row>
    <row r="1367" spans="1:7" ht="15" customHeight="1">
      <c r="A1367" s="184">
        <v>44337</v>
      </c>
      <c r="B1367" s="1" t="s">
        <v>295</v>
      </c>
      <c r="D1367" s="38">
        <v>4311</v>
      </c>
      <c r="E1367" s="1" t="s">
        <v>443</v>
      </c>
      <c r="F1367" s="1" t="s">
        <v>145</v>
      </c>
      <c r="G1367" s="1" t="s">
        <v>372</v>
      </c>
    </row>
    <row r="1368" spans="1:7" ht="15" customHeight="1">
      <c r="A1368" s="184">
        <v>44337</v>
      </c>
      <c r="B1368" s="1" t="s">
        <v>568</v>
      </c>
      <c r="C1368" s="38">
        <v>47421</v>
      </c>
      <c r="E1368" s="1" t="s">
        <v>443</v>
      </c>
      <c r="F1368" s="1" t="s">
        <v>145</v>
      </c>
      <c r="G1368" s="1" t="s">
        <v>372</v>
      </c>
    </row>
    <row r="1369" spans="1:7" ht="15" customHeight="1">
      <c r="A1369" s="184">
        <v>44337</v>
      </c>
      <c r="B1369" s="1" t="s">
        <v>169</v>
      </c>
      <c r="D1369" s="38">
        <v>2202</v>
      </c>
      <c r="E1369" s="1" t="s">
        <v>443</v>
      </c>
      <c r="F1369" s="1" t="s">
        <v>146</v>
      </c>
      <c r="G1369" s="1" t="s">
        <v>372</v>
      </c>
    </row>
    <row r="1370" spans="1:7" ht="15" customHeight="1">
      <c r="A1370" s="184">
        <v>44337</v>
      </c>
      <c r="B1370" s="1" t="s">
        <v>568</v>
      </c>
      <c r="C1370" s="38">
        <v>2202</v>
      </c>
      <c r="E1370" s="1" t="s">
        <v>443</v>
      </c>
      <c r="F1370" s="1" t="s">
        <v>146</v>
      </c>
      <c r="G1370" s="1" t="s">
        <v>372</v>
      </c>
    </row>
    <row r="1371" spans="1:7" ht="15" customHeight="1">
      <c r="A1371" s="184">
        <v>44337</v>
      </c>
      <c r="B1371" s="1" t="s">
        <v>169</v>
      </c>
      <c r="D1371" s="38">
        <v>81870</v>
      </c>
      <c r="E1371" s="1" t="s">
        <v>443</v>
      </c>
      <c r="F1371" s="1" t="s">
        <v>236</v>
      </c>
      <c r="G1371" s="1" t="s">
        <v>372</v>
      </c>
    </row>
    <row r="1372" spans="1:7" ht="15" customHeight="1">
      <c r="A1372" s="184">
        <v>44337</v>
      </c>
      <c r="B1372" s="1" t="s">
        <v>295</v>
      </c>
      <c r="D1372" s="38">
        <v>8187</v>
      </c>
      <c r="E1372" s="1" t="s">
        <v>443</v>
      </c>
      <c r="F1372" s="1" t="s">
        <v>236</v>
      </c>
      <c r="G1372" s="1" t="s">
        <v>372</v>
      </c>
    </row>
    <row r="1373" spans="1:7" ht="15" customHeight="1">
      <c r="A1373" s="184">
        <v>44337</v>
      </c>
      <c r="B1373" s="1" t="s">
        <v>568</v>
      </c>
      <c r="C1373" s="38">
        <v>90057</v>
      </c>
      <c r="E1373" s="1" t="s">
        <v>443</v>
      </c>
      <c r="F1373" s="1" t="s">
        <v>236</v>
      </c>
      <c r="G1373" s="1" t="s">
        <v>372</v>
      </c>
    </row>
    <row r="1374" spans="1:7" ht="15" customHeight="1">
      <c r="A1374" s="184">
        <v>44337</v>
      </c>
      <c r="B1374" s="1" t="s">
        <v>169</v>
      </c>
      <c r="D1374" s="38">
        <v>4182</v>
      </c>
      <c r="E1374" s="1" t="s">
        <v>443</v>
      </c>
      <c r="F1374" s="1" t="s">
        <v>237</v>
      </c>
      <c r="G1374" s="1" t="s">
        <v>372</v>
      </c>
    </row>
    <row r="1375" spans="1:7" ht="15" customHeight="1">
      <c r="A1375" s="184">
        <v>44337</v>
      </c>
      <c r="B1375" s="1" t="s">
        <v>568</v>
      </c>
      <c r="C1375" s="38">
        <v>4182</v>
      </c>
      <c r="E1375" s="1" t="s">
        <v>443</v>
      </c>
      <c r="F1375" s="1" t="s">
        <v>237</v>
      </c>
      <c r="G1375" s="1" t="s">
        <v>372</v>
      </c>
    </row>
    <row r="1376" spans="1:7" ht="15" customHeight="1">
      <c r="A1376" s="184">
        <v>44337</v>
      </c>
      <c r="B1376" s="1" t="s">
        <v>169</v>
      </c>
      <c r="D1376" s="38">
        <v>70040</v>
      </c>
      <c r="E1376" s="1" t="s">
        <v>122</v>
      </c>
      <c r="F1376" s="1" t="s">
        <v>145</v>
      </c>
      <c r="G1376" s="1" t="s">
        <v>372</v>
      </c>
    </row>
    <row r="1377" spans="1:7" ht="15" customHeight="1">
      <c r="A1377" s="184">
        <v>44337</v>
      </c>
      <c r="B1377" s="1" t="s">
        <v>295</v>
      </c>
      <c r="D1377" s="38">
        <v>7004</v>
      </c>
      <c r="E1377" s="1" t="s">
        <v>122</v>
      </c>
      <c r="F1377" s="1" t="s">
        <v>145</v>
      </c>
      <c r="G1377" s="1" t="s">
        <v>372</v>
      </c>
    </row>
    <row r="1378" spans="1:7" ht="15" customHeight="1">
      <c r="A1378" s="184">
        <v>44337</v>
      </c>
      <c r="B1378" s="1" t="s">
        <v>568</v>
      </c>
      <c r="C1378" s="38">
        <v>77044</v>
      </c>
      <c r="E1378" s="1" t="s">
        <v>122</v>
      </c>
      <c r="F1378" s="1" t="s">
        <v>145</v>
      </c>
      <c r="G1378" s="1" t="s">
        <v>372</v>
      </c>
    </row>
    <row r="1379" spans="1:7" ht="15" customHeight="1">
      <c r="A1379" s="184">
        <v>44337</v>
      </c>
      <c r="B1379" s="1" t="s">
        <v>169</v>
      </c>
      <c r="D1379" s="38">
        <v>3577</v>
      </c>
      <c r="E1379" s="1" t="s">
        <v>122</v>
      </c>
      <c r="F1379" s="1" t="s">
        <v>146</v>
      </c>
      <c r="G1379" s="1" t="s">
        <v>372</v>
      </c>
    </row>
    <row r="1380" spans="1:7" ht="15" customHeight="1">
      <c r="A1380" s="184">
        <v>44337</v>
      </c>
      <c r="B1380" s="1" t="s">
        <v>568</v>
      </c>
      <c r="C1380" s="38">
        <v>3577</v>
      </c>
      <c r="E1380" s="1" t="s">
        <v>122</v>
      </c>
      <c r="F1380" s="1" t="s">
        <v>146</v>
      </c>
      <c r="G1380" s="1" t="s">
        <v>372</v>
      </c>
    </row>
    <row r="1381" spans="1:7" ht="15" customHeight="1">
      <c r="A1381" s="184">
        <v>44337</v>
      </c>
      <c r="B1381" s="1" t="s">
        <v>169</v>
      </c>
      <c r="D1381" s="38">
        <v>48220</v>
      </c>
      <c r="E1381" s="1" t="s">
        <v>122</v>
      </c>
      <c r="F1381" s="1" t="s">
        <v>145</v>
      </c>
      <c r="G1381" s="1" t="s">
        <v>372</v>
      </c>
    </row>
    <row r="1382" spans="1:7" ht="15" customHeight="1">
      <c r="A1382" s="184">
        <v>44337</v>
      </c>
      <c r="B1382" s="1" t="s">
        <v>295</v>
      </c>
      <c r="D1382" s="38">
        <v>4822</v>
      </c>
      <c r="E1382" s="1" t="s">
        <v>122</v>
      </c>
      <c r="F1382" s="1" t="s">
        <v>145</v>
      </c>
      <c r="G1382" s="1" t="s">
        <v>372</v>
      </c>
    </row>
    <row r="1383" spans="1:7" ht="15" customHeight="1">
      <c r="A1383" s="184">
        <v>44337</v>
      </c>
      <c r="B1383" s="1" t="s">
        <v>568</v>
      </c>
      <c r="C1383" s="38">
        <v>53042</v>
      </c>
      <c r="E1383" s="1" t="s">
        <v>122</v>
      </c>
      <c r="F1383" s="1" t="s">
        <v>145</v>
      </c>
      <c r="G1383" s="1" t="s">
        <v>372</v>
      </c>
    </row>
    <row r="1384" spans="1:7" ht="15" customHeight="1">
      <c r="A1384" s="184">
        <v>44337</v>
      </c>
      <c r="B1384" s="1" t="s">
        <v>169</v>
      </c>
      <c r="D1384" s="38">
        <v>2463</v>
      </c>
      <c r="E1384" s="1" t="s">
        <v>122</v>
      </c>
      <c r="F1384" s="1" t="s">
        <v>146</v>
      </c>
      <c r="G1384" s="1" t="s">
        <v>372</v>
      </c>
    </row>
    <row r="1385" spans="1:7" ht="15" customHeight="1">
      <c r="A1385" s="184">
        <v>44337</v>
      </c>
      <c r="B1385" s="1" t="s">
        <v>568</v>
      </c>
      <c r="C1385" s="38">
        <v>2463</v>
      </c>
      <c r="E1385" s="1" t="s">
        <v>122</v>
      </c>
      <c r="F1385" s="1" t="s">
        <v>146</v>
      </c>
      <c r="G1385" s="1" t="s">
        <v>372</v>
      </c>
    </row>
    <row r="1386" spans="1:7" ht="15" customHeight="1">
      <c r="A1386" s="184">
        <v>44337</v>
      </c>
      <c r="B1386" s="1" t="s">
        <v>169</v>
      </c>
      <c r="D1386" s="38">
        <v>338240</v>
      </c>
      <c r="E1386" s="1" t="s">
        <v>122</v>
      </c>
      <c r="F1386" s="1" t="s">
        <v>236</v>
      </c>
      <c r="G1386" s="1" t="s">
        <v>372</v>
      </c>
    </row>
    <row r="1387" spans="1:7" ht="15" customHeight="1">
      <c r="A1387" s="184">
        <v>44337</v>
      </c>
      <c r="B1387" s="1" t="s">
        <v>295</v>
      </c>
      <c r="D1387" s="38">
        <v>33824</v>
      </c>
      <c r="E1387" s="1" t="s">
        <v>122</v>
      </c>
      <c r="F1387" s="1" t="s">
        <v>236</v>
      </c>
      <c r="G1387" s="1" t="s">
        <v>372</v>
      </c>
    </row>
    <row r="1388" spans="1:7" ht="15" customHeight="1">
      <c r="A1388" s="184">
        <v>44337</v>
      </c>
      <c r="B1388" s="1" t="s">
        <v>568</v>
      </c>
      <c r="C1388" s="38">
        <v>372064</v>
      </c>
      <c r="E1388" s="1" t="s">
        <v>122</v>
      </c>
      <c r="F1388" s="1" t="s">
        <v>236</v>
      </c>
      <c r="G1388" s="1" t="s">
        <v>372</v>
      </c>
    </row>
    <row r="1389" spans="1:7" ht="15" customHeight="1">
      <c r="A1389" s="184">
        <v>44337</v>
      </c>
      <c r="B1389" s="1" t="s">
        <v>169</v>
      </c>
      <c r="D1389" s="38">
        <v>17276</v>
      </c>
      <c r="E1389" s="1" t="s">
        <v>122</v>
      </c>
      <c r="F1389" s="1" t="s">
        <v>237</v>
      </c>
      <c r="G1389" s="1" t="s">
        <v>372</v>
      </c>
    </row>
    <row r="1390" spans="1:7" ht="15" customHeight="1">
      <c r="A1390" s="184">
        <v>44337</v>
      </c>
      <c r="B1390" s="1" t="s">
        <v>568</v>
      </c>
      <c r="C1390" s="38">
        <v>17276</v>
      </c>
      <c r="E1390" s="1" t="s">
        <v>122</v>
      </c>
      <c r="F1390" s="1" t="s">
        <v>237</v>
      </c>
      <c r="G1390" s="1" t="s">
        <v>372</v>
      </c>
    </row>
    <row r="1391" spans="1:7" ht="15" customHeight="1">
      <c r="A1391" s="184">
        <v>44337</v>
      </c>
      <c r="B1391" s="1" t="s">
        <v>169</v>
      </c>
      <c r="D1391" s="38">
        <v>3040</v>
      </c>
      <c r="E1391" s="1" t="s">
        <v>122</v>
      </c>
      <c r="F1391" s="1" t="s">
        <v>145</v>
      </c>
      <c r="G1391" s="1" t="s">
        <v>372</v>
      </c>
    </row>
    <row r="1392" spans="1:7" ht="15" customHeight="1">
      <c r="A1392" s="184">
        <v>44337</v>
      </c>
      <c r="B1392" s="1" t="s">
        <v>295</v>
      </c>
      <c r="D1392" s="38">
        <v>304</v>
      </c>
      <c r="E1392" s="1" t="s">
        <v>122</v>
      </c>
      <c r="F1392" s="1" t="s">
        <v>145</v>
      </c>
      <c r="G1392" s="1" t="s">
        <v>372</v>
      </c>
    </row>
    <row r="1393" spans="1:7" ht="15" customHeight="1">
      <c r="A1393" s="184">
        <v>44337</v>
      </c>
      <c r="B1393" s="1" t="s">
        <v>568</v>
      </c>
      <c r="C1393" s="38">
        <v>3344</v>
      </c>
      <c r="E1393" s="1" t="s">
        <v>122</v>
      </c>
      <c r="F1393" s="1" t="s">
        <v>145</v>
      </c>
      <c r="G1393" s="1" t="s">
        <v>372</v>
      </c>
    </row>
    <row r="1394" spans="1:7" ht="15" customHeight="1">
      <c r="A1394" s="184">
        <v>44337</v>
      </c>
      <c r="B1394" s="1" t="s">
        <v>169</v>
      </c>
      <c r="D1394" s="38">
        <v>154</v>
      </c>
      <c r="E1394" s="1" t="s">
        <v>122</v>
      </c>
      <c r="F1394" s="1" t="s">
        <v>146</v>
      </c>
      <c r="G1394" s="1" t="s">
        <v>372</v>
      </c>
    </row>
    <row r="1395" spans="1:7" ht="15" customHeight="1">
      <c r="A1395" s="184">
        <v>44337</v>
      </c>
      <c r="B1395" s="1" t="s">
        <v>568</v>
      </c>
      <c r="C1395" s="38">
        <v>154</v>
      </c>
      <c r="E1395" s="1" t="s">
        <v>122</v>
      </c>
      <c r="F1395" s="1" t="s">
        <v>146</v>
      </c>
      <c r="G1395" s="1" t="s">
        <v>372</v>
      </c>
    </row>
    <row r="1396" spans="1:7" ht="15" customHeight="1">
      <c r="A1396" s="184">
        <v>44337</v>
      </c>
      <c r="B1396" s="1" t="s">
        <v>169</v>
      </c>
      <c r="D1396" s="38">
        <v>62090</v>
      </c>
      <c r="E1396" s="1" t="s">
        <v>132</v>
      </c>
      <c r="F1396" s="1" t="s">
        <v>145</v>
      </c>
      <c r="G1396" s="1" t="s">
        <v>372</v>
      </c>
    </row>
    <row r="1397" spans="1:7" ht="15" customHeight="1">
      <c r="A1397" s="184">
        <v>44337</v>
      </c>
      <c r="B1397" s="1" t="s">
        <v>295</v>
      </c>
      <c r="D1397" s="38">
        <v>6209</v>
      </c>
      <c r="E1397" s="1" t="s">
        <v>132</v>
      </c>
      <c r="F1397" s="1" t="s">
        <v>145</v>
      </c>
      <c r="G1397" s="1" t="s">
        <v>372</v>
      </c>
    </row>
    <row r="1398" spans="1:7" ht="15" customHeight="1">
      <c r="A1398" s="184">
        <v>44337</v>
      </c>
      <c r="B1398" s="1" t="s">
        <v>568</v>
      </c>
      <c r="C1398" s="38">
        <v>68299</v>
      </c>
      <c r="E1398" s="1" t="s">
        <v>132</v>
      </c>
      <c r="F1398" s="1" t="s">
        <v>145</v>
      </c>
      <c r="G1398" s="1" t="s">
        <v>372</v>
      </c>
    </row>
    <row r="1399" spans="1:7" ht="15" customHeight="1">
      <c r="A1399" s="184">
        <v>44337</v>
      </c>
      <c r="B1399" s="1" t="s">
        <v>169</v>
      </c>
      <c r="D1399" s="38">
        <v>3171</v>
      </c>
      <c r="E1399" s="1" t="s">
        <v>132</v>
      </c>
      <c r="F1399" s="1" t="s">
        <v>146</v>
      </c>
      <c r="G1399" s="1" t="s">
        <v>372</v>
      </c>
    </row>
    <row r="1400" spans="1:7" ht="15" customHeight="1">
      <c r="A1400" s="184">
        <v>44337</v>
      </c>
      <c r="B1400" s="1" t="s">
        <v>568</v>
      </c>
      <c r="C1400" s="38">
        <v>3171</v>
      </c>
      <c r="E1400" s="1" t="s">
        <v>132</v>
      </c>
      <c r="F1400" s="1" t="s">
        <v>146</v>
      </c>
      <c r="G1400" s="1" t="s">
        <v>372</v>
      </c>
    </row>
    <row r="1401" spans="1:7" ht="15" customHeight="1">
      <c r="A1401" s="184">
        <v>44337</v>
      </c>
      <c r="B1401" s="1" t="s">
        <v>169</v>
      </c>
      <c r="D1401" s="38">
        <v>41090</v>
      </c>
      <c r="E1401" s="1" t="s">
        <v>132</v>
      </c>
      <c r="F1401" s="1" t="s">
        <v>236</v>
      </c>
      <c r="G1401" s="1" t="s">
        <v>372</v>
      </c>
    </row>
    <row r="1402" spans="1:7" ht="15" customHeight="1">
      <c r="A1402" s="184">
        <v>44337</v>
      </c>
      <c r="B1402" s="1" t="s">
        <v>295</v>
      </c>
      <c r="D1402" s="38">
        <v>4109</v>
      </c>
      <c r="E1402" s="1" t="s">
        <v>132</v>
      </c>
      <c r="F1402" s="1" t="s">
        <v>236</v>
      </c>
      <c r="G1402" s="1" t="s">
        <v>372</v>
      </c>
    </row>
    <row r="1403" spans="1:7" ht="15" customHeight="1">
      <c r="A1403" s="184">
        <v>44337</v>
      </c>
      <c r="B1403" s="1" t="s">
        <v>568</v>
      </c>
      <c r="C1403" s="38">
        <v>45199</v>
      </c>
      <c r="E1403" s="1" t="s">
        <v>132</v>
      </c>
      <c r="F1403" s="1" t="s">
        <v>236</v>
      </c>
      <c r="G1403" s="1" t="s">
        <v>372</v>
      </c>
    </row>
    <row r="1404" spans="1:7" ht="15" customHeight="1">
      <c r="A1404" s="184">
        <v>44337</v>
      </c>
      <c r="B1404" s="1" t="s">
        <v>169</v>
      </c>
      <c r="D1404" s="38">
        <v>2098</v>
      </c>
      <c r="E1404" s="1" t="s">
        <v>132</v>
      </c>
      <c r="F1404" s="1" t="s">
        <v>237</v>
      </c>
      <c r="G1404" s="1" t="s">
        <v>372</v>
      </c>
    </row>
    <row r="1405" spans="1:7" ht="15" customHeight="1">
      <c r="A1405" s="184">
        <v>44337</v>
      </c>
      <c r="B1405" s="1" t="s">
        <v>568</v>
      </c>
      <c r="C1405" s="38">
        <v>2098</v>
      </c>
      <c r="E1405" s="1" t="s">
        <v>132</v>
      </c>
      <c r="F1405" s="1" t="s">
        <v>237</v>
      </c>
      <c r="G1405" s="1" t="s">
        <v>372</v>
      </c>
    </row>
    <row r="1406" spans="1:7" ht="15" customHeight="1">
      <c r="A1406" s="184">
        <v>44337</v>
      </c>
      <c r="B1406" s="1" t="s">
        <v>169</v>
      </c>
      <c r="D1406" s="38">
        <v>187270</v>
      </c>
      <c r="E1406" s="1" t="s">
        <v>133</v>
      </c>
      <c r="F1406" s="1" t="s">
        <v>145</v>
      </c>
      <c r="G1406" s="1" t="s">
        <v>372</v>
      </c>
    </row>
    <row r="1407" spans="1:7" ht="15" customHeight="1">
      <c r="A1407" s="184">
        <v>44337</v>
      </c>
      <c r="B1407" s="1" t="s">
        <v>295</v>
      </c>
      <c r="D1407" s="38">
        <v>18727</v>
      </c>
      <c r="E1407" s="1" t="s">
        <v>133</v>
      </c>
      <c r="F1407" s="1" t="s">
        <v>145</v>
      </c>
      <c r="G1407" s="1" t="s">
        <v>372</v>
      </c>
    </row>
    <row r="1408" spans="1:7" ht="15" customHeight="1">
      <c r="A1408" s="184">
        <v>44337</v>
      </c>
      <c r="B1408" s="1" t="s">
        <v>568</v>
      </c>
      <c r="C1408" s="38">
        <v>205997</v>
      </c>
      <c r="E1408" s="1" t="s">
        <v>133</v>
      </c>
      <c r="F1408" s="1" t="s">
        <v>145</v>
      </c>
      <c r="G1408" s="1" t="s">
        <v>372</v>
      </c>
    </row>
    <row r="1409" spans="1:7" ht="15" customHeight="1">
      <c r="A1409" s="184">
        <v>44337</v>
      </c>
      <c r="B1409" s="1" t="s">
        <v>169</v>
      </c>
      <c r="D1409" s="38">
        <v>9565</v>
      </c>
      <c r="E1409" s="1" t="s">
        <v>133</v>
      </c>
      <c r="F1409" s="1" t="s">
        <v>146</v>
      </c>
      <c r="G1409" s="1" t="s">
        <v>372</v>
      </c>
    </row>
    <row r="1410" spans="1:7" ht="15" customHeight="1">
      <c r="A1410" s="184">
        <v>44337</v>
      </c>
      <c r="B1410" s="1" t="s">
        <v>568</v>
      </c>
      <c r="C1410" s="38">
        <v>9565</v>
      </c>
      <c r="E1410" s="1" t="s">
        <v>133</v>
      </c>
      <c r="F1410" s="1" t="s">
        <v>146</v>
      </c>
      <c r="G1410" s="1" t="s">
        <v>372</v>
      </c>
    </row>
    <row r="1411" spans="1:7" ht="15" customHeight="1">
      <c r="A1411" s="184">
        <v>44337</v>
      </c>
      <c r="B1411" s="1" t="s">
        <v>169</v>
      </c>
      <c r="D1411" s="38">
        <v>32120</v>
      </c>
      <c r="E1411" s="1" t="s">
        <v>133</v>
      </c>
      <c r="F1411" s="1" t="s">
        <v>145</v>
      </c>
      <c r="G1411" s="1" t="s">
        <v>372</v>
      </c>
    </row>
    <row r="1412" spans="1:7" ht="15" customHeight="1">
      <c r="A1412" s="184">
        <v>44337</v>
      </c>
      <c r="B1412" s="1" t="s">
        <v>295</v>
      </c>
      <c r="D1412" s="38">
        <v>3212</v>
      </c>
      <c r="E1412" s="1" t="s">
        <v>133</v>
      </c>
      <c r="F1412" s="1" t="s">
        <v>145</v>
      </c>
      <c r="G1412" s="1" t="s">
        <v>372</v>
      </c>
    </row>
    <row r="1413" spans="1:7" ht="15" customHeight="1">
      <c r="A1413" s="184">
        <v>44337</v>
      </c>
      <c r="B1413" s="1" t="s">
        <v>568</v>
      </c>
      <c r="C1413" s="38">
        <v>35332</v>
      </c>
      <c r="E1413" s="1" t="s">
        <v>133</v>
      </c>
      <c r="F1413" s="1" t="s">
        <v>145</v>
      </c>
      <c r="G1413" s="1" t="s">
        <v>372</v>
      </c>
    </row>
    <row r="1414" spans="1:7" ht="15" customHeight="1">
      <c r="A1414" s="184">
        <v>44337</v>
      </c>
      <c r="B1414" s="1" t="s">
        <v>169</v>
      </c>
      <c r="D1414" s="38">
        <v>1641</v>
      </c>
      <c r="E1414" s="1" t="s">
        <v>133</v>
      </c>
      <c r="F1414" s="1" t="s">
        <v>146</v>
      </c>
      <c r="G1414" s="1" t="s">
        <v>372</v>
      </c>
    </row>
    <row r="1415" spans="1:7" ht="15" customHeight="1">
      <c r="A1415" s="184">
        <v>44337</v>
      </c>
      <c r="B1415" s="1" t="s">
        <v>568</v>
      </c>
      <c r="C1415" s="38">
        <v>1641</v>
      </c>
      <c r="E1415" s="1" t="s">
        <v>133</v>
      </c>
      <c r="F1415" s="1" t="s">
        <v>146</v>
      </c>
      <c r="G1415" s="1" t="s">
        <v>372</v>
      </c>
    </row>
    <row r="1416" spans="1:7" ht="15" customHeight="1">
      <c r="A1416" s="184">
        <v>44337</v>
      </c>
      <c r="B1416" s="1" t="s">
        <v>169</v>
      </c>
      <c r="D1416" s="38">
        <v>37850</v>
      </c>
      <c r="E1416" s="1" t="s">
        <v>448</v>
      </c>
      <c r="F1416" s="1" t="s">
        <v>145</v>
      </c>
      <c r="G1416" s="1" t="s">
        <v>372</v>
      </c>
    </row>
    <row r="1417" spans="1:7" ht="15" customHeight="1">
      <c r="A1417" s="184">
        <v>44337</v>
      </c>
      <c r="B1417" s="1" t="s">
        <v>295</v>
      </c>
      <c r="D1417" s="38">
        <v>3785</v>
      </c>
      <c r="E1417" s="1" t="s">
        <v>448</v>
      </c>
      <c r="F1417" s="1" t="s">
        <v>145</v>
      </c>
      <c r="G1417" s="1" t="s">
        <v>372</v>
      </c>
    </row>
    <row r="1418" spans="1:7" ht="15" customHeight="1">
      <c r="A1418" s="184">
        <v>44337</v>
      </c>
      <c r="B1418" s="1" t="s">
        <v>568</v>
      </c>
      <c r="C1418" s="38">
        <v>41635</v>
      </c>
      <c r="E1418" s="1" t="s">
        <v>448</v>
      </c>
      <c r="F1418" s="1" t="s">
        <v>145</v>
      </c>
      <c r="G1418" s="1" t="s">
        <v>372</v>
      </c>
    </row>
    <row r="1419" spans="1:7" ht="15" customHeight="1">
      <c r="A1419" s="184">
        <v>44337</v>
      </c>
      <c r="B1419" s="1" t="s">
        <v>169</v>
      </c>
      <c r="D1419" s="38">
        <v>1933</v>
      </c>
      <c r="E1419" s="1" t="s">
        <v>448</v>
      </c>
      <c r="F1419" s="1" t="s">
        <v>146</v>
      </c>
      <c r="G1419" s="1" t="s">
        <v>372</v>
      </c>
    </row>
    <row r="1420" spans="1:7" ht="15" customHeight="1">
      <c r="A1420" s="184">
        <v>44337</v>
      </c>
      <c r="B1420" s="1" t="s">
        <v>568</v>
      </c>
      <c r="C1420" s="38">
        <v>1933</v>
      </c>
      <c r="E1420" s="1" t="s">
        <v>448</v>
      </c>
      <c r="F1420" s="1" t="s">
        <v>146</v>
      </c>
      <c r="G1420" s="1" t="s">
        <v>372</v>
      </c>
    </row>
    <row r="1421" spans="1:7" ht="15" customHeight="1">
      <c r="A1421" s="184">
        <v>44337</v>
      </c>
      <c r="B1421" s="1" t="s">
        <v>169</v>
      </c>
      <c r="D1421" s="38">
        <v>129120</v>
      </c>
      <c r="E1421" s="1" t="s">
        <v>119</v>
      </c>
      <c r="F1421" s="1" t="s">
        <v>145</v>
      </c>
      <c r="G1421" s="1" t="s">
        <v>372</v>
      </c>
    </row>
    <row r="1422" spans="1:7" ht="15" customHeight="1">
      <c r="A1422" s="184">
        <v>44337</v>
      </c>
      <c r="B1422" s="1" t="s">
        <v>295</v>
      </c>
      <c r="D1422" s="38">
        <v>12912</v>
      </c>
      <c r="E1422" s="1" t="s">
        <v>119</v>
      </c>
      <c r="F1422" s="1" t="s">
        <v>145</v>
      </c>
      <c r="G1422" s="1" t="s">
        <v>372</v>
      </c>
    </row>
    <row r="1423" spans="1:7" ht="15" customHeight="1">
      <c r="A1423" s="184">
        <v>44337</v>
      </c>
      <c r="B1423" s="1" t="s">
        <v>568</v>
      </c>
      <c r="C1423" s="38">
        <v>142032</v>
      </c>
      <c r="E1423" s="1" t="s">
        <v>119</v>
      </c>
      <c r="F1423" s="1" t="s">
        <v>145</v>
      </c>
      <c r="G1423" s="1" t="s">
        <v>372</v>
      </c>
    </row>
    <row r="1424" spans="1:7" ht="15" customHeight="1">
      <c r="A1424" s="184">
        <v>44337</v>
      </c>
      <c r="B1424" s="1" t="s">
        <v>169</v>
      </c>
      <c r="D1424" s="38">
        <v>6595</v>
      </c>
      <c r="E1424" s="1" t="s">
        <v>119</v>
      </c>
      <c r="F1424" s="1" t="s">
        <v>146</v>
      </c>
      <c r="G1424" s="1" t="s">
        <v>372</v>
      </c>
    </row>
    <row r="1425" spans="1:7" ht="15" customHeight="1">
      <c r="A1425" s="184">
        <v>44337</v>
      </c>
      <c r="B1425" s="1" t="s">
        <v>568</v>
      </c>
      <c r="C1425" s="38">
        <v>6595</v>
      </c>
      <c r="E1425" s="1" t="s">
        <v>119</v>
      </c>
      <c r="F1425" s="1" t="s">
        <v>146</v>
      </c>
      <c r="G1425" s="1" t="s">
        <v>372</v>
      </c>
    </row>
    <row r="1426" spans="1:7" ht="15" customHeight="1">
      <c r="A1426" s="184">
        <v>44337</v>
      </c>
      <c r="B1426" s="1" t="s">
        <v>169</v>
      </c>
      <c r="D1426" s="38">
        <v>132080</v>
      </c>
      <c r="E1426" s="1" t="s">
        <v>141</v>
      </c>
      <c r="F1426" s="1" t="s">
        <v>145</v>
      </c>
      <c r="G1426" s="1" t="s">
        <v>372</v>
      </c>
    </row>
    <row r="1427" spans="1:7" ht="15" customHeight="1">
      <c r="A1427" s="184">
        <v>44337</v>
      </c>
      <c r="B1427" s="1" t="s">
        <v>295</v>
      </c>
      <c r="D1427" s="38">
        <v>13208</v>
      </c>
      <c r="E1427" s="1" t="s">
        <v>141</v>
      </c>
      <c r="F1427" s="1" t="s">
        <v>145</v>
      </c>
      <c r="G1427" s="1" t="s">
        <v>372</v>
      </c>
    </row>
    <row r="1428" spans="1:7" ht="15" customHeight="1">
      <c r="A1428" s="184">
        <v>44337</v>
      </c>
      <c r="B1428" s="1" t="s">
        <v>568</v>
      </c>
      <c r="C1428" s="38">
        <v>145288</v>
      </c>
      <c r="E1428" s="1" t="s">
        <v>141</v>
      </c>
      <c r="F1428" s="1" t="s">
        <v>145</v>
      </c>
      <c r="G1428" s="1" t="s">
        <v>372</v>
      </c>
    </row>
    <row r="1429" spans="1:7" ht="15" customHeight="1">
      <c r="A1429" s="184">
        <v>44337</v>
      </c>
      <c r="B1429" s="1" t="s">
        <v>169</v>
      </c>
      <c r="D1429" s="38">
        <v>6746</v>
      </c>
      <c r="E1429" s="1" t="s">
        <v>141</v>
      </c>
      <c r="F1429" s="1" t="s">
        <v>146</v>
      </c>
      <c r="G1429" s="1" t="s">
        <v>372</v>
      </c>
    </row>
    <row r="1430" spans="1:7" ht="15" customHeight="1">
      <c r="A1430" s="184">
        <v>44337</v>
      </c>
      <c r="B1430" s="1" t="s">
        <v>568</v>
      </c>
      <c r="C1430" s="38">
        <v>6746</v>
      </c>
      <c r="E1430" s="1" t="s">
        <v>141</v>
      </c>
      <c r="F1430" s="1" t="s">
        <v>146</v>
      </c>
      <c r="G1430" s="1" t="s">
        <v>372</v>
      </c>
    </row>
    <row r="1431" spans="1:7" ht="15" customHeight="1">
      <c r="A1431" s="184">
        <v>44337</v>
      </c>
      <c r="B1431" s="1" t="s">
        <v>169</v>
      </c>
      <c r="D1431" s="38">
        <v>1236740</v>
      </c>
      <c r="E1431" s="1" t="s">
        <v>141</v>
      </c>
      <c r="F1431" s="1" t="s">
        <v>236</v>
      </c>
      <c r="G1431" s="1" t="s">
        <v>372</v>
      </c>
    </row>
    <row r="1432" spans="1:7" ht="15" customHeight="1">
      <c r="A1432" s="184">
        <v>44337</v>
      </c>
      <c r="B1432" s="1" t="s">
        <v>295</v>
      </c>
      <c r="D1432" s="38">
        <v>123674</v>
      </c>
      <c r="E1432" s="1" t="s">
        <v>141</v>
      </c>
      <c r="F1432" s="1" t="s">
        <v>236</v>
      </c>
      <c r="G1432" s="1" t="s">
        <v>372</v>
      </c>
    </row>
    <row r="1433" spans="1:7" ht="15" customHeight="1">
      <c r="A1433" s="184">
        <v>44337</v>
      </c>
      <c r="B1433" s="1" t="s">
        <v>568</v>
      </c>
      <c r="C1433" s="38">
        <v>1360414</v>
      </c>
      <c r="E1433" s="1" t="s">
        <v>141</v>
      </c>
      <c r="F1433" s="1" t="s">
        <v>236</v>
      </c>
      <c r="G1433" s="1" t="s">
        <v>372</v>
      </c>
    </row>
    <row r="1434" spans="1:7" ht="15" customHeight="1">
      <c r="A1434" s="184">
        <v>44337</v>
      </c>
      <c r="B1434" s="1" t="s">
        <v>169</v>
      </c>
      <c r="D1434" s="38">
        <v>63170</v>
      </c>
      <c r="E1434" s="1" t="s">
        <v>141</v>
      </c>
      <c r="F1434" s="1" t="s">
        <v>237</v>
      </c>
      <c r="G1434" s="1" t="s">
        <v>372</v>
      </c>
    </row>
    <row r="1435" spans="1:7" ht="15" customHeight="1">
      <c r="A1435" s="184">
        <v>44337</v>
      </c>
      <c r="B1435" s="1" t="s">
        <v>568</v>
      </c>
      <c r="C1435" s="38">
        <v>63170</v>
      </c>
      <c r="E1435" s="1" t="s">
        <v>141</v>
      </c>
      <c r="F1435" s="1" t="s">
        <v>237</v>
      </c>
      <c r="G1435" s="1" t="s">
        <v>372</v>
      </c>
    </row>
    <row r="1436" spans="1:7" ht="15" customHeight="1">
      <c r="A1436" s="184">
        <v>44337</v>
      </c>
      <c r="B1436" s="1" t="s">
        <v>169</v>
      </c>
      <c r="D1436" s="38">
        <v>15790</v>
      </c>
      <c r="E1436" s="1" t="s">
        <v>134</v>
      </c>
      <c r="F1436" s="1" t="s">
        <v>145</v>
      </c>
      <c r="G1436" s="1" t="s">
        <v>372</v>
      </c>
    </row>
    <row r="1437" spans="1:7" ht="15" customHeight="1">
      <c r="A1437" s="184">
        <v>44337</v>
      </c>
      <c r="B1437" s="1" t="s">
        <v>295</v>
      </c>
      <c r="D1437" s="38">
        <v>1579</v>
      </c>
      <c r="E1437" s="1" t="s">
        <v>134</v>
      </c>
      <c r="F1437" s="1" t="s">
        <v>145</v>
      </c>
      <c r="G1437" s="1" t="s">
        <v>372</v>
      </c>
    </row>
    <row r="1438" spans="1:7" ht="15" customHeight="1">
      <c r="A1438" s="184">
        <v>44337</v>
      </c>
      <c r="B1438" s="1" t="s">
        <v>568</v>
      </c>
      <c r="C1438" s="38">
        <v>17369</v>
      </c>
      <c r="E1438" s="1" t="s">
        <v>134</v>
      </c>
      <c r="F1438" s="1" t="s">
        <v>145</v>
      </c>
      <c r="G1438" s="1" t="s">
        <v>372</v>
      </c>
    </row>
    <row r="1439" spans="1:7" ht="15" customHeight="1">
      <c r="A1439" s="184">
        <v>44337</v>
      </c>
      <c r="B1439" s="1" t="s">
        <v>169</v>
      </c>
      <c r="D1439" s="38">
        <v>806</v>
      </c>
      <c r="E1439" s="1" t="s">
        <v>134</v>
      </c>
      <c r="F1439" s="1" t="s">
        <v>146</v>
      </c>
      <c r="G1439" s="1" t="s">
        <v>372</v>
      </c>
    </row>
    <row r="1440" spans="1:7" ht="15" customHeight="1">
      <c r="A1440" s="184">
        <v>44337</v>
      </c>
      <c r="B1440" s="1" t="s">
        <v>568</v>
      </c>
      <c r="C1440" s="38">
        <v>806</v>
      </c>
      <c r="E1440" s="1" t="s">
        <v>134</v>
      </c>
      <c r="F1440" s="1" t="s">
        <v>146</v>
      </c>
      <c r="G1440" s="1" t="s">
        <v>372</v>
      </c>
    </row>
    <row r="1441" spans="1:7" ht="15" customHeight="1">
      <c r="A1441" s="184">
        <v>44337</v>
      </c>
      <c r="B1441" s="1" t="s">
        <v>169</v>
      </c>
      <c r="D1441" s="38">
        <v>127480</v>
      </c>
      <c r="E1441" s="1" t="s">
        <v>123</v>
      </c>
      <c r="F1441" s="1" t="s">
        <v>145</v>
      </c>
      <c r="G1441" s="1" t="s">
        <v>372</v>
      </c>
    </row>
    <row r="1442" spans="1:7" ht="15" customHeight="1">
      <c r="A1442" s="184">
        <v>44337</v>
      </c>
      <c r="B1442" s="1" t="s">
        <v>295</v>
      </c>
      <c r="D1442" s="38">
        <v>12748</v>
      </c>
      <c r="E1442" s="1" t="s">
        <v>123</v>
      </c>
      <c r="F1442" s="1" t="s">
        <v>145</v>
      </c>
      <c r="G1442" s="1" t="s">
        <v>372</v>
      </c>
    </row>
    <row r="1443" spans="1:7" ht="15" customHeight="1">
      <c r="A1443" s="184">
        <v>44337</v>
      </c>
      <c r="B1443" s="1" t="s">
        <v>568</v>
      </c>
      <c r="C1443" s="38">
        <v>140228</v>
      </c>
      <c r="E1443" s="1" t="s">
        <v>123</v>
      </c>
      <c r="F1443" s="1" t="s">
        <v>145</v>
      </c>
      <c r="G1443" s="1" t="s">
        <v>372</v>
      </c>
    </row>
    <row r="1444" spans="1:7" ht="15" customHeight="1">
      <c r="A1444" s="184">
        <v>44337</v>
      </c>
      <c r="B1444" s="1" t="s">
        <v>169</v>
      </c>
      <c r="D1444" s="38">
        <v>6511</v>
      </c>
      <c r="E1444" s="1" t="s">
        <v>123</v>
      </c>
      <c r="F1444" s="1" t="s">
        <v>146</v>
      </c>
      <c r="G1444" s="1" t="s">
        <v>372</v>
      </c>
    </row>
    <row r="1445" spans="1:7" ht="15" customHeight="1">
      <c r="A1445" s="184">
        <v>44337</v>
      </c>
      <c r="B1445" s="1" t="s">
        <v>568</v>
      </c>
      <c r="C1445" s="38">
        <v>6511</v>
      </c>
      <c r="E1445" s="1" t="s">
        <v>123</v>
      </c>
      <c r="F1445" s="1" t="s">
        <v>146</v>
      </c>
      <c r="G1445" s="1" t="s">
        <v>372</v>
      </c>
    </row>
    <row r="1446" spans="1:7" ht="15" customHeight="1">
      <c r="A1446" s="184">
        <v>44337</v>
      </c>
      <c r="B1446" s="1" t="s">
        <v>169</v>
      </c>
      <c r="D1446" s="38">
        <v>26830</v>
      </c>
      <c r="E1446" s="1" t="s">
        <v>125</v>
      </c>
      <c r="F1446" s="1" t="s">
        <v>145</v>
      </c>
      <c r="G1446" s="1" t="s">
        <v>372</v>
      </c>
    </row>
    <row r="1447" spans="1:7" ht="15" customHeight="1">
      <c r="A1447" s="184">
        <v>44337</v>
      </c>
      <c r="B1447" s="1" t="s">
        <v>295</v>
      </c>
      <c r="D1447" s="38">
        <v>2683</v>
      </c>
      <c r="E1447" s="1" t="s">
        <v>125</v>
      </c>
      <c r="F1447" s="1" t="s">
        <v>145</v>
      </c>
      <c r="G1447" s="1" t="s">
        <v>372</v>
      </c>
    </row>
    <row r="1448" spans="1:7" ht="15" customHeight="1">
      <c r="A1448" s="184">
        <v>44337</v>
      </c>
      <c r="B1448" s="1" t="s">
        <v>568</v>
      </c>
      <c r="C1448" s="38">
        <v>29513</v>
      </c>
      <c r="E1448" s="1" t="s">
        <v>125</v>
      </c>
      <c r="F1448" s="1" t="s">
        <v>145</v>
      </c>
      <c r="G1448" s="1" t="s">
        <v>372</v>
      </c>
    </row>
    <row r="1449" spans="1:7" ht="15" customHeight="1">
      <c r="A1449" s="184">
        <v>44337</v>
      </c>
      <c r="B1449" s="1" t="s">
        <v>169</v>
      </c>
      <c r="D1449" s="38">
        <v>1370</v>
      </c>
      <c r="E1449" s="1" t="s">
        <v>125</v>
      </c>
      <c r="F1449" s="1" t="s">
        <v>146</v>
      </c>
      <c r="G1449" s="1" t="s">
        <v>372</v>
      </c>
    </row>
    <row r="1450" spans="1:7" ht="15" customHeight="1">
      <c r="A1450" s="184">
        <v>44337</v>
      </c>
      <c r="B1450" s="1" t="s">
        <v>568</v>
      </c>
      <c r="C1450" s="38">
        <v>1370</v>
      </c>
      <c r="E1450" s="1" t="s">
        <v>125</v>
      </c>
      <c r="F1450" s="1" t="s">
        <v>146</v>
      </c>
      <c r="G1450" s="1" t="s">
        <v>372</v>
      </c>
    </row>
    <row r="1451" spans="1:7" ht="15" customHeight="1">
      <c r="A1451" s="184">
        <v>44337</v>
      </c>
      <c r="B1451" s="1" t="s">
        <v>169</v>
      </c>
      <c r="D1451" s="38">
        <v>105240</v>
      </c>
      <c r="E1451" s="1" t="s">
        <v>466</v>
      </c>
      <c r="F1451" s="1" t="s">
        <v>145</v>
      </c>
      <c r="G1451" s="1" t="s">
        <v>372</v>
      </c>
    </row>
    <row r="1452" spans="1:7" ht="15" customHeight="1">
      <c r="A1452" s="184">
        <v>44337</v>
      </c>
      <c r="B1452" s="1" t="s">
        <v>295</v>
      </c>
      <c r="D1452" s="38">
        <v>10524</v>
      </c>
      <c r="E1452" s="1" t="s">
        <v>466</v>
      </c>
      <c r="F1452" s="1" t="s">
        <v>145</v>
      </c>
      <c r="G1452" s="1" t="s">
        <v>372</v>
      </c>
    </row>
    <row r="1453" spans="1:7" ht="15" customHeight="1">
      <c r="A1453" s="184">
        <v>44337</v>
      </c>
      <c r="B1453" s="1" t="s">
        <v>568</v>
      </c>
      <c r="C1453" s="38">
        <v>115764</v>
      </c>
      <c r="E1453" s="1" t="s">
        <v>466</v>
      </c>
      <c r="F1453" s="1" t="s">
        <v>145</v>
      </c>
      <c r="G1453" s="1" t="s">
        <v>372</v>
      </c>
    </row>
    <row r="1454" spans="1:7" ht="15" customHeight="1">
      <c r="A1454" s="184">
        <v>44337</v>
      </c>
      <c r="B1454" s="1" t="s">
        <v>169</v>
      </c>
      <c r="D1454" s="38">
        <v>5375</v>
      </c>
      <c r="E1454" s="1" t="s">
        <v>466</v>
      </c>
      <c r="F1454" s="1" t="s">
        <v>146</v>
      </c>
      <c r="G1454" s="1" t="s">
        <v>372</v>
      </c>
    </row>
    <row r="1455" spans="1:7" ht="15" customHeight="1">
      <c r="A1455" s="184">
        <v>44337</v>
      </c>
      <c r="B1455" s="1" t="s">
        <v>568</v>
      </c>
      <c r="C1455" s="38">
        <v>5375</v>
      </c>
      <c r="E1455" s="1" t="s">
        <v>466</v>
      </c>
      <c r="F1455" s="1" t="s">
        <v>146</v>
      </c>
      <c r="G1455" s="1" t="s">
        <v>372</v>
      </c>
    </row>
    <row r="1456" spans="1:7" ht="15" customHeight="1">
      <c r="A1456" s="184">
        <v>44337</v>
      </c>
      <c r="B1456" s="1" t="s">
        <v>169</v>
      </c>
      <c r="D1456" s="38">
        <v>249150</v>
      </c>
      <c r="E1456" s="1" t="s">
        <v>329</v>
      </c>
      <c r="F1456" s="1" t="s">
        <v>236</v>
      </c>
      <c r="G1456" s="1" t="s">
        <v>372</v>
      </c>
    </row>
    <row r="1457" spans="1:7" ht="15" customHeight="1">
      <c r="A1457" s="184">
        <v>44337</v>
      </c>
      <c r="B1457" s="1" t="s">
        <v>295</v>
      </c>
      <c r="D1457" s="38">
        <v>24915</v>
      </c>
      <c r="E1457" s="1" t="s">
        <v>329</v>
      </c>
      <c r="F1457" s="1" t="s">
        <v>236</v>
      </c>
      <c r="G1457" s="1" t="s">
        <v>372</v>
      </c>
    </row>
    <row r="1458" spans="1:7" ht="15" customHeight="1">
      <c r="A1458" s="184">
        <v>44337</v>
      </c>
      <c r="B1458" s="1" t="s">
        <v>568</v>
      </c>
      <c r="C1458" s="38">
        <v>274065</v>
      </c>
      <c r="E1458" s="1" t="s">
        <v>329</v>
      </c>
      <c r="F1458" s="1" t="s">
        <v>236</v>
      </c>
      <c r="G1458" s="1" t="s">
        <v>372</v>
      </c>
    </row>
    <row r="1459" spans="1:7" ht="15" customHeight="1">
      <c r="A1459" s="184">
        <v>44337</v>
      </c>
      <c r="B1459" s="1" t="s">
        <v>169</v>
      </c>
      <c r="D1459" s="38">
        <v>12726</v>
      </c>
      <c r="E1459" s="1" t="s">
        <v>329</v>
      </c>
      <c r="F1459" s="1" t="s">
        <v>237</v>
      </c>
      <c r="G1459" s="1" t="s">
        <v>372</v>
      </c>
    </row>
    <row r="1460" spans="1:7" ht="15" customHeight="1">
      <c r="A1460" s="184">
        <v>44337</v>
      </c>
      <c r="B1460" s="1" t="s">
        <v>568</v>
      </c>
      <c r="C1460" s="38">
        <v>12726</v>
      </c>
      <c r="E1460" s="1" t="s">
        <v>329</v>
      </c>
      <c r="F1460" s="1" t="s">
        <v>237</v>
      </c>
      <c r="G1460" s="1" t="s">
        <v>372</v>
      </c>
    </row>
    <row r="1461" spans="1:7" ht="15" customHeight="1">
      <c r="A1461" s="184">
        <v>44337</v>
      </c>
      <c r="B1461" s="1" t="s">
        <v>169</v>
      </c>
      <c r="D1461" s="38">
        <v>112510</v>
      </c>
      <c r="E1461" s="1" t="s">
        <v>123</v>
      </c>
      <c r="F1461" s="1" t="s">
        <v>145</v>
      </c>
      <c r="G1461" s="1" t="s">
        <v>372</v>
      </c>
    </row>
    <row r="1462" spans="1:7" ht="15" customHeight="1">
      <c r="A1462" s="184">
        <v>44337</v>
      </c>
      <c r="B1462" s="1" t="s">
        <v>295</v>
      </c>
      <c r="D1462" s="38">
        <v>11251</v>
      </c>
      <c r="E1462" s="1" t="s">
        <v>123</v>
      </c>
      <c r="F1462" s="1" t="s">
        <v>145</v>
      </c>
      <c r="G1462" s="1" t="s">
        <v>372</v>
      </c>
    </row>
    <row r="1463" spans="1:7" ht="15" customHeight="1">
      <c r="A1463" s="184">
        <v>44337</v>
      </c>
      <c r="B1463" s="1" t="s">
        <v>568</v>
      </c>
      <c r="C1463" s="38">
        <v>123761</v>
      </c>
      <c r="E1463" s="1" t="s">
        <v>123</v>
      </c>
      <c r="F1463" s="1" t="s">
        <v>145</v>
      </c>
      <c r="G1463" s="1" t="s">
        <v>372</v>
      </c>
    </row>
    <row r="1464" spans="1:7" ht="15" customHeight="1">
      <c r="A1464" s="184">
        <v>44337</v>
      </c>
      <c r="B1464" s="1" t="s">
        <v>169</v>
      </c>
      <c r="D1464" s="38">
        <v>5746</v>
      </c>
      <c r="E1464" s="1" t="s">
        <v>123</v>
      </c>
      <c r="F1464" s="1" t="s">
        <v>146</v>
      </c>
      <c r="G1464" s="1" t="s">
        <v>372</v>
      </c>
    </row>
    <row r="1465" spans="1:7" ht="15" customHeight="1">
      <c r="A1465" s="184">
        <v>44337</v>
      </c>
      <c r="B1465" s="1" t="s">
        <v>568</v>
      </c>
      <c r="C1465" s="38">
        <v>5746</v>
      </c>
      <c r="E1465" s="1" t="s">
        <v>123</v>
      </c>
      <c r="F1465" s="1" t="s">
        <v>146</v>
      </c>
      <c r="G1465" s="1" t="s">
        <v>372</v>
      </c>
    </row>
    <row r="1466" spans="1:7" ht="15" customHeight="1">
      <c r="A1466" s="184">
        <v>44337</v>
      </c>
      <c r="B1466" s="1" t="s">
        <v>169</v>
      </c>
      <c r="D1466" s="38">
        <v>211600</v>
      </c>
      <c r="E1466" s="1" t="s">
        <v>131</v>
      </c>
      <c r="F1466" s="1" t="s">
        <v>145</v>
      </c>
      <c r="G1466" s="1" t="s">
        <v>372</v>
      </c>
    </row>
    <row r="1467" spans="1:7" ht="15" customHeight="1">
      <c r="A1467" s="184">
        <v>44337</v>
      </c>
      <c r="B1467" s="1" t="s">
        <v>295</v>
      </c>
      <c r="D1467" s="38">
        <v>21160</v>
      </c>
      <c r="E1467" s="1" t="s">
        <v>131</v>
      </c>
      <c r="F1467" s="1" t="s">
        <v>145</v>
      </c>
      <c r="G1467" s="1" t="s">
        <v>372</v>
      </c>
    </row>
    <row r="1468" spans="1:7" ht="15" customHeight="1">
      <c r="A1468" s="184">
        <v>44337</v>
      </c>
      <c r="B1468" s="1" t="s">
        <v>568</v>
      </c>
      <c r="C1468" s="38">
        <v>232760</v>
      </c>
      <c r="E1468" s="1" t="s">
        <v>131</v>
      </c>
      <c r="F1468" s="1" t="s">
        <v>145</v>
      </c>
      <c r="G1468" s="1" t="s">
        <v>372</v>
      </c>
    </row>
    <row r="1469" spans="1:7" ht="15" customHeight="1">
      <c r="A1469" s="184">
        <v>44337</v>
      </c>
      <c r="B1469" s="1" t="s">
        <v>169</v>
      </c>
      <c r="D1469" s="38">
        <v>10808</v>
      </c>
      <c r="E1469" s="1" t="s">
        <v>131</v>
      </c>
      <c r="F1469" s="1" t="s">
        <v>146</v>
      </c>
      <c r="G1469" s="1" t="s">
        <v>372</v>
      </c>
    </row>
    <row r="1470" spans="1:7" ht="15" customHeight="1">
      <c r="A1470" s="184">
        <v>44337</v>
      </c>
      <c r="B1470" s="1" t="s">
        <v>568</v>
      </c>
      <c r="C1470" s="38">
        <v>10808</v>
      </c>
      <c r="E1470" s="1" t="s">
        <v>131</v>
      </c>
      <c r="F1470" s="1" t="s">
        <v>146</v>
      </c>
      <c r="G1470" s="1" t="s">
        <v>372</v>
      </c>
    </row>
    <row r="1471" spans="1:7" ht="15" customHeight="1">
      <c r="A1471" s="184">
        <v>44337</v>
      </c>
      <c r="B1471" s="1" t="s">
        <v>169</v>
      </c>
      <c r="D1471" s="38">
        <v>14410</v>
      </c>
      <c r="E1471" s="1" t="s">
        <v>131</v>
      </c>
      <c r="F1471" s="1" t="s">
        <v>236</v>
      </c>
      <c r="G1471" s="1" t="s">
        <v>372</v>
      </c>
    </row>
    <row r="1472" spans="1:7" ht="15" customHeight="1">
      <c r="A1472" s="184">
        <v>44337</v>
      </c>
      <c r="B1472" s="1" t="s">
        <v>295</v>
      </c>
      <c r="D1472" s="38">
        <v>1441</v>
      </c>
      <c r="E1472" s="1" t="s">
        <v>131</v>
      </c>
      <c r="F1472" s="1" t="s">
        <v>236</v>
      </c>
      <c r="G1472" s="1" t="s">
        <v>372</v>
      </c>
    </row>
    <row r="1473" spans="1:7" ht="15" customHeight="1">
      <c r="A1473" s="184">
        <v>44337</v>
      </c>
      <c r="B1473" s="1" t="s">
        <v>568</v>
      </c>
      <c r="C1473" s="38">
        <v>15851</v>
      </c>
      <c r="E1473" s="1" t="s">
        <v>131</v>
      </c>
      <c r="F1473" s="1" t="s">
        <v>236</v>
      </c>
      <c r="G1473" s="1" t="s">
        <v>372</v>
      </c>
    </row>
    <row r="1474" spans="1:7" ht="15" customHeight="1">
      <c r="A1474" s="184">
        <v>44337</v>
      </c>
      <c r="B1474" s="1" t="s">
        <v>169</v>
      </c>
      <c r="D1474" s="38">
        <v>736</v>
      </c>
      <c r="E1474" s="1" t="s">
        <v>131</v>
      </c>
      <c r="F1474" s="1" t="s">
        <v>237</v>
      </c>
      <c r="G1474" s="1" t="s">
        <v>372</v>
      </c>
    </row>
    <row r="1475" spans="1:7" ht="15" customHeight="1">
      <c r="A1475" s="184">
        <v>44337</v>
      </c>
      <c r="B1475" s="1" t="s">
        <v>568</v>
      </c>
      <c r="C1475" s="38">
        <v>736</v>
      </c>
      <c r="E1475" s="1" t="s">
        <v>131</v>
      </c>
      <c r="F1475" s="1" t="s">
        <v>237</v>
      </c>
      <c r="G1475" s="1" t="s">
        <v>372</v>
      </c>
    </row>
    <row r="1476" spans="1:7" ht="15" customHeight="1">
      <c r="A1476" s="184">
        <v>44337</v>
      </c>
      <c r="B1476" s="1" t="s">
        <v>169</v>
      </c>
      <c r="D1476" s="38">
        <v>17350</v>
      </c>
      <c r="E1476" s="1" t="s">
        <v>470</v>
      </c>
      <c r="F1476" s="1" t="s">
        <v>145</v>
      </c>
      <c r="G1476" s="1" t="s">
        <v>372</v>
      </c>
    </row>
    <row r="1477" spans="1:7" ht="15" customHeight="1">
      <c r="A1477" s="184">
        <v>44337</v>
      </c>
      <c r="B1477" s="1" t="s">
        <v>295</v>
      </c>
      <c r="D1477" s="38">
        <v>1735</v>
      </c>
      <c r="E1477" s="1" t="s">
        <v>470</v>
      </c>
      <c r="F1477" s="1" t="s">
        <v>145</v>
      </c>
      <c r="G1477" s="1" t="s">
        <v>372</v>
      </c>
    </row>
    <row r="1478" spans="1:7" ht="15" customHeight="1">
      <c r="A1478" s="184">
        <v>44337</v>
      </c>
      <c r="B1478" s="1" t="s">
        <v>568</v>
      </c>
      <c r="C1478" s="38">
        <v>19085</v>
      </c>
      <c r="E1478" s="1" t="s">
        <v>470</v>
      </c>
      <c r="F1478" s="1" t="s">
        <v>145</v>
      </c>
      <c r="G1478" s="1" t="s">
        <v>372</v>
      </c>
    </row>
    <row r="1479" spans="1:7" ht="15" customHeight="1">
      <c r="A1479" s="184">
        <v>44337</v>
      </c>
      <c r="B1479" s="1" t="s">
        <v>169</v>
      </c>
      <c r="D1479" s="38">
        <v>886</v>
      </c>
      <c r="E1479" s="1" t="s">
        <v>470</v>
      </c>
      <c r="F1479" s="1" t="s">
        <v>146</v>
      </c>
      <c r="G1479" s="1" t="s">
        <v>372</v>
      </c>
    </row>
    <row r="1480" spans="1:7" ht="15" customHeight="1">
      <c r="A1480" s="184">
        <v>44337</v>
      </c>
      <c r="B1480" s="1" t="s">
        <v>568</v>
      </c>
      <c r="C1480" s="38">
        <v>886</v>
      </c>
      <c r="E1480" s="1" t="s">
        <v>470</v>
      </c>
      <c r="F1480" s="1" t="s">
        <v>146</v>
      </c>
      <c r="G1480" s="1" t="s">
        <v>372</v>
      </c>
    </row>
    <row r="1481" spans="1:7" ht="15" customHeight="1">
      <c r="A1481" s="184">
        <v>44337</v>
      </c>
      <c r="B1481" s="1" t="s">
        <v>169</v>
      </c>
      <c r="D1481" s="38">
        <v>27320</v>
      </c>
      <c r="E1481" s="1" t="s">
        <v>137</v>
      </c>
      <c r="F1481" s="1" t="s">
        <v>145</v>
      </c>
      <c r="G1481" s="1" t="s">
        <v>372</v>
      </c>
    </row>
    <row r="1482" spans="1:7" ht="15" customHeight="1">
      <c r="A1482" s="184">
        <v>44337</v>
      </c>
      <c r="B1482" s="1" t="s">
        <v>295</v>
      </c>
      <c r="D1482" s="38">
        <v>2732</v>
      </c>
      <c r="E1482" s="1" t="s">
        <v>137</v>
      </c>
      <c r="F1482" s="1" t="s">
        <v>145</v>
      </c>
      <c r="G1482" s="1" t="s">
        <v>372</v>
      </c>
    </row>
    <row r="1483" spans="1:7" ht="15" customHeight="1">
      <c r="A1483" s="184">
        <v>44337</v>
      </c>
      <c r="B1483" s="1" t="s">
        <v>568</v>
      </c>
      <c r="C1483" s="38">
        <v>30052</v>
      </c>
      <c r="E1483" s="1" t="s">
        <v>137</v>
      </c>
      <c r="F1483" s="1" t="s">
        <v>145</v>
      </c>
      <c r="G1483" s="1" t="s">
        <v>372</v>
      </c>
    </row>
    <row r="1484" spans="1:7" ht="15" customHeight="1">
      <c r="A1484" s="184">
        <v>44337</v>
      </c>
      <c r="B1484" s="1" t="s">
        <v>169</v>
      </c>
      <c r="D1484" s="38">
        <v>1395</v>
      </c>
      <c r="E1484" s="1" t="s">
        <v>137</v>
      </c>
      <c r="F1484" s="1" t="s">
        <v>146</v>
      </c>
      <c r="G1484" s="1" t="s">
        <v>372</v>
      </c>
    </row>
    <row r="1485" spans="1:7" ht="15" customHeight="1">
      <c r="A1485" s="184">
        <v>44337</v>
      </c>
      <c r="B1485" s="1" t="s">
        <v>568</v>
      </c>
      <c r="C1485" s="38">
        <v>1395</v>
      </c>
      <c r="E1485" s="1" t="s">
        <v>137</v>
      </c>
      <c r="F1485" s="1" t="s">
        <v>146</v>
      </c>
      <c r="G1485" s="1" t="s">
        <v>372</v>
      </c>
    </row>
    <row r="1486" spans="1:7" ht="15" customHeight="1">
      <c r="A1486" s="184">
        <v>44337</v>
      </c>
      <c r="B1486" s="1" t="s">
        <v>169</v>
      </c>
      <c r="D1486" s="38">
        <v>33710</v>
      </c>
      <c r="E1486" s="1" t="s">
        <v>137</v>
      </c>
      <c r="F1486" s="1" t="s">
        <v>145</v>
      </c>
      <c r="G1486" s="1" t="s">
        <v>372</v>
      </c>
    </row>
    <row r="1487" spans="1:7" ht="15" customHeight="1">
      <c r="A1487" s="184">
        <v>44337</v>
      </c>
      <c r="B1487" s="1" t="s">
        <v>295</v>
      </c>
      <c r="D1487" s="38">
        <v>3371</v>
      </c>
      <c r="E1487" s="1" t="s">
        <v>137</v>
      </c>
      <c r="F1487" s="1" t="s">
        <v>145</v>
      </c>
      <c r="G1487" s="1" t="s">
        <v>372</v>
      </c>
    </row>
    <row r="1488" spans="1:7" ht="15" customHeight="1">
      <c r="A1488" s="184">
        <v>44337</v>
      </c>
      <c r="B1488" s="1" t="s">
        <v>568</v>
      </c>
      <c r="C1488" s="38">
        <v>37081</v>
      </c>
      <c r="E1488" s="1" t="s">
        <v>137</v>
      </c>
      <c r="F1488" s="1" t="s">
        <v>145</v>
      </c>
      <c r="G1488" s="1" t="s">
        <v>372</v>
      </c>
    </row>
    <row r="1489" spans="1:7" ht="15" customHeight="1">
      <c r="A1489" s="184">
        <v>44337</v>
      </c>
      <c r="B1489" s="1" t="s">
        <v>169</v>
      </c>
      <c r="D1489" s="38">
        <v>1722</v>
      </c>
      <c r="E1489" s="1" t="s">
        <v>137</v>
      </c>
      <c r="F1489" s="1" t="s">
        <v>146</v>
      </c>
      <c r="G1489" s="1" t="s">
        <v>372</v>
      </c>
    </row>
    <row r="1490" spans="1:7" ht="15" customHeight="1">
      <c r="A1490" s="184">
        <v>44337</v>
      </c>
      <c r="B1490" s="1" t="s">
        <v>568</v>
      </c>
      <c r="C1490" s="38">
        <v>1722</v>
      </c>
      <c r="E1490" s="1" t="s">
        <v>137</v>
      </c>
      <c r="F1490" s="1" t="s">
        <v>146</v>
      </c>
      <c r="G1490" s="1" t="s">
        <v>372</v>
      </c>
    </row>
    <row r="1491" spans="1:7" ht="15" customHeight="1">
      <c r="A1491" s="184">
        <v>44337</v>
      </c>
      <c r="B1491" s="1" t="s">
        <v>169</v>
      </c>
      <c r="D1491" s="38">
        <v>241510</v>
      </c>
      <c r="E1491" s="1" t="s">
        <v>137</v>
      </c>
      <c r="F1491" s="1" t="s">
        <v>145</v>
      </c>
      <c r="G1491" s="1" t="s">
        <v>372</v>
      </c>
    </row>
    <row r="1492" spans="1:7" ht="15" customHeight="1">
      <c r="A1492" s="184">
        <v>44337</v>
      </c>
      <c r="B1492" s="1" t="s">
        <v>295</v>
      </c>
      <c r="D1492" s="38">
        <v>24151</v>
      </c>
      <c r="E1492" s="1" t="s">
        <v>137</v>
      </c>
      <c r="F1492" s="1" t="s">
        <v>145</v>
      </c>
      <c r="G1492" s="1" t="s">
        <v>372</v>
      </c>
    </row>
    <row r="1493" spans="1:7" ht="15" customHeight="1">
      <c r="A1493" s="184">
        <v>44337</v>
      </c>
      <c r="B1493" s="1" t="s">
        <v>568</v>
      </c>
      <c r="C1493" s="38">
        <v>265661</v>
      </c>
      <c r="E1493" s="1" t="s">
        <v>137</v>
      </c>
      <c r="F1493" s="1" t="s">
        <v>145</v>
      </c>
      <c r="G1493" s="1" t="s">
        <v>372</v>
      </c>
    </row>
    <row r="1494" spans="1:7" ht="15" customHeight="1">
      <c r="A1494" s="184">
        <v>44337</v>
      </c>
      <c r="B1494" s="1" t="s">
        <v>169</v>
      </c>
      <c r="D1494" s="38">
        <v>12336</v>
      </c>
      <c r="E1494" s="1" t="s">
        <v>137</v>
      </c>
      <c r="F1494" s="1" t="s">
        <v>146</v>
      </c>
      <c r="G1494" s="1" t="s">
        <v>372</v>
      </c>
    </row>
    <row r="1495" spans="1:7" ht="15" customHeight="1">
      <c r="A1495" s="184">
        <v>44337</v>
      </c>
      <c r="B1495" s="1" t="s">
        <v>568</v>
      </c>
      <c r="C1495" s="38">
        <v>12336</v>
      </c>
      <c r="E1495" s="1" t="s">
        <v>137</v>
      </c>
      <c r="F1495" s="1" t="s">
        <v>146</v>
      </c>
      <c r="G1495" s="1" t="s">
        <v>372</v>
      </c>
    </row>
    <row r="1496" spans="1:7" ht="15" customHeight="1">
      <c r="A1496" s="184">
        <v>44337</v>
      </c>
      <c r="B1496" s="1" t="s">
        <v>169</v>
      </c>
      <c r="D1496" s="38">
        <v>26400</v>
      </c>
      <c r="E1496" s="1" t="s">
        <v>125</v>
      </c>
      <c r="F1496" s="1" t="s">
        <v>145</v>
      </c>
      <c r="G1496" s="1" t="s">
        <v>372</v>
      </c>
    </row>
    <row r="1497" spans="1:7" ht="15" customHeight="1">
      <c r="A1497" s="184">
        <v>44337</v>
      </c>
      <c r="B1497" s="1" t="s">
        <v>295</v>
      </c>
      <c r="D1497" s="38">
        <v>2640</v>
      </c>
      <c r="E1497" s="1" t="s">
        <v>125</v>
      </c>
      <c r="F1497" s="1" t="s">
        <v>145</v>
      </c>
      <c r="G1497" s="1" t="s">
        <v>372</v>
      </c>
    </row>
    <row r="1498" spans="1:7" ht="15" customHeight="1">
      <c r="A1498" s="184">
        <v>44337</v>
      </c>
      <c r="B1498" s="1" t="s">
        <v>568</v>
      </c>
      <c r="C1498" s="38">
        <v>29040</v>
      </c>
      <c r="E1498" s="1" t="s">
        <v>125</v>
      </c>
      <c r="F1498" s="1" t="s">
        <v>145</v>
      </c>
      <c r="G1498" s="1" t="s">
        <v>372</v>
      </c>
    </row>
    <row r="1499" spans="1:7" ht="15" customHeight="1">
      <c r="A1499" s="184">
        <v>44337</v>
      </c>
      <c r="B1499" s="1" t="s">
        <v>169</v>
      </c>
      <c r="D1499" s="38">
        <v>1348</v>
      </c>
      <c r="E1499" s="1" t="s">
        <v>125</v>
      </c>
      <c r="F1499" s="1" t="s">
        <v>146</v>
      </c>
      <c r="G1499" s="1" t="s">
        <v>372</v>
      </c>
    </row>
    <row r="1500" spans="1:7" ht="15" customHeight="1">
      <c r="A1500" s="184">
        <v>44337</v>
      </c>
      <c r="B1500" s="1" t="s">
        <v>568</v>
      </c>
      <c r="C1500" s="38">
        <v>1348</v>
      </c>
      <c r="E1500" s="1" t="s">
        <v>125</v>
      </c>
      <c r="F1500" s="1" t="s">
        <v>146</v>
      </c>
      <c r="G1500" s="1" t="s">
        <v>372</v>
      </c>
    </row>
    <row r="1501" spans="1:7" ht="15" customHeight="1">
      <c r="A1501" s="184">
        <v>44337</v>
      </c>
      <c r="B1501" s="1" t="s">
        <v>169</v>
      </c>
      <c r="D1501" s="38">
        <v>53690</v>
      </c>
      <c r="E1501" s="1" t="s">
        <v>132</v>
      </c>
      <c r="F1501" s="1" t="s">
        <v>145</v>
      </c>
      <c r="G1501" s="1" t="s">
        <v>372</v>
      </c>
    </row>
    <row r="1502" spans="1:7" ht="15" customHeight="1">
      <c r="A1502" s="184">
        <v>44337</v>
      </c>
      <c r="B1502" s="1" t="s">
        <v>295</v>
      </c>
      <c r="D1502" s="38">
        <v>5369</v>
      </c>
      <c r="E1502" s="1" t="s">
        <v>132</v>
      </c>
      <c r="F1502" s="1" t="s">
        <v>145</v>
      </c>
      <c r="G1502" s="1" t="s">
        <v>372</v>
      </c>
    </row>
    <row r="1503" spans="1:7" ht="15" customHeight="1">
      <c r="A1503" s="184">
        <v>44337</v>
      </c>
      <c r="B1503" s="1" t="s">
        <v>568</v>
      </c>
      <c r="C1503" s="38">
        <v>59059</v>
      </c>
      <c r="E1503" s="1" t="s">
        <v>132</v>
      </c>
      <c r="F1503" s="1" t="s">
        <v>145</v>
      </c>
      <c r="G1503" s="1" t="s">
        <v>372</v>
      </c>
    </row>
    <row r="1504" spans="1:7" ht="15" customHeight="1">
      <c r="A1504" s="184">
        <v>44337</v>
      </c>
      <c r="B1504" s="1" t="s">
        <v>169</v>
      </c>
      <c r="D1504" s="38">
        <v>2742</v>
      </c>
      <c r="E1504" s="1" t="s">
        <v>132</v>
      </c>
      <c r="F1504" s="1" t="s">
        <v>146</v>
      </c>
      <c r="G1504" s="1" t="s">
        <v>372</v>
      </c>
    </row>
    <row r="1505" spans="1:7" ht="15" customHeight="1">
      <c r="A1505" s="184">
        <v>44337</v>
      </c>
      <c r="B1505" s="1" t="s">
        <v>568</v>
      </c>
      <c r="C1505" s="38">
        <v>2742</v>
      </c>
      <c r="E1505" s="1" t="s">
        <v>132</v>
      </c>
      <c r="F1505" s="1" t="s">
        <v>146</v>
      </c>
      <c r="G1505" s="1" t="s">
        <v>372</v>
      </c>
    </row>
    <row r="1506" spans="1:7" ht="15" customHeight="1">
      <c r="A1506" s="184">
        <v>44337</v>
      </c>
      <c r="B1506" s="1" t="s">
        <v>169</v>
      </c>
      <c r="D1506" s="38">
        <v>609460</v>
      </c>
      <c r="E1506" s="1" t="s">
        <v>132</v>
      </c>
      <c r="F1506" s="1" t="s">
        <v>145</v>
      </c>
      <c r="G1506" s="1" t="s">
        <v>372</v>
      </c>
    </row>
    <row r="1507" spans="1:7" ht="15" customHeight="1">
      <c r="A1507" s="184">
        <v>44337</v>
      </c>
      <c r="B1507" s="1" t="s">
        <v>295</v>
      </c>
      <c r="D1507" s="38">
        <v>60946</v>
      </c>
      <c r="E1507" s="1" t="s">
        <v>132</v>
      </c>
      <c r="F1507" s="1" t="s">
        <v>145</v>
      </c>
      <c r="G1507" s="1" t="s">
        <v>372</v>
      </c>
    </row>
    <row r="1508" spans="1:7" ht="15" customHeight="1">
      <c r="A1508" s="184">
        <v>44337</v>
      </c>
      <c r="B1508" s="1" t="s">
        <v>568</v>
      </c>
      <c r="C1508" s="38">
        <v>670406</v>
      </c>
      <c r="E1508" s="1" t="s">
        <v>132</v>
      </c>
      <c r="F1508" s="1" t="s">
        <v>145</v>
      </c>
      <c r="G1508" s="1" t="s">
        <v>372</v>
      </c>
    </row>
    <row r="1509" spans="1:7" ht="15" customHeight="1">
      <c r="A1509" s="184">
        <v>44337</v>
      </c>
      <c r="B1509" s="1" t="s">
        <v>169</v>
      </c>
      <c r="D1509" s="38">
        <v>31130</v>
      </c>
      <c r="E1509" s="1" t="s">
        <v>132</v>
      </c>
      <c r="F1509" s="1" t="s">
        <v>146</v>
      </c>
      <c r="G1509" s="1" t="s">
        <v>372</v>
      </c>
    </row>
    <row r="1510" spans="1:7" ht="15" customHeight="1">
      <c r="A1510" s="184">
        <v>44337</v>
      </c>
      <c r="B1510" s="1" t="s">
        <v>568</v>
      </c>
      <c r="C1510" s="38">
        <v>31130</v>
      </c>
      <c r="E1510" s="1" t="s">
        <v>132</v>
      </c>
      <c r="F1510" s="1" t="s">
        <v>146</v>
      </c>
      <c r="G1510" s="1" t="s">
        <v>372</v>
      </c>
    </row>
    <row r="1511" spans="1:7" ht="15" customHeight="1">
      <c r="A1511" s="184">
        <v>44337</v>
      </c>
      <c r="B1511" s="1" t="s">
        <v>169</v>
      </c>
      <c r="D1511" s="38">
        <v>926700</v>
      </c>
      <c r="E1511" s="1" t="s">
        <v>132</v>
      </c>
      <c r="F1511" s="1" t="s">
        <v>236</v>
      </c>
      <c r="G1511" s="1" t="s">
        <v>372</v>
      </c>
    </row>
    <row r="1512" spans="1:7" ht="15" customHeight="1">
      <c r="A1512" s="184">
        <v>44337</v>
      </c>
      <c r="B1512" s="1" t="s">
        <v>295</v>
      </c>
      <c r="D1512" s="38">
        <v>92670</v>
      </c>
      <c r="E1512" s="1" t="s">
        <v>132</v>
      </c>
      <c r="F1512" s="1" t="s">
        <v>236</v>
      </c>
      <c r="G1512" s="1" t="s">
        <v>372</v>
      </c>
    </row>
    <row r="1513" spans="1:7" ht="15" customHeight="1">
      <c r="A1513" s="184">
        <v>44337</v>
      </c>
      <c r="B1513" s="1" t="s">
        <v>568</v>
      </c>
      <c r="C1513" s="38">
        <v>1019370</v>
      </c>
      <c r="E1513" s="1" t="s">
        <v>132</v>
      </c>
      <c r="F1513" s="1" t="s">
        <v>236</v>
      </c>
      <c r="G1513" s="1" t="s">
        <v>372</v>
      </c>
    </row>
    <row r="1514" spans="1:7" ht="15" customHeight="1">
      <c r="A1514" s="184">
        <v>44337</v>
      </c>
      <c r="B1514" s="1" t="s">
        <v>169</v>
      </c>
      <c r="D1514" s="38">
        <v>47334</v>
      </c>
      <c r="E1514" s="1" t="s">
        <v>132</v>
      </c>
      <c r="F1514" s="1" t="s">
        <v>237</v>
      </c>
      <c r="G1514" s="1" t="s">
        <v>372</v>
      </c>
    </row>
    <row r="1515" spans="1:7" ht="15" customHeight="1">
      <c r="A1515" s="184">
        <v>44337</v>
      </c>
      <c r="B1515" s="1" t="s">
        <v>568</v>
      </c>
      <c r="C1515" s="38">
        <v>47334</v>
      </c>
      <c r="E1515" s="1" t="s">
        <v>132</v>
      </c>
      <c r="F1515" s="1" t="s">
        <v>237</v>
      </c>
      <c r="G1515" s="1" t="s">
        <v>372</v>
      </c>
    </row>
    <row r="1516" spans="1:7" ht="15" customHeight="1">
      <c r="A1516" s="184">
        <v>44337</v>
      </c>
      <c r="B1516" s="1" t="s">
        <v>169</v>
      </c>
      <c r="D1516" s="38">
        <v>12890</v>
      </c>
      <c r="E1516" s="1" t="s">
        <v>264</v>
      </c>
      <c r="F1516" s="1" t="s">
        <v>145</v>
      </c>
      <c r="G1516" s="1" t="s">
        <v>372</v>
      </c>
    </row>
    <row r="1517" spans="1:7" ht="15" customHeight="1">
      <c r="A1517" s="184">
        <v>44337</v>
      </c>
      <c r="B1517" s="1" t="s">
        <v>295</v>
      </c>
      <c r="D1517" s="38">
        <v>1289</v>
      </c>
      <c r="E1517" s="1" t="s">
        <v>264</v>
      </c>
      <c r="F1517" s="1" t="s">
        <v>145</v>
      </c>
      <c r="G1517" s="1" t="s">
        <v>372</v>
      </c>
    </row>
    <row r="1518" spans="1:7" ht="15" customHeight="1">
      <c r="A1518" s="184">
        <v>44337</v>
      </c>
      <c r="B1518" s="1" t="s">
        <v>568</v>
      </c>
      <c r="C1518" s="38">
        <v>14179</v>
      </c>
      <c r="E1518" s="1" t="s">
        <v>264</v>
      </c>
      <c r="F1518" s="1" t="s">
        <v>145</v>
      </c>
      <c r="G1518" s="1" t="s">
        <v>372</v>
      </c>
    </row>
    <row r="1519" spans="1:7" ht="15" customHeight="1">
      <c r="A1519" s="184">
        <v>44337</v>
      </c>
      <c r="B1519" s="1" t="s">
        <v>169</v>
      </c>
      <c r="D1519" s="38">
        <v>658</v>
      </c>
      <c r="E1519" s="1" t="s">
        <v>264</v>
      </c>
      <c r="F1519" s="1" t="s">
        <v>146</v>
      </c>
      <c r="G1519" s="1" t="s">
        <v>372</v>
      </c>
    </row>
    <row r="1520" spans="1:7" ht="15" customHeight="1">
      <c r="A1520" s="184">
        <v>44337</v>
      </c>
      <c r="B1520" s="1" t="s">
        <v>568</v>
      </c>
      <c r="C1520" s="38">
        <v>658</v>
      </c>
      <c r="E1520" s="1" t="s">
        <v>264</v>
      </c>
      <c r="F1520" s="1" t="s">
        <v>146</v>
      </c>
      <c r="G1520" s="1" t="s">
        <v>372</v>
      </c>
    </row>
    <row r="1521" spans="1:7" ht="15" customHeight="1">
      <c r="A1521" s="184">
        <v>44337</v>
      </c>
      <c r="B1521" s="1" t="s">
        <v>169</v>
      </c>
      <c r="D1521" s="38">
        <v>34370</v>
      </c>
      <c r="E1521" s="1" t="s">
        <v>264</v>
      </c>
      <c r="F1521" s="1" t="s">
        <v>145</v>
      </c>
      <c r="G1521" s="1" t="s">
        <v>372</v>
      </c>
    </row>
    <row r="1522" spans="1:7" ht="15" customHeight="1">
      <c r="A1522" s="184">
        <v>44337</v>
      </c>
      <c r="B1522" s="1" t="s">
        <v>295</v>
      </c>
      <c r="D1522" s="38">
        <v>3437</v>
      </c>
      <c r="E1522" s="1" t="s">
        <v>264</v>
      </c>
      <c r="F1522" s="1" t="s">
        <v>145</v>
      </c>
      <c r="G1522" s="1" t="s">
        <v>372</v>
      </c>
    </row>
    <row r="1523" spans="1:7" ht="15" customHeight="1">
      <c r="A1523" s="184">
        <v>44337</v>
      </c>
      <c r="B1523" s="1" t="s">
        <v>568</v>
      </c>
      <c r="C1523" s="38">
        <v>37807</v>
      </c>
      <c r="E1523" s="1" t="s">
        <v>264</v>
      </c>
      <c r="F1523" s="1" t="s">
        <v>145</v>
      </c>
      <c r="G1523" s="1" t="s">
        <v>372</v>
      </c>
    </row>
    <row r="1524" spans="1:7" ht="15" customHeight="1">
      <c r="A1524" s="184">
        <v>44337</v>
      </c>
      <c r="B1524" s="1" t="s">
        <v>169</v>
      </c>
      <c r="D1524" s="38">
        <v>1755</v>
      </c>
      <c r="E1524" s="1" t="s">
        <v>264</v>
      </c>
      <c r="F1524" s="1" t="s">
        <v>146</v>
      </c>
      <c r="G1524" s="1" t="s">
        <v>372</v>
      </c>
    </row>
    <row r="1525" spans="1:7" ht="15" customHeight="1">
      <c r="A1525" s="184">
        <v>44337</v>
      </c>
      <c r="B1525" s="1" t="s">
        <v>568</v>
      </c>
      <c r="C1525" s="38">
        <v>1755</v>
      </c>
      <c r="E1525" s="1" t="s">
        <v>264</v>
      </c>
      <c r="F1525" s="1" t="s">
        <v>146</v>
      </c>
      <c r="G1525" s="1" t="s">
        <v>372</v>
      </c>
    </row>
    <row r="1526" spans="1:7" ht="15" customHeight="1">
      <c r="A1526" s="184">
        <v>44337</v>
      </c>
      <c r="B1526" s="1" t="s">
        <v>169</v>
      </c>
      <c r="D1526" s="38">
        <v>18310</v>
      </c>
      <c r="E1526" s="1" t="s">
        <v>265</v>
      </c>
      <c r="F1526" s="1" t="s">
        <v>145</v>
      </c>
      <c r="G1526" s="1" t="s">
        <v>372</v>
      </c>
    </row>
    <row r="1527" spans="1:7" ht="15" customHeight="1">
      <c r="A1527" s="184">
        <v>44337</v>
      </c>
      <c r="B1527" s="1" t="s">
        <v>295</v>
      </c>
      <c r="D1527" s="38">
        <v>1831</v>
      </c>
      <c r="E1527" s="1" t="s">
        <v>265</v>
      </c>
      <c r="F1527" s="1" t="s">
        <v>145</v>
      </c>
      <c r="G1527" s="1" t="s">
        <v>372</v>
      </c>
    </row>
    <row r="1528" spans="1:7" ht="15" customHeight="1">
      <c r="A1528" s="184">
        <v>44337</v>
      </c>
      <c r="B1528" s="1" t="s">
        <v>568</v>
      </c>
      <c r="C1528" s="38">
        <v>20141</v>
      </c>
      <c r="E1528" s="1" t="s">
        <v>265</v>
      </c>
      <c r="F1528" s="1" t="s">
        <v>145</v>
      </c>
      <c r="G1528" s="1" t="s">
        <v>372</v>
      </c>
    </row>
    <row r="1529" spans="1:7" ht="15" customHeight="1">
      <c r="A1529" s="184">
        <v>44337</v>
      </c>
      <c r="B1529" s="1" t="s">
        <v>169</v>
      </c>
      <c r="D1529" s="38">
        <v>935</v>
      </c>
      <c r="E1529" s="1" t="s">
        <v>265</v>
      </c>
      <c r="F1529" s="1" t="s">
        <v>146</v>
      </c>
      <c r="G1529" s="1" t="s">
        <v>372</v>
      </c>
    </row>
    <row r="1530" spans="1:7" ht="15" customHeight="1">
      <c r="A1530" s="184">
        <v>44337</v>
      </c>
      <c r="B1530" s="1" t="s">
        <v>568</v>
      </c>
      <c r="C1530" s="38">
        <v>935</v>
      </c>
      <c r="E1530" s="1" t="s">
        <v>265</v>
      </c>
      <c r="F1530" s="1" t="s">
        <v>146</v>
      </c>
      <c r="G1530" s="1" t="s">
        <v>372</v>
      </c>
    </row>
    <row r="1531" spans="1:7" ht="15" customHeight="1">
      <c r="A1531" s="184">
        <v>44337</v>
      </c>
      <c r="B1531" s="1" t="s">
        <v>169</v>
      </c>
      <c r="D1531" s="38">
        <v>64010</v>
      </c>
      <c r="E1531" s="1" t="s">
        <v>265</v>
      </c>
      <c r="F1531" s="1" t="s">
        <v>236</v>
      </c>
      <c r="G1531" s="1" t="s">
        <v>372</v>
      </c>
    </row>
    <row r="1532" spans="1:7" ht="15" customHeight="1">
      <c r="A1532" s="184">
        <v>44337</v>
      </c>
      <c r="B1532" s="1" t="s">
        <v>295</v>
      </c>
      <c r="D1532" s="38">
        <v>6401</v>
      </c>
      <c r="E1532" s="1" t="s">
        <v>265</v>
      </c>
      <c r="F1532" s="1" t="s">
        <v>236</v>
      </c>
      <c r="G1532" s="1" t="s">
        <v>372</v>
      </c>
    </row>
    <row r="1533" spans="1:7" ht="15" customHeight="1">
      <c r="A1533" s="184">
        <v>44337</v>
      </c>
      <c r="B1533" s="1" t="s">
        <v>568</v>
      </c>
      <c r="C1533" s="38">
        <v>70411</v>
      </c>
      <c r="E1533" s="1" t="s">
        <v>265</v>
      </c>
      <c r="F1533" s="1" t="s">
        <v>236</v>
      </c>
      <c r="G1533" s="1" t="s">
        <v>372</v>
      </c>
    </row>
    <row r="1534" spans="1:7" ht="15" customHeight="1">
      <c r="A1534" s="184">
        <v>44337</v>
      </c>
      <c r="B1534" s="1" t="s">
        <v>169</v>
      </c>
      <c r="D1534" s="38">
        <v>3269</v>
      </c>
      <c r="E1534" s="1" t="s">
        <v>265</v>
      </c>
      <c r="F1534" s="1" t="s">
        <v>237</v>
      </c>
      <c r="G1534" s="1" t="s">
        <v>372</v>
      </c>
    </row>
    <row r="1535" spans="1:7" ht="15" customHeight="1">
      <c r="A1535" s="184">
        <v>44337</v>
      </c>
      <c r="B1535" s="1" t="s">
        <v>568</v>
      </c>
      <c r="C1535" s="38">
        <v>3269</v>
      </c>
      <c r="E1535" s="1" t="s">
        <v>265</v>
      </c>
      <c r="F1535" s="1" t="s">
        <v>237</v>
      </c>
      <c r="G1535" s="1" t="s">
        <v>372</v>
      </c>
    </row>
    <row r="1536" spans="1:7" ht="15" customHeight="1">
      <c r="A1536" s="184">
        <v>44337</v>
      </c>
      <c r="B1536" s="1" t="s">
        <v>169</v>
      </c>
      <c r="D1536" s="38">
        <v>10660</v>
      </c>
      <c r="E1536" s="1" t="s">
        <v>122</v>
      </c>
      <c r="F1536" s="1" t="s">
        <v>145</v>
      </c>
      <c r="G1536" s="1" t="s">
        <v>372</v>
      </c>
    </row>
    <row r="1537" spans="1:7" ht="15" customHeight="1">
      <c r="A1537" s="184">
        <v>44337</v>
      </c>
      <c r="B1537" s="1" t="s">
        <v>295</v>
      </c>
      <c r="D1537" s="38">
        <v>1066</v>
      </c>
      <c r="E1537" s="1" t="s">
        <v>122</v>
      </c>
      <c r="F1537" s="1" t="s">
        <v>145</v>
      </c>
      <c r="G1537" s="1" t="s">
        <v>372</v>
      </c>
    </row>
    <row r="1538" spans="1:7" ht="15" customHeight="1">
      <c r="A1538" s="184">
        <v>44337</v>
      </c>
      <c r="B1538" s="1" t="s">
        <v>568</v>
      </c>
      <c r="C1538" s="38">
        <v>11726</v>
      </c>
      <c r="E1538" s="1" t="s">
        <v>122</v>
      </c>
      <c r="F1538" s="1" t="s">
        <v>145</v>
      </c>
      <c r="G1538" s="1" t="s">
        <v>372</v>
      </c>
    </row>
    <row r="1539" spans="1:7" ht="15" customHeight="1">
      <c r="A1539" s="184">
        <v>44337</v>
      </c>
      <c r="B1539" s="1" t="s">
        <v>169</v>
      </c>
      <c r="D1539" s="38">
        <v>544</v>
      </c>
      <c r="E1539" s="1" t="s">
        <v>122</v>
      </c>
      <c r="F1539" s="1" t="s">
        <v>146</v>
      </c>
      <c r="G1539" s="1" t="s">
        <v>372</v>
      </c>
    </row>
    <row r="1540" spans="1:7" ht="15" customHeight="1">
      <c r="A1540" s="184">
        <v>44337</v>
      </c>
      <c r="B1540" s="1" t="s">
        <v>568</v>
      </c>
      <c r="C1540" s="38">
        <v>544</v>
      </c>
      <c r="E1540" s="1" t="s">
        <v>122</v>
      </c>
      <c r="F1540" s="1" t="s">
        <v>146</v>
      </c>
      <c r="G1540" s="1" t="s">
        <v>372</v>
      </c>
    </row>
    <row r="1541" spans="1:7" ht="15" customHeight="1">
      <c r="A1541" s="184">
        <v>44337</v>
      </c>
      <c r="B1541" s="1" t="s">
        <v>169</v>
      </c>
      <c r="D1541" s="38">
        <v>242770</v>
      </c>
      <c r="E1541" s="1" t="s">
        <v>122</v>
      </c>
      <c r="F1541" s="1" t="s">
        <v>145</v>
      </c>
      <c r="G1541" s="1" t="s">
        <v>372</v>
      </c>
    </row>
    <row r="1542" spans="1:7" ht="15" customHeight="1">
      <c r="A1542" s="184">
        <v>44337</v>
      </c>
      <c r="B1542" s="1" t="s">
        <v>295</v>
      </c>
      <c r="D1542" s="38">
        <v>24277</v>
      </c>
      <c r="E1542" s="1" t="s">
        <v>122</v>
      </c>
      <c r="F1542" s="1" t="s">
        <v>145</v>
      </c>
      <c r="G1542" s="1" t="s">
        <v>372</v>
      </c>
    </row>
    <row r="1543" spans="1:7" ht="15" customHeight="1">
      <c r="A1543" s="184">
        <v>44337</v>
      </c>
      <c r="B1543" s="1" t="s">
        <v>568</v>
      </c>
      <c r="C1543" s="38">
        <v>267047</v>
      </c>
      <c r="E1543" s="1" t="s">
        <v>122</v>
      </c>
      <c r="F1543" s="1" t="s">
        <v>145</v>
      </c>
      <c r="G1543" s="1" t="s">
        <v>372</v>
      </c>
    </row>
    <row r="1544" spans="1:7" ht="15" customHeight="1">
      <c r="A1544" s="184">
        <v>44337</v>
      </c>
      <c r="B1544" s="1" t="s">
        <v>169</v>
      </c>
      <c r="D1544" s="38">
        <v>12400</v>
      </c>
      <c r="E1544" s="1" t="s">
        <v>122</v>
      </c>
      <c r="F1544" s="1" t="s">
        <v>146</v>
      </c>
      <c r="G1544" s="1" t="s">
        <v>372</v>
      </c>
    </row>
    <row r="1545" spans="1:7" ht="15" customHeight="1">
      <c r="A1545" s="184">
        <v>44337</v>
      </c>
      <c r="B1545" s="1" t="s">
        <v>568</v>
      </c>
      <c r="C1545" s="38">
        <v>12400</v>
      </c>
      <c r="E1545" s="1" t="s">
        <v>122</v>
      </c>
      <c r="F1545" s="1" t="s">
        <v>146</v>
      </c>
      <c r="G1545" s="1" t="s">
        <v>372</v>
      </c>
    </row>
    <row r="1546" spans="1:7" ht="15" customHeight="1">
      <c r="A1546" s="184">
        <v>44337</v>
      </c>
      <c r="B1546" s="1" t="s">
        <v>169</v>
      </c>
      <c r="D1546" s="38">
        <v>3442880</v>
      </c>
      <c r="E1546" s="1" t="s">
        <v>122</v>
      </c>
      <c r="F1546" s="1" t="s">
        <v>236</v>
      </c>
      <c r="G1546" s="1" t="s">
        <v>372</v>
      </c>
    </row>
    <row r="1547" spans="1:7" ht="15" customHeight="1">
      <c r="A1547" s="184">
        <v>44337</v>
      </c>
      <c r="B1547" s="1" t="s">
        <v>295</v>
      </c>
      <c r="D1547" s="38">
        <v>344288</v>
      </c>
      <c r="E1547" s="1" t="s">
        <v>122</v>
      </c>
      <c r="F1547" s="1" t="s">
        <v>236</v>
      </c>
      <c r="G1547" s="1" t="s">
        <v>372</v>
      </c>
    </row>
    <row r="1548" spans="1:7" ht="15" customHeight="1">
      <c r="A1548" s="184">
        <v>44337</v>
      </c>
      <c r="B1548" s="1" t="s">
        <v>568</v>
      </c>
      <c r="C1548" s="38">
        <v>3787168</v>
      </c>
      <c r="E1548" s="1" t="s">
        <v>122</v>
      </c>
      <c r="F1548" s="1" t="s">
        <v>236</v>
      </c>
      <c r="G1548" s="1" t="s">
        <v>372</v>
      </c>
    </row>
    <row r="1549" spans="1:7" ht="15" customHeight="1">
      <c r="A1549" s="184">
        <v>44337</v>
      </c>
      <c r="B1549" s="1" t="s">
        <v>169</v>
      </c>
      <c r="D1549" s="38">
        <v>175857</v>
      </c>
      <c r="E1549" s="1" t="s">
        <v>122</v>
      </c>
      <c r="F1549" s="1" t="s">
        <v>237</v>
      </c>
      <c r="G1549" s="1" t="s">
        <v>372</v>
      </c>
    </row>
    <row r="1550" spans="1:7" ht="15" customHeight="1">
      <c r="A1550" s="184">
        <v>44337</v>
      </c>
      <c r="B1550" s="1" t="s">
        <v>568</v>
      </c>
      <c r="C1550" s="38">
        <v>175857</v>
      </c>
      <c r="E1550" s="1" t="s">
        <v>122</v>
      </c>
      <c r="F1550" s="1" t="s">
        <v>237</v>
      </c>
      <c r="G1550" s="1" t="s">
        <v>372</v>
      </c>
    </row>
    <row r="1551" spans="1:7" ht="15" customHeight="1">
      <c r="A1551" s="184">
        <v>44337</v>
      </c>
      <c r="B1551" s="1" t="s">
        <v>169</v>
      </c>
      <c r="E1551" s="1" t="s">
        <v>122</v>
      </c>
      <c r="F1551" s="1" t="s">
        <v>147</v>
      </c>
      <c r="G1551" s="1" t="s">
        <v>372</v>
      </c>
    </row>
    <row r="1552" spans="1:7" ht="15" customHeight="1">
      <c r="A1552" s="184">
        <v>44337</v>
      </c>
      <c r="B1552" s="1" t="s">
        <v>295</v>
      </c>
      <c r="E1552" s="1" t="s">
        <v>122</v>
      </c>
      <c r="F1552" s="1" t="s">
        <v>147</v>
      </c>
      <c r="G1552" s="1" t="s">
        <v>372</v>
      </c>
    </row>
    <row r="1553" spans="1:7" ht="15" customHeight="1">
      <c r="A1553" s="184">
        <v>44337</v>
      </c>
      <c r="B1553" s="1" t="s">
        <v>568</v>
      </c>
      <c r="C1553" s="38">
        <v>0</v>
      </c>
      <c r="E1553" s="1" t="s">
        <v>122</v>
      </c>
      <c r="F1553" s="1" t="s">
        <v>147</v>
      </c>
      <c r="G1553" s="1" t="s">
        <v>372</v>
      </c>
    </row>
    <row r="1554" spans="1:7" ht="15" customHeight="1">
      <c r="A1554" s="184">
        <v>44337</v>
      </c>
      <c r="B1554" s="1" t="s">
        <v>169</v>
      </c>
      <c r="D1554" s="38">
        <v>62720</v>
      </c>
      <c r="E1554" s="1" t="s">
        <v>144</v>
      </c>
      <c r="F1554" s="1" t="s">
        <v>145</v>
      </c>
      <c r="G1554" s="1" t="s">
        <v>372</v>
      </c>
    </row>
    <row r="1555" spans="1:7" ht="15" customHeight="1">
      <c r="A1555" s="184">
        <v>44337</v>
      </c>
      <c r="B1555" s="1" t="s">
        <v>295</v>
      </c>
      <c r="D1555" s="38">
        <v>6272</v>
      </c>
      <c r="E1555" s="1" t="s">
        <v>144</v>
      </c>
      <c r="F1555" s="1" t="s">
        <v>145</v>
      </c>
      <c r="G1555" s="1" t="s">
        <v>372</v>
      </c>
    </row>
    <row r="1556" spans="1:7" ht="15" customHeight="1">
      <c r="A1556" s="184">
        <v>44337</v>
      </c>
      <c r="B1556" s="1" t="s">
        <v>568</v>
      </c>
      <c r="C1556" s="38">
        <v>68992</v>
      </c>
      <c r="E1556" s="1" t="s">
        <v>144</v>
      </c>
      <c r="F1556" s="1" t="s">
        <v>145</v>
      </c>
      <c r="G1556" s="1" t="s">
        <v>372</v>
      </c>
    </row>
    <row r="1557" spans="1:7" ht="15" customHeight="1">
      <c r="A1557" s="184">
        <v>44337</v>
      </c>
      <c r="B1557" s="1" t="s">
        <v>169</v>
      </c>
      <c r="D1557" s="38">
        <v>3202</v>
      </c>
      <c r="E1557" s="1" t="s">
        <v>144</v>
      </c>
      <c r="F1557" s="1" t="s">
        <v>146</v>
      </c>
      <c r="G1557" s="1" t="s">
        <v>372</v>
      </c>
    </row>
    <row r="1558" spans="1:7" ht="15" customHeight="1">
      <c r="A1558" s="184">
        <v>44337</v>
      </c>
      <c r="B1558" s="1" t="s">
        <v>568</v>
      </c>
      <c r="C1558" s="38">
        <v>3202</v>
      </c>
      <c r="E1558" s="1" t="s">
        <v>144</v>
      </c>
      <c r="F1558" s="1" t="s">
        <v>146</v>
      </c>
      <c r="G1558" s="1" t="s">
        <v>372</v>
      </c>
    </row>
    <row r="1559" spans="1:7" ht="15" customHeight="1">
      <c r="A1559" s="184">
        <v>44337</v>
      </c>
      <c r="B1559" s="1" t="s">
        <v>169</v>
      </c>
      <c r="D1559" s="38">
        <v>495770</v>
      </c>
      <c r="E1559" s="1" t="s">
        <v>144</v>
      </c>
      <c r="F1559" s="1" t="s">
        <v>145</v>
      </c>
      <c r="G1559" s="1" t="s">
        <v>372</v>
      </c>
    </row>
    <row r="1560" spans="1:7" ht="15" customHeight="1">
      <c r="A1560" s="184">
        <v>44337</v>
      </c>
      <c r="B1560" s="1" t="s">
        <v>295</v>
      </c>
      <c r="D1560" s="38">
        <v>49577</v>
      </c>
      <c r="E1560" s="1" t="s">
        <v>144</v>
      </c>
      <c r="F1560" s="1" t="s">
        <v>145</v>
      </c>
      <c r="G1560" s="1" t="s">
        <v>372</v>
      </c>
    </row>
    <row r="1561" spans="1:7" ht="15" customHeight="1">
      <c r="A1561" s="184">
        <v>44337</v>
      </c>
      <c r="B1561" s="1" t="s">
        <v>568</v>
      </c>
      <c r="C1561" s="38">
        <v>545347</v>
      </c>
      <c r="E1561" s="1" t="s">
        <v>144</v>
      </c>
      <c r="F1561" s="1" t="s">
        <v>145</v>
      </c>
      <c r="G1561" s="1" t="s">
        <v>372</v>
      </c>
    </row>
    <row r="1562" spans="1:7" ht="15" customHeight="1">
      <c r="A1562" s="184">
        <v>44337</v>
      </c>
      <c r="B1562" s="1" t="s">
        <v>169</v>
      </c>
      <c r="D1562" s="38">
        <v>25322</v>
      </c>
      <c r="E1562" s="1" t="s">
        <v>144</v>
      </c>
      <c r="F1562" s="1" t="s">
        <v>146</v>
      </c>
      <c r="G1562" s="1" t="s">
        <v>372</v>
      </c>
    </row>
    <row r="1563" spans="1:7" ht="15" customHeight="1">
      <c r="A1563" s="184">
        <v>44337</v>
      </c>
      <c r="B1563" s="1" t="s">
        <v>568</v>
      </c>
      <c r="C1563" s="38">
        <v>25322</v>
      </c>
      <c r="E1563" s="1" t="s">
        <v>144</v>
      </c>
      <c r="F1563" s="1" t="s">
        <v>146</v>
      </c>
      <c r="G1563" s="1" t="s">
        <v>372</v>
      </c>
    </row>
    <row r="1564" spans="1:7" ht="15" customHeight="1">
      <c r="A1564" s="184">
        <v>44337</v>
      </c>
      <c r="B1564" s="1" t="s">
        <v>169</v>
      </c>
      <c r="D1564" s="38">
        <v>6753960</v>
      </c>
      <c r="E1564" s="1" t="s">
        <v>144</v>
      </c>
      <c r="F1564" s="1" t="s">
        <v>236</v>
      </c>
      <c r="G1564" s="1" t="s">
        <v>372</v>
      </c>
    </row>
    <row r="1565" spans="1:7" ht="15" customHeight="1">
      <c r="A1565" s="184">
        <v>44337</v>
      </c>
      <c r="B1565" s="1" t="s">
        <v>295</v>
      </c>
      <c r="D1565" s="38">
        <v>675396</v>
      </c>
      <c r="E1565" s="1" t="s">
        <v>144</v>
      </c>
      <c r="F1565" s="1" t="s">
        <v>236</v>
      </c>
      <c r="G1565" s="1" t="s">
        <v>372</v>
      </c>
    </row>
    <row r="1566" spans="1:7" ht="15" customHeight="1">
      <c r="A1566" s="184">
        <v>44337</v>
      </c>
      <c r="B1566" s="1" t="s">
        <v>568</v>
      </c>
      <c r="C1566" s="38">
        <v>7429356</v>
      </c>
      <c r="E1566" s="1" t="s">
        <v>144</v>
      </c>
      <c r="F1566" s="1" t="s">
        <v>236</v>
      </c>
      <c r="G1566" s="1" t="s">
        <v>372</v>
      </c>
    </row>
    <row r="1567" spans="1:7" ht="15" customHeight="1">
      <c r="A1567" s="184">
        <v>44337</v>
      </c>
      <c r="B1567" s="1" t="s">
        <v>169</v>
      </c>
      <c r="D1567" s="38">
        <v>344982</v>
      </c>
      <c r="E1567" s="1" t="s">
        <v>144</v>
      </c>
      <c r="F1567" s="1" t="s">
        <v>237</v>
      </c>
      <c r="G1567" s="1" t="s">
        <v>372</v>
      </c>
    </row>
    <row r="1568" spans="1:7" ht="15" customHeight="1">
      <c r="A1568" s="184">
        <v>44337</v>
      </c>
      <c r="B1568" s="1" t="s">
        <v>568</v>
      </c>
      <c r="C1568" s="38">
        <v>344982</v>
      </c>
      <c r="E1568" s="1" t="s">
        <v>144</v>
      </c>
      <c r="F1568" s="1" t="s">
        <v>237</v>
      </c>
      <c r="G1568" s="1" t="s">
        <v>372</v>
      </c>
    </row>
    <row r="1569" spans="1:8" ht="15" customHeight="1">
      <c r="A1569" s="184">
        <v>44319</v>
      </c>
      <c r="B1569" s="1" t="s">
        <v>169</v>
      </c>
      <c r="D1569" s="38">
        <v>270000</v>
      </c>
      <c r="E1569" s="1" t="s">
        <v>348</v>
      </c>
      <c r="F1569" s="1" t="s">
        <v>335</v>
      </c>
      <c r="G1569" s="1" t="s">
        <v>372</v>
      </c>
    </row>
    <row r="1570" spans="1:8" ht="15" customHeight="1">
      <c r="A1570" s="184">
        <v>44319</v>
      </c>
      <c r="B1570" s="1" t="s">
        <v>295</v>
      </c>
      <c r="D1570" s="38">
        <v>27000</v>
      </c>
      <c r="E1570" s="1" t="s">
        <v>348</v>
      </c>
      <c r="F1570" s="1" t="s">
        <v>335</v>
      </c>
      <c r="G1570" s="1" t="s">
        <v>372</v>
      </c>
    </row>
    <row r="1571" spans="1:8" ht="15" customHeight="1">
      <c r="A1571" s="184">
        <v>44319</v>
      </c>
      <c r="B1571" s="1" t="s">
        <v>568</v>
      </c>
      <c r="C1571" s="38">
        <v>297000</v>
      </c>
      <c r="E1571" s="1" t="s">
        <v>348</v>
      </c>
      <c r="F1571" s="1" t="s">
        <v>335</v>
      </c>
      <c r="G1571" s="1" t="s">
        <v>372</v>
      </c>
    </row>
    <row r="1572" spans="1:8" ht="15" customHeight="1">
      <c r="A1572" s="184">
        <v>44319</v>
      </c>
      <c r="B1572" s="1" t="s">
        <v>169</v>
      </c>
      <c r="D1572" s="38">
        <v>800000</v>
      </c>
      <c r="E1572" s="1" t="s">
        <v>344</v>
      </c>
      <c r="F1572" s="1" t="s">
        <v>335</v>
      </c>
      <c r="G1572" s="1" t="s">
        <v>372</v>
      </c>
    </row>
    <row r="1573" spans="1:8" ht="15" customHeight="1">
      <c r="A1573" s="184">
        <v>44319</v>
      </c>
      <c r="B1573" s="1" t="s">
        <v>295</v>
      </c>
      <c r="D1573" s="38">
        <v>80000</v>
      </c>
      <c r="E1573" s="1" t="s">
        <v>344</v>
      </c>
      <c r="F1573" s="1" t="s">
        <v>335</v>
      </c>
      <c r="G1573" s="1" t="s">
        <v>372</v>
      </c>
    </row>
    <row r="1574" spans="1:8" ht="15" customHeight="1">
      <c r="A1574" s="184">
        <v>44319</v>
      </c>
      <c r="B1574" s="1" t="s">
        <v>568</v>
      </c>
      <c r="C1574" s="38">
        <v>880000</v>
      </c>
      <c r="E1574" s="1" t="s">
        <v>344</v>
      </c>
      <c r="F1574" s="1" t="s">
        <v>335</v>
      </c>
      <c r="G1574" s="1" t="s">
        <v>372</v>
      </c>
    </row>
    <row r="1575" spans="1:8" ht="15" customHeight="1">
      <c r="A1575" s="184">
        <v>44330</v>
      </c>
      <c r="B1575" s="1" t="s">
        <v>169</v>
      </c>
      <c r="D1575" s="38">
        <v>1650000</v>
      </c>
      <c r="E1575" s="1" t="s">
        <v>345</v>
      </c>
      <c r="F1575" s="1" t="s">
        <v>232</v>
      </c>
      <c r="G1575" s="1" t="s">
        <v>372</v>
      </c>
    </row>
    <row r="1576" spans="1:8" ht="15" customHeight="1">
      <c r="A1576" s="193">
        <v>44330</v>
      </c>
      <c r="B1576" s="135" t="s">
        <v>295</v>
      </c>
      <c r="C1576" s="300"/>
      <c r="D1576" s="300">
        <v>165000</v>
      </c>
      <c r="E1576" s="135" t="s">
        <v>345</v>
      </c>
      <c r="F1576" s="135" t="s">
        <v>232</v>
      </c>
      <c r="G1576" s="135" t="s">
        <v>372</v>
      </c>
    </row>
    <row r="1577" spans="1:8" ht="15" customHeight="1">
      <c r="A1577" s="188">
        <v>44330</v>
      </c>
      <c r="B1577" s="26" t="s">
        <v>568</v>
      </c>
      <c r="C1577" s="313">
        <v>1815000</v>
      </c>
      <c r="D1577" s="313"/>
      <c r="E1577" s="26" t="s">
        <v>345</v>
      </c>
      <c r="F1577" s="26" t="s">
        <v>232</v>
      </c>
      <c r="G1577" s="26" t="s">
        <v>372</v>
      </c>
    </row>
    <row r="1578" spans="1:8" ht="15" customHeight="1">
      <c r="A1578" s="230" t="s">
        <v>570</v>
      </c>
      <c r="B1578" s="1" t="s">
        <v>149</v>
      </c>
      <c r="C1578" s="38">
        <v>308950180</v>
      </c>
      <c r="E1578" s="1" t="s">
        <v>337</v>
      </c>
      <c r="F1578" s="1" t="s">
        <v>313</v>
      </c>
      <c r="G1578" s="138" t="s">
        <v>173</v>
      </c>
      <c r="H1578" s="159" t="s">
        <v>578</v>
      </c>
    </row>
    <row r="1579" spans="1:8" ht="15" customHeight="1">
      <c r="A1579" s="230" t="s">
        <v>570</v>
      </c>
      <c r="B1579" s="1" t="s">
        <v>266</v>
      </c>
      <c r="D1579" s="38">
        <v>308950180</v>
      </c>
      <c r="E1579" s="1" t="s">
        <v>337</v>
      </c>
      <c r="F1579" s="1" t="s">
        <v>313</v>
      </c>
      <c r="G1579" s="138"/>
    </row>
    <row r="1580" spans="1:8" ht="15" customHeight="1">
      <c r="A1580" s="230" t="s">
        <v>570</v>
      </c>
      <c r="B1580" s="1" t="s">
        <v>149</v>
      </c>
      <c r="C1580" s="38">
        <v>401603839</v>
      </c>
      <c r="E1580" s="1" t="s">
        <v>367</v>
      </c>
      <c r="F1580" s="1" t="s">
        <v>313</v>
      </c>
      <c r="G1580" s="138" t="s">
        <v>173</v>
      </c>
    </row>
    <row r="1581" spans="1:8" ht="15" customHeight="1">
      <c r="A1581" s="230" t="s">
        <v>570</v>
      </c>
      <c r="B1581" s="1" t="s">
        <v>266</v>
      </c>
      <c r="D1581" s="38">
        <v>401603839</v>
      </c>
      <c r="E1581" s="1" t="s">
        <v>367</v>
      </c>
      <c r="F1581" s="1" t="s">
        <v>313</v>
      </c>
      <c r="G1581" s="138"/>
    </row>
    <row r="1582" spans="1:8" ht="15" customHeight="1">
      <c r="A1582" s="230" t="s">
        <v>571</v>
      </c>
      <c r="B1582" s="1" t="s">
        <v>149</v>
      </c>
      <c r="C1582" s="38">
        <v>8503000</v>
      </c>
      <c r="E1582" s="1" t="s">
        <v>387</v>
      </c>
      <c r="F1582" s="1" t="s">
        <v>313</v>
      </c>
      <c r="G1582" s="138" t="s">
        <v>173</v>
      </c>
    </row>
    <row r="1583" spans="1:8" ht="15" customHeight="1">
      <c r="A1583" s="230" t="s">
        <v>571</v>
      </c>
      <c r="B1583" s="1" t="s">
        <v>266</v>
      </c>
      <c r="D1583" s="38">
        <v>8503000</v>
      </c>
      <c r="E1583" s="1" t="s">
        <v>387</v>
      </c>
      <c r="F1583" s="1" t="s">
        <v>313</v>
      </c>
      <c r="G1583" s="138"/>
    </row>
    <row r="1584" spans="1:8" ht="15" customHeight="1">
      <c r="A1584" s="230" t="s">
        <v>571</v>
      </c>
      <c r="B1584" s="1" t="s">
        <v>149</v>
      </c>
      <c r="C1584" s="38">
        <v>10997910</v>
      </c>
      <c r="E1584" s="1" t="s">
        <v>434</v>
      </c>
      <c r="F1584" s="1" t="s">
        <v>313</v>
      </c>
      <c r="G1584" s="138" t="s">
        <v>173</v>
      </c>
    </row>
    <row r="1585" spans="1:7" ht="15" customHeight="1">
      <c r="A1585" s="230" t="s">
        <v>571</v>
      </c>
      <c r="B1585" s="1" t="s">
        <v>266</v>
      </c>
      <c r="D1585" s="38">
        <v>10997910</v>
      </c>
      <c r="E1585" s="1" t="s">
        <v>434</v>
      </c>
      <c r="F1585" s="1" t="s">
        <v>313</v>
      </c>
      <c r="G1585" s="138"/>
    </row>
    <row r="1586" spans="1:7" ht="15" customHeight="1">
      <c r="A1586" s="230" t="s">
        <v>571</v>
      </c>
      <c r="B1586" s="1" t="s">
        <v>149</v>
      </c>
      <c r="C1586" s="38">
        <v>3214750</v>
      </c>
      <c r="E1586" s="1" t="s">
        <v>493</v>
      </c>
      <c r="F1586" s="1" t="s">
        <v>313</v>
      </c>
      <c r="G1586" s="138" t="s">
        <v>173</v>
      </c>
    </row>
    <row r="1587" spans="1:7" ht="15" customHeight="1">
      <c r="A1587" s="230" t="s">
        <v>571</v>
      </c>
      <c r="B1587" s="1" t="s">
        <v>266</v>
      </c>
      <c r="D1587" s="38">
        <v>3214750</v>
      </c>
      <c r="E1587" s="1" t="s">
        <v>493</v>
      </c>
      <c r="F1587" s="1" t="s">
        <v>313</v>
      </c>
      <c r="G1587" s="138"/>
    </row>
    <row r="1588" spans="1:7" ht="15" customHeight="1">
      <c r="A1588" s="230" t="s">
        <v>571</v>
      </c>
      <c r="B1588" s="1" t="s">
        <v>149</v>
      </c>
      <c r="C1588" s="38">
        <v>35261930</v>
      </c>
      <c r="E1588" s="1" t="s">
        <v>327</v>
      </c>
      <c r="F1588" s="1" t="s">
        <v>313</v>
      </c>
      <c r="G1588" s="138" t="s">
        <v>173</v>
      </c>
    </row>
    <row r="1589" spans="1:7" ht="15" customHeight="1">
      <c r="A1589" s="230" t="s">
        <v>571</v>
      </c>
      <c r="B1589" s="1" t="s">
        <v>266</v>
      </c>
      <c r="D1589" s="38">
        <v>35261930</v>
      </c>
      <c r="E1589" s="1" t="s">
        <v>327</v>
      </c>
      <c r="F1589" s="1" t="s">
        <v>313</v>
      </c>
      <c r="G1589" s="138"/>
    </row>
    <row r="1590" spans="1:7" ht="15" customHeight="1">
      <c r="A1590" s="230" t="s">
        <v>571</v>
      </c>
      <c r="B1590" s="1" t="s">
        <v>149</v>
      </c>
      <c r="C1590" s="38">
        <v>15858810</v>
      </c>
      <c r="E1590" s="1" t="s">
        <v>449</v>
      </c>
      <c r="F1590" s="1" t="s">
        <v>313</v>
      </c>
      <c r="G1590" s="138" t="s">
        <v>173</v>
      </c>
    </row>
    <row r="1591" spans="1:7" ht="15" customHeight="1">
      <c r="A1591" s="230" t="s">
        <v>571</v>
      </c>
      <c r="B1591" s="1" t="s">
        <v>266</v>
      </c>
      <c r="D1591" s="38">
        <v>15858810</v>
      </c>
      <c r="E1591" s="1" t="s">
        <v>449</v>
      </c>
      <c r="F1591" s="1" t="s">
        <v>313</v>
      </c>
      <c r="G1591" s="138"/>
    </row>
    <row r="1592" spans="1:7" ht="15" customHeight="1">
      <c r="A1592" s="230" t="s">
        <v>571</v>
      </c>
      <c r="B1592" s="1" t="s">
        <v>149</v>
      </c>
      <c r="C1592" s="38">
        <v>9146940</v>
      </c>
      <c r="E1592" s="1" t="s">
        <v>338</v>
      </c>
      <c r="F1592" s="1" t="s">
        <v>313</v>
      </c>
      <c r="G1592" s="138" t="s">
        <v>173</v>
      </c>
    </row>
    <row r="1593" spans="1:7" ht="15" customHeight="1">
      <c r="A1593" s="230" t="s">
        <v>571</v>
      </c>
      <c r="B1593" s="1" t="s">
        <v>266</v>
      </c>
      <c r="D1593" s="38">
        <v>9146940</v>
      </c>
      <c r="E1593" s="1" t="s">
        <v>338</v>
      </c>
      <c r="F1593" s="1" t="s">
        <v>313</v>
      </c>
      <c r="G1593" s="138"/>
    </row>
    <row r="1594" spans="1:7" ht="15" customHeight="1">
      <c r="A1594" s="230" t="s">
        <v>571</v>
      </c>
      <c r="B1594" s="1" t="s">
        <v>149</v>
      </c>
      <c r="C1594" s="38">
        <v>10030507</v>
      </c>
      <c r="E1594" s="1" t="s">
        <v>380</v>
      </c>
      <c r="F1594" s="1" t="s">
        <v>313</v>
      </c>
      <c r="G1594" s="138" t="s">
        <v>173</v>
      </c>
    </row>
    <row r="1595" spans="1:7" ht="15" customHeight="1">
      <c r="A1595" s="230" t="s">
        <v>571</v>
      </c>
      <c r="B1595" s="1" t="s">
        <v>266</v>
      </c>
      <c r="D1595" s="38">
        <v>10030507</v>
      </c>
      <c r="E1595" s="1" t="s">
        <v>380</v>
      </c>
      <c r="F1595" s="1" t="s">
        <v>313</v>
      </c>
      <c r="G1595" s="138"/>
    </row>
    <row r="1596" spans="1:7" ht="15" customHeight="1">
      <c r="A1596" s="230" t="s">
        <v>571</v>
      </c>
      <c r="B1596" s="1" t="s">
        <v>149</v>
      </c>
      <c r="C1596" s="38">
        <v>47987500</v>
      </c>
      <c r="E1596" s="1" t="s">
        <v>369</v>
      </c>
      <c r="F1596" s="1" t="s">
        <v>313</v>
      </c>
      <c r="G1596" s="138" t="s">
        <v>173</v>
      </c>
    </row>
    <row r="1597" spans="1:7" ht="15" customHeight="1">
      <c r="A1597" s="230" t="s">
        <v>571</v>
      </c>
      <c r="B1597" s="1" t="s">
        <v>266</v>
      </c>
      <c r="D1597" s="38">
        <v>47987500</v>
      </c>
      <c r="E1597" s="1" t="s">
        <v>369</v>
      </c>
      <c r="F1597" s="1" t="s">
        <v>313</v>
      </c>
      <c r="G1597" s="138"/>
    </row>
    <row r="1598" spans="1:7" ht="15" customHeight="1">
      <c r="A1598" s="230" t="s">
        <v>571</v>
      </c>
      <c r="B1598" s="1" t="s">
        <v>149</v>
      </c>
      <c r="C1598" s="38">
        <v>67611720</v>
      </c>
      <c r="E1598" s="1" t="s">
        <v>368</v>
      </c>
      <c r="F1598" s="1" t="s">
        <v>313</v>
      </c>
      <c r="G1598" s="138" t="s">
        <v>173</v>
      </c>
    </row>
    <row r="1599" spans="1:7" ht="15" customHeight="1">
      <c r="A1599" s="230" t="s">
        <v>571</v>
      </c>
      <c r="B1599" s="1" t="s">
        <v>266</v>
      </c>
      <c r="D1599" s="38">
        <v>67611720</v>
      </c>
      <c r="E1599" s="1" t="s">
        <v>368</v>
      </c>
      <c r="F1599" s="1" t="s">
        <v>313</v>
      </c>
      <c r="G1599" s="138"/>
    </row>
    <row r="1600" spans="1:7" ht="15" customHeight="1">
      <c r="A1600" s="230" t="s">
        <v>571</v>
      </c>
      <c r="B1600" s="1" t="s">
        <v>149</v>
      </c>
      <c r="C1600" s="38">
        <v>25160410</v>
      </c>
      <c r="E1600" s="1" t="s">
        <v>338</v>
      </c>
      <c r="F1600" s="1" t="s">
        <v>313</v>
      </c>
      <c r="G1600" s="138" t="s">
        <v>173</v>
      </c>
    </row>
    <row r="1601" spans="1:7" ht="15" customHeight="1">
      <c r="A1601" s="230" t="s">
        <v>571</v>
      </c>
      <c r="B1601" s="1" t="s">
        <v>266</v>
      </c>
      <c r="D1601" s="38">
        <v>25160410</v>
      </c>
      <c r="E1601" s="1" t="s">
        <v>338</v>
      </c>
      <c r="F1601" s="1" t="s">
        <v>313</v>
      </c>
      <c r="G1601" s="138"/>
    </row>
    <row r="1602" spans="1:7" ht="15" customHeight="1">
      <c r="A1602" s="230" t="s">
        <v>571</v>
      </c>
      <c r="B1602" s="1" t="s">
        <v>149</v>
      </c>
      <c r="C1602" s="38">
        <v>11365530</v>
      </c>
      <c r="E1602" s="1" t="s">
        <v>339</v>
      </c>
      <c r="F1602" s="1" t="s">
        <v>313</v>
      </c>
      <c r="G1602" s="138" t="s">
        <v>173</v>
      </c>
    </row>
    <row r="1603" spans="1:7" ht="15" customHeight="1">
      <c r="A1603" s="230" t="s">
        <v>571</v>
      </c>
      <c r="B1603" s="1" t="s">
        <v>266</v>
      </c>
      <c r="D1603" s="38">
        <v>11365530</v>
      </c>
      <c r="E1603" s="1" t="s">
        <v>339</v>
      </c>
      <c r="F1603" s="1" t="s">
        <v>313</v>
      </c>
      <c r="G1603" s="138"/>
    </row>
    <row r="1604" spans="1:7" ht="15" customHeight="1">
      <c r="A1604" s="230" t="s">
        <v>571</v>
      </c>
      <c r="B1604" s="1" t="s">
        <v>149</v>
      </c>
      <c r="C1604" s="38">
        <v>7486237</v>
      </c>
      <c r="E1604" s="1" t="s">
        <v>242</v>
      </c>
      <c r="F1604" s="1" t="s">
        <v>313</v>
      </c>
      <c r="G1604" s="138" t="s">
        <v>173</v>
      </c>
    </row>
    <row r="1605" spans="1:7" ht="15" customHeight="1">
      <c r="A1605" s="230" t="s">
        <v>571</v>
      </c>
      <c r="B1605" s="1" t="s">
        <v>266</v>
      </c>
      <c r="D1605" s="38">
        <v>7486237</v>
      </c>
      <c r="E1605" s="1" t="s">
        <v>242</v>
      </c>
      <c r="F1605" s="1" t="s">
        <v>313</v>
      </c>
      <c r="G1605" s="138"/>
    </row>
    <row r="1606" spans="1:7" ht="15" customHeight="1">
      <c r="A1606" s="230" t="s">
        <v>571</v>
      </c>
      <c r="B1606" s="1" t="s">
        <v>149</v>
      </c>
      <c r="C1606" s="38">
        <v>5100040</v>
      </c>
      <c r="E1606" s="1" t="s">
        <v>330</v>
      </c>
      <c r="F1606" s="1" t="s">
        <v>313</v>
      </c>
      <c r="G1606" s="138" t="s">
        <v>173</v>
      </c>
    </row>
    <row r="1607" spans="1:7" ht="15" customHeight="1">
      <c r="A1607" s="230" t="s">
        <v>571</v>
      </c>
      <c r="B1607" s="1" t="s">
        <v>266</v>
      </c>
      <c r="D1607" s="38">
        <v>5100040</v>
      </c>
      <c r="E1607" s="1" t="s">
        <v>330</v>
      </c>
      <c r="F1607" s="1" t="s">
        <v>313</v>
      </c>
      <c r="G1607" s="138"/>
    </row>
    <row r="1608" spans="1:7" ht="15" customHeight="1">
      <c r="A1608" s="230" t="s">
        <v>571</v>
      </c>
      <c r="B1608" s="1" t="s">
        <v>149</v>
      </c>
      <c r="C1608" s="38">
        <v>741950</v>
      </c>
      <c r="E1608" s="1" t="s">
        <v>355</v>
      </c>
      <c r="F1608" s="1" t="s">
        <v>313</v>
      </c>
      <c r="G1608" s="138" t="s">
        <v>173</v>
      </c>
    </row>
    <row r="1609" spans="1:7" ht="15" customHeight="1">
      <c r="A1609" s="230" t="s">
        <v>571</v>
      </c>
      <c r="B1609" s="1" t="s">
        <v>266</v>
      </c>
      <c r="D1609" s="38">
        <v>741950</v>
      </c>
      <c r="E1609" s="1" t="s">
        <v>355</v>
      </c>
      <c r="F1609" s="1" t="s">
        <v>313</v>
      </c>
      <c r="G1609" s="138"/>
    </row>
    <row r="1610" spans="1:7" ht="15" customHeight="1">
      <c r="A1610" s="230" t="s">
        <v>571</v>
      </c>
      <c r="B1610" s="1" t="s">
        <v>149</v>
      </c>
      <c r="C1610" s="38">
        <v>11788260</v>
      </c>
      <c r="E1610" s="1" t="s">
        <v>130</v>
      </c>
      <c r="F1610" s="1" t="s">
        <v>313</v>
      </c>
      <c r="G1610" s="138" t="s">
        <v>173</v>
      </c>
    </row>
    <row r="1611" spans="1:7" ht="15" customHeight="1">
      <c r="A1611" s="230" t="s">
        <v>571</v>
      </c>
      <c r="B1611" s="1" t="s">
        <v>266</v>
      </c>
      <c r="D1611" s="38">
        <v>11788260</v>
      </c>
      <c r="E1611" s="1" t="s">
        <v>130</v>
      </c>
      <c r="F1611" s="1" t="s">
        <v>313</v>
      </c>
      <c r="G1611" s="138"/>
    </row>
    <row r="1612" spans="1:7" ht="15" customHeight="1">
      <c r="A1612" s="230" t="s">
        <v>571</v>
      </c>
      <c r="B1612" s="1" t="s">
        <v>149</v>
      </c>
      <c r="C1612" s="38">
        <v>4138530</v>
      </c>
      <c r="E1612" s="1" t="s">
        <v>381</v>
      </c>
      <c r="F1612" s="1" t="s">
        <v>313</v>
      </c>
      <c r="G1612" s="138" t="s">
        <v>173</v>
      </c>
    </row>
    <row r="1613" spans="1:7" ht="15" customHeight="1">
      <c r="A1613" s="230" t="s">
        <v>571</v>
      </c>
      <c r="B1613" s="1" t="s">
        <v>266</v>
      </c>
      <c r="D1613" s="38">
        <v>4138530</v>
      </c>
      <c r="E1613" s="1" t="s">
        <v>381</v>
      </c>
      <c r="F1613" s="1" t="s">
        <v>313</v>
      </c>
      <c r="G1613" s="138"/>
    </row>
    <row r="1614" spans="1:7" ht="15" customHeight="1">
      <c r="A1614" s="230" t="s">
        <v>571</v>
      </c>
      <c r="B1614" s="1" t="s">
        <v>149</v>
      </c>
      <c r="C1614" s="38">
        <v>2286020</v>
      </c>
      <c r="E1614" s="1" t="s">
        <v>381</v>
      </c>
      <c r="F1614" s="1" t="s">
        <v>313</v>
      </c>
      <c r="G1614" s="138" t="s">
        <v>173</v>
      </c>
    </row>
    <row r="1615" spans="1:7" ht="15" customHeight="1">
      <c r="A1615" s="230" t="s">
        <v>571</v>
      </c>
      <c r="B1615" s="1" t="s">
        <v>266</v>
      </c>
      <c r="D1615" s="38">
        <v>2286020</v>
      </c>
      <c r="E1615" s="1" t="s">
        <v>381</v>
      </c>
      <c r="F1615" s="1" t="s">
        <v>313</v>
      </c>
      <c r="G1615" s="138"/>
    </row>
    <row r="1616" spans="1:7" ht="15" customHeight="1">
      <c r="A1616" s="230" t="s">
        <v>571</v>
      </c>
      <c r="B1616" s="1" t="s">
        <v>149</v>
      </c>
      <c r="C1616" s="38">
        <v>18320940</v>
      </c>
      <c r="E1616" s="1" t="s">
        <v>331</v>
      </c>
      <c r="F1616" s="1" t="s">
        <v>313</v>
      </c>
      <c r="G1616" s="138" t="s">
        <v>173</v>
      </c>
    </row>
    <row r="1617" spans="1:7" ht="15" customHeight="1">
      <c r="A1617" s="230" t="s">
        <v>571</v>
      </c>
      <c r="B1617" s="1" t="s">
        <v>266</v>
      </c>
      <c r="D1617" s="38">
        <v>18320940</v>
      </c>
      <c r="E1617" s="1" t="s">
        <v>331</v>
      </c>
      <c r="F1617" s="1" t="s">
        <v>313</v>
      </c>
      <c r="G1617" s="138"/>
    </row>
    <row r="1618" spans="1:7" ht="15" customHeight="1">
      <c r="A1618" s="230" t="s">
        <v>571</v>
      </c>
      <c r="B1618" s="1" t="s">
        <v>149</v>
      </c>
      <c r="C1618" s="38">
        <v>104030740</v>
      </c>
      <c r="E1618" s="1" t="s">
        <v>356</v>
      </c>
      <c r="F1618" s="1" t="s">
        <v>313</v>
      </c>
      <c r="G1618" s="138" t="s">
        <v>173</v>
      </c>
    </row>
    <row r="1619" spans="1:7" ht="15" customHeight="1">
      <c r="A1619" s="230" t="s">
        <v>571</v>
      </c>
      <c r="B1619" s="1" t="s">
        <v>266</v>
      </c>
      <c r="D1619" s="38">
        <v>104030740</v>
      </c>
      <c r="E1619" s="1" t="s">
        <v>356</v>
      </c>
      <c r="F1619" s="1" t="s">
        <v>313</v>
      </c>
      <c r="G1619" s="138"/>
    </row>
    <row r="1620" spans="1:7" ht="15" customHeight="1">
      <c r="A1620" s="230" t="s">
        <v>571</v>
      </c>
      <c r="B1620" s="1" t="s">
        <v>149</v>
      </c>
      <c r="C1620" s="38">
        <v>12530100</v>
      </c>
      <c r="E1620" s="1" t="s">
        <v>382</v>
      </c>
      <c r="F1620" s="1" t="s">
        <v>313</v>
      </c>
      <c r="G1620" s="138" t="s">
        <v>173</v>
      </c>
    </row>
    <row r="1621" spans="1:7" ht="15" customHeight="1">
      <c r="A1621" s="230" t="s">
        <v>571</v>
      </c>
      <c r="B1621" s="1" t="s">
        <v>266</v>
      </c>
      <c r="D1621" s="38">
        <v>12530100</v>
      </c>
      <c r="E1621" s="1" t="s">
        <v>382</v>
      </c>
      <c r="F1621" s="1" t="s">
        <v>313</v>
      </c>
      <c r="G1621" s="138"/>
    </row>
    <row r="1622" spans="1:7" ht="15" customHeight="1">
      <c r="A1622" s="230" t="s">
        <v>571</v>
      </c>
      <c r="B1622" s="1" t="s">
        <v>149</v>
      </c>
      <c r="C1622" s="38">
        <v>23722380</v>
      </c>
      <c r="E1622" s="1" t="s">
        <v>388</v>
      </c>
      <c r="F1622" s="1" t="s">
        <v>313</v>
      </c>
      <c r="G1622" s="138" t="s">
        <v>173</v>
      </c>
    </row>
    <row r="1623" spans="1:7" ht="15" customHeight="1">
      <c r="A1623" s="230" t="s">
        <v>571</v>
      </c>
      <c r="B1623" s="1" t="s">
        <v>266</v>
      </c>
      <c r="D1623" s="38">
        <v>23722380</v>
      </c>
      <c r="E1623" s="1" t="s">
        <v>388</v>
      </c>
      <c r="F1623" s="1" t="s">
        <v>313</v>
      </c>
      <c r="G1623" s="138"/>
    </row>
    <row r="1624" spans="1:7" ht="15" customHeight="1">
      <c r="A1624" s="230" t="s">
        <v>571</v>
      </c>
      <c r="B1624" s="1" t="s">
        <v>149</v>
      </c>
      <c r="C1624" s="38">
        <v>21579800</v>
      </c>
      <c r="E1624" s="1" t="s">
        <v>572</v>
      </c>
      <c r="F1624" s="1" t="s">
        <v>313</v>
      </c>
      <c r="G1624" s="138" t="s">
        <v>173</v>
      </c>
    </row>
    <row r="1625" spans="1:7" ht="15" customHeight="1">
      <c r="A1625" s="230" t="s">
        <v>571</v>
      </c>
      <c r="B1625" s="1" t="s">
        <v>266</v>
      </c>
      <c r="D1625" s="38">
        <v>21579800</v>
      </c>
      <c r="E1625" s="1" t="s">
        <v>572</v>
      </c>
      <c r="F1625" s="1" t="s">
        <v>313</v>
      </c>
      <c r="G1625" s="138"/>
    </row>
    <row r="1626" spans="1:7" ht="15" customHeight="1">
      <c r="A1626" s="230" t="s">
        <v>571</v>
      </c>
      <c r="B1626" s="1" t="s">
        <v>149</v>
      </c>
      <c r="C1626" s="38">
        <v>159980370</v>
      </c>
      <c r="E1626" s="1" t="s">
        <v>383</v>
      </c>
      <c r="F1626" s="1" t="s">
        <v>313</v>
      </c>
      <c r="G1626" s="138" t="s">
        <v>173</v>
      </c>
    </row>
    <row r="1627" spans="1:7" ht="15" customHeight="1">
      <c r="A1627" s="230" t="s">
        <v>571</v>
      </c>
      <c r="B1627" s="1" t="s">
        <v>266</v>
      </c>
      <c r="D1627" s="38">
        <v>159980370</v>
      </c>
      <c r="E1627" s="1" t="s">
        <v>383</v>
      </c>
      <c r="F1627" s="1" t="s">
        <v>313</v>
      </c>
      <c r="G1627" s="138"/>
    </row>
    <row r="1628" spans="1:7" ht="15" customHeight="1">
      <c r="A1628" s="230" t="s">
        <v>573</v>
      </c>
      <c r="B1628" s="1" t="s">
        <v>149</v>
      </c>
      <c r="C1628" s="38">
        <v>11812350</v>
      </c>
      <c r="E1628" s="1" t="s">
        <v>391</v>
      </c>
      <c r="F1628" s="1" t="s">
        <v>313</v>
      </c>
      <c r="G1628" s="138" t="s">
        <v>173</v>
      </c>
    </row>
    <row r="1629" spans="1:7" ht="15" customHeight="1">
      <c r="A1629" s="230" t="s">
        <v>573</v>
      </c>
      <c r="B1629" s="1" t="s">
        <v>266</v>
      </c>
      <c r="D1629" s="38">
        <v>11812350</v>
      </c>
      <c r="E1629" s="1" t="s">
        <v>391</v>
      </c>
      <c r="F1629" s="1" t="s">
        <v>313</v>
      </c>
      <c r="G1629" s="138"/>
    </row>
    <row r="1630" spans="1:7" ht="15" customHeight="1">
      <c r="A1630" s="230" t="s">
        <v>573</v>
      </c>
      <c r="B1630" s="1" t="s">
        <v>149</v>
      </c>
      <c r="C1630" s="38">
        <v>4956663</v>
      </c>
      <c r="E1630" s="1" t="s">
        <v>389</v>
      </c>
      <c r="F1630" s="1" t="s">
        <v>313</v>
      </c>
      <c r="G1630" s="138" t="s">
        <v>173</v>
      </c>
    </row>
    <row r="1631" spans="1:7" ht="15" customHeight="1">
      <c r="A1631" s="230" t="s">
        <v>573</v>
      </c>
      <c r="B1631" s="1" t="s">
        <v>266</v>
      </c>
      <c r="D1631" s="38">
        <v>4956663</v>
      </c>
      <c r="E1631" s="1" t="s">
        <v>389</v>
      </c>
      <c r="F1631" s="1" t="s">
        <v>313</v>
      </c>
      <c r="G1631" s="1"/>
    </row>
    <row r="1632" spans="1:7" ht="15" customHeight="1">
      <c r="A1632" s="230" t="s">
        <v>574</v>
      </c>
      <c r="B1632" s="1" t="s">
        <v>149</v>
      </c>
      <c r="C1632" s="38">
        <v>94822643</v>
      </c>
      <c r="E1632" s="1" t="s">
        <v>386</v>
      </c>
      <c r="F1632" s="1" t="s">
        <v>313</v>
      </c>
      <c r="G1632" s="138" t="s">
        <v>173</v>
      </c>
    </row>
    <row r="1633" spans="1:7" ht="15" customHeight="1">
      <c r="A1633" s="230" t="s">
        <v>574</v>
      </c>
      <c r="B1633" s="1" t="s">
        <v>266</v>
      </c>
      <c r="D1633" s="38">
        <v>94822643</v>
      </c>
      <c r="E1633" s="1" t="s">
        <v>386</v>
      </c>
      <c r="F1633" s="1" t="s">
        <v>313</v>
      </c>
      <c r="G1633" s="138"/>
    </row>
    <row r="1634" spans="1:7" ht="15" customHeight="1">
      <c r="A1634" s="230" t="s">
        <v>574</v>
      </c>
      <c r="B1634" s="1" t="s">
        <v>149</v>
      </c>
      <c r="C1634" s="38">
        <v>8963130</v>
      </c>
      <c r="E1634" s="1" t="s">
        <v>363</v>
      </c>
      <c r="F1634" s="1" t="s">
        <v>313</v>
      </c>
      <c r="G1634" s="138" t="s">
        <v>173</v>
      </c>
    </row>
    <row r="1635" spans="1:7" ht="15" customHeight="1">
      <c r="A1635" s="230" t="s">
        <v>574</v>
      </c>
      <c r="B1635" s="1" t="s">
        <v>266</v>
      </c>
      <c r="D1635" s="38">
        <v>8963130</v>
      </c>
      <c r="E1635" s="1" t="s">
        <v>363</v>
      </c>
      <c r="F1635" s="1" t="s">
        <v>313</v>
      </c>
      <c r="G1635" s="138"/>
    </row>
    <row r="1636" spans="1:7" ht="15" customHeight="1">
      <c r="A1636" s="230" t="s">
        <v>575</v>
      </c>
      <c r="B1636" s="1" t="s">
        <v>149</v>
      </c>
      <c r="C1636" s="38">
        <v>5469750</v>
      </c>
      <c r="E1636" s="1" t="s">
        <v>428</v>
      </c>
      <c r="F1636" s="1" t="s">
        <v>313</v>
      </c>
      <c r="G1636" s="138" t="s">
        <v>173</v>
      </c>
    </row>
    <row r="1637" spans="1:7" ht="15" customHeight="1">
      <c r="A1637" s="230" t="s">
        <v>575</v>
      </c>
      <c r="B1637" s="1" t="s">
        <v>266</v>
      </c>
      <c r="D1637" s="38">
        <v>5469750</v>
      </c>
      <c r="E1637" s="1" t="s">
        <v>428</v>
      </c>
      <c r="F1637" s="1" t="s">
        <v>313</v>
      </c>
      <c r="G1637" s="138"/>
    </row>
    <row r="1638" spans="1:7" ht="15" customHeight="1">
      <c r="A1638" s="230" t="s">
        <v>575</v>
      </c>
      <c r="B1638" s="1" t="s">
        <v>149</v>
      </c>
      <c r="C1638" s="38">
        <v>13693460</v>
      </c>
      <c r="E1638" s="1" t="s">
        <v>378</v>
      </c>
      <c r="F1638" s="1" t="s">
        <v>313</v>
      </c>
      <c r="G1638" s="138" t="s">
        <v>173</v>
      </c>
    </row>
    <row r="1639" spans="1:7" ht="15" customHeight="1">
      <c r="A1639" s="230" t="s">
        <v>575</v>
      </c>
      <c r="B1639" s="1" t="s">
        <v>266</v>
      </c>
      <c r="D1639" s="38">
        <v>13693460</v>
      </c>
      <c r="E1639" s="1" t="s">
        <v>378</v>
      </c>
      <c r="F1639" s="1" t="s">
        <v>313</v>
      </c>
      <c r="G1639" s="1"/>
    </row>
    <row r="1640" spans="1:7" ht="15" customHeight="1">
      <c r="A1640" s="230" t="s">
        <v>575</v>
      </c>
      <c r="B1640" s="1" t="s">
        <v>149</v>
      </c>
      <c r="C1640" s="38">
        <v>14112318</v>
      </c>
      <c r="E1640" s="1" t="s">
        <v>413</v>
      </c>
      <c r="F1640" s="1" t="s">
        <v>313</v>
      </c>
      <c r="G1640" s="138" t="s">
        <v>173</v>
      </c>
    </row>
    <row r="1641" spans="1:7" ht="15" customHeight="1">
      <c r="A1641" s="230" t="s">
        <v>575</v>
      </c>
      <c r="B1641" s="1" t="s">
        <v>266</v>
      </c>
      <c r="D1641" s="38">
        <v>14112318</v>
      </c>
      <c r="E1641" s="1" t="s">
        <v>413</v>
      </c>
      <c r="F1641" s="1" t="s">
        <v>313</v>
      </c>
      <c r="G1641" s="138"/>
    </row>
    <row r="1642" spans="1:7" ht="15" customHeight="1">
      <c r="A1642" s="230" t="s">
        <v>575</v>
      </c>
      <c r="B1642" s="1" t="s">
        <v>149</v>
      </c>
      <c r="C1642" s="38">
        <v>5156360</v>
      </c>
      <c r="E1642" s="1" t="s">
        <v>334</v>
      </c>
      <c r="F1642" s="1" t="s">
        <v>313</v>
      </c>
      <c r="G1642" s="138" t="s">
        <v>173</v>
      </c>
    </row>
    <row r="1643" spans="1:7" ht="15" customHeight="1">
      <c r="A1643" s="230" t="s">
        <v>575</v>
      </c>
      <c r="B1643" s="1" t="s">
        <v>266</v>
      </c>
      <c r="D1643" s="38">
        <v>5156360</v>
      </c>
      <c r="E1643" s="1" t="s">
        <v>334</v>
      </c>
      <c r="F1643" s="1" t="s">
        <v>313</v>
      </c>
      <c r="G1643" s="138"/>
    </row>
    <row r="1644" spans="1:7" ht="15" customHeight="1">
      <c r="A1644" s="230" t="s">
        <v>575</v>
      </c>
      <c r="B1644" s="1" t="s">
        <v>149</v>
      </c>
      <c r="C1644" s="38">
        <v>76648000</v>
      </c>
      <c r="E1644" s="1" t="s">
        <v>341</v>
      </c>
      <c r="F1644" s="1" t="s">
        <v>313</v>
      </c>
      <c r="G1644" s="138" t="s">
        <v>173</v>
      </c>
    </row>
    <row r="1645" spans="1:7" ht="15" customHeight="1">
      <c r="A1645" s="230" t="s">
        <v>575</v>
      </c>
      <c r="B1645" s="1" t="s">
        <v>266</v>
      </c>
      <c r="D1645" s="38">
        <v>76648000</v>
      </c>
      <c r="E1645" s="1" t="s">
        <v>341</v>
      </c>
      <c r="F1645" s="1" t="s">
        <v>313</v>
      </c>
      <c r="G1645" s="138"/>
    </row>
    <row r="1646" spans="1:7" ht="15" customHeight="1">
      <c r="A1646" s="230" t="s">
        <v>575</v>
      </c>
      <c r="B1646" s="1" t="s">
        <v>149</v>
      </c>
      <c r="C1646" s="38">
        <v>14438600</v>
      </c>
      <c r="E1646" s="1" t="s">
        <v>341</v>
      </c>
      <c r="F1646" s="1" t="s">
        <v>313</v>
      </c>
      <c r="G1646" s="138" t="s">
        <v>173</v>
      </c>
    </row>
    <row r="1647" spans="1:7" ht="15" customHeight="1">
      <c r="A1647" s="230" t="s">
        <v>575</v>
      </c>
      <c r="B1647" s="1" t="s">
        <v>266</v>
      </c>
      <c r="D1647" s="38">
        <v>14438600</v>
      </c>
      <c r="E1647" s="1" t="s">
        <v>341</v>
      </c>
      <c r="F1647" s="1" t="s">
        <v>313</v>
      </c>
      <c r="G1647" s="138"/>
    </row>
    <row r="1648" spans="1:7" ht="15" customHeight="1">
      <c r="A1648" s="230" t="s">
        <v>575</v>
      </c>
      <c r="B1648" s="1" t="s">
        <v>149</v>
      </c>
      <c r="C1648" s="38">
        <v>30297300</v>
      </c>
      <c r="E1648" s="1" t="s">
        <v>341</v>
      </c>
      <c r="F1648" s="1" t="s">
        <v>313</v>
      </c>
      <c r="G1648" s="138" t="s">
        <v>173</v>
      </c>
    </row>
    <row r="1649" spans="1:7" ht="15" customHeight="1">
      <c r="A1649" s="230" t="s">
        <v>575</v>
      </c>
      <c r="B1649" s="1" t="s">
        <v>266</v>
      </c>
      <c r="D1649" s="38">
        <v>30297300</v>
      </c>
      <c r="E1649" s="1" t="s">
        <v>341</v>
      </c>
      <c r="F1649" s="1" t="s">
        <v>313</v>
      </c>
      <c r="G1649" s="138"/>
    </row>
    <row r="1650" spans="1:7" ht="15" customHeight="1">
      <c r="A1650" s="230" t="s">
        <v>575</v>
      </c>
      <c r="B1650" s="1" t="s">
        <v>149</v>
      </c>
      <c r="C1650" s="38">
        <v>13549800</v>
      </c>
      <c r="E1650" s="1" t="s">
        <v>340</v>
      </c>
      <c r="F1650" s="1" t="s">
        <v>313</v>
      </c>
      <c r="G1650" s="138" t="s">
        <v>173</v>
      </c>
    </row>
    <row r="1651" spans="1:7" ht="15" customHeight="1">
      <c r="A1651" s="230" t="s">
        <v>575</v>
      </c>
      <c r="B1651" s="1" t="s">
        <v>266</v>
      </c>
      <c r="D1651" s="38">
        <v>13549800</v>
      </c>
      <c r="E1651" s="1" t="s">
        <v>340</v>
      </c>
      <c r="F1651" s="1" t="s">
        <v>313</v>
      </c>
      <c r="G1651" s="138"/>
    </row>
    <row r="1652" spans="1:7" ht="15" customHeight="1">
      <c r="A1652" s="230" t="s">
        <v>575</v>
      </c>
      <c r="B1652" s="1" t="s">
        <v>149</v>
      </c>
      <c r="C1652" s="38">
        <v>5137924</v>
      </c>
      <c r="E1652" s="1" t="s">
        <v>340</v>
      </c>
      <c r="F1652" s="1" t="s">
        <v>313</v>
      </c>
      <c r="G1652" s="138" t="s">
        <v>173</v>
      </c>
    </row>
    <row r="1653" spans="1:7" ht="15" customHeight="1">
      <c r="A1653" s="230" t="s">
        <v>575</v>
      </c>
      <c r="B1653" s="1" t="s">
        <v>266</v>
      </c>
      <c r="D1653" s="38">
        <v>5137924</v>
      </c>
      <c r="E1653" s="1" t="s">
        <v>340</v>
      </c>
      <c r="F1653" s="1" t="s">
        <v>313</v>
      </c>
      <c r="G1653" s="138"/>
    </row>
    <row r="1654" spans="1:7" ht="15" customHeight="1">
      <c r="A1654" s="230" t="s">
        <v>575</v>
      </c>
      <c r="B1654" s="1" t="s">
        <v>149</v>
      </c>
      <c r="C1654" s="38">
        <v>5558740</v>
      </c>
      <c r="E1654" s="1" t="s">
        <v>340</v>
      </c>
      <c r="F1654" s="1" t="s">
        <v>313</v>
      </c>
      <c r="G1654" s="138" t="s">
        <v>173</v>
      </c>
    </row>
    <row r="1655" spans="1:7" ht="15" customHeight="1">
      <c r="A1655" s="230" t="s">
        <v>575</v>
      </c>
      <c r="B1655" s="1" t="s">
        <v>266</v>
      </c>
      <c r="D1655" s="38">
        <v>5558740</v>
      </c>
      <c r="E1655" s="1" t="s">
        <v>340</v>
      </c>
      <c r="F1655" s="1" t="s">
        <v>313</v>
      </c>
      <c r="G1655" s="138"/>
    </row>
    <row r="1656" spans="1:7" ht="15" customHeight="1">
      <c r="A1656" s="230" t="s">
        <v>575</v>
      </c>
      <c r="B1656" s="1" t="s">
        <v>149</v>
      </c>
      <c r="C1656" s="38">
        <v>4378253</v>
      </c>
      <c r="E1656" s="1" t="s">
        <v>340</v>
      </c>
      <c r="F1656" s="1" t="s">
        <v>313</v>
      </c>
      <c r="G1656" s="138" t="s">
        <v>173</v>
      </c>
    </row>
    <row r="1657" spans="1:7" ht="15" customHeight="1">
      <c r="A1657" s="230" t="s">
        <v>575</v>
      </c>
      <c r="B1657" s="1" t="s">
        <v>266</v>
      </c>
      <c r="D1657" s="38">
        <v>4378253</v>
      </c>
      <c r="E1657" s="1" t="s">
        <v>340</v>
      </c>
      <c r="F1657" s="1" t="s">
        <v>313</v>
      </c>
      <c r="G1657" s="138"/>
    </row>
    <row r="1658" spans="1:7" ht="15" customHeight="1">
      <c r="A1658" s="230" t="s">
        <v>575</v>
      </c>
      <c r="B1658" s="1" t="s">
        <v>149</v>
      </c>
      <c r="C1658" s="38">
        <v>1136630</v>
      </c>
      <c r="E1658" s="1" t="s">
        <v>450</v>
      </c>
      <c r="F1658" s="1" t="s">
        <v>313</v>
      </c>
      <c r="G1658" s="138" t="s">
        <v>173</v>
      </c>
    </row>
    <row r="1659" spans="1:7" ht="15" customHeight="1">
      <c r="A1659" s="230" t="s">
        <v>575</v>
      </c>
      <c r="B1659" s="1" t="s">
        <v>266</v>
      </c>
      <c r="D1659" s="38">
        <v>1136630</v>
      </c>
      <c r="E1659" s="1" t="s">
        <v>450</v>
      </c>
      <c r="F1659" s="1" t="s">
        <v>313</v>
      </c>
      <c r="G1659" s="138"/>
    </row>
    <row r="1660" spans="1:7" ht="15" customHeight="1">
      <c r="A1660" s="230" t="s">
        <v>575</v>
      </c>
      <c r="B1660" s="1" t="s">
        <v>149</v>
      </c>
      <c r="C1660" s="38">
        <v>76627100</v>
      </c>
      <c r="E1660" s="1" t="s">
        <v>370</v>
      </c>
      <c r="F1660" s="1" t="s">
        <v>313</v>
      </c>
      <c r="G1660" s="138" t="s">
        <v>173</v>
      </c>
    </row>
    <row r="1661" spans="1:7" ht="15" customHeight="1">
      <c r="A1661" s="230" t="s">
        <v>575</v>
      </c>
      <c r="B1661" s="1" t="s">
        <v>266</v>
      </c>
      <c r="D1661" s="38">
        <v>76627100</v>
      </c>
      <c r="E1661" s="1" t="s">
        <v>370</v>
      </c>
      <c r="F1661" s="1" t="s">
        <v>313</v>
      </c>
      <c r="G1661" s="138"/>
    </row>
    <row r="1662" spans="1:7" ht="15" customHeight="1">
      <c r="A1662" s="230" t="s">
        <v>575</v>
      </c>
      <c r="B1662" s="1" t="s">
        <v>149</v>
      </c>
      <c r="C1662" s="38">
        <v>24440900</v>
      </c>
      <c r="E1662" s="1" t="s">
        <v>370</v>
      </c>
      <c r="F1662" s="1" t="s">
        <v>313</v>
      </c>
      <c r="G1662" s="138" t="s">
        <v>173</v>
      </c>
    </row>
    <row r="1663" spans="1:7" ht="15" customHeight="1">
      <c r="A1663" s="230" t="s">
        <v>575</v>
      </c>
      <c r="B1663" s="1" t="s">
        <v>266</v>
      </c>
      <c r="D1663" s="38">
        <v>24440900</v>
      </c>
      <c r="E1663" s="1" t="s">
        <v>370</v>
      </c>
      <c r="F1663" s="1" t="s">
        <v>313</v>
      </c>
      <c r="G1663" s="138"/>
    </row>
    <row r="1664" spans="1:7" ht="15" customHeight="1">
      <c r="A1664" s="230" t="s">
        <v>576</v>
      </c>
      <c r="B1664" s="1" t="s">
        <v>149</v>
      </c>
      <c r="C1664" s="38">
        <v>22883300</v>
      </c>
      <c r="E1664" s="1" t="s">
        <v>390</v>
      </c>
      <c r="F1664" s="1" t="s">
        <v>313</v>
      </c>
      <c r="G1664" s="138" t="s">
        <v>173</v>
      </c>
    </row>
    <row r="1665" spans="1:8" ht="15" customHeight="1">
      <c r="A1665" s="230" t="s">
        <v>576</v>
      </c>
      <c r="B1665" s="1" t="s">
        <v>266</v>
      </c>
      <c r="D1665" s="38">
        <v>22883300</v>
      </c>
      <c r="E1665" s="1" t="s">
        <v>390</v>
      </c>
      <c r="F1665" s="1" t="s">
        <v>313</v>
      </c>
      <c r="G1665" s="138"/>
    </row>
    <row r="1666" spans="1:8" ht="15" customHeight="1">
      <c r="A1666" s="230" t="s">
        <v>576</v>
      </c>
      <c r="B1666" s="1" t="s">
        <v>149</v>
      </c>
      <c r="C1666" s="38">
        <v>9853800</v>
      </c>
      <c r="E1666" s="1" t="s">
        <v>346</v>
      </c>
      <c r="F1666" s="1" t="s">
        <v>313</v>
      </c>
      <c r="G1666" s="138" t="s">
        <v>173</v>
      </c>
    </row>
    <row r="1667" spans="1:8" ht="15" customHeight="1">
      <c r="A1667" s="230" t="s">
        <v>576</v>
      </c>
      <c r="B1667" s="1" t="s">
        <v>266</v>
      </c>
      <c r="D1667" s="38">
        <v>9853800</v>
      </c>
      <c r="E1667" s="1" t="s">
        <v>346</v>
      </c>
      <c r="F1667" s="1" t="s">
        <v>313</v>
      </c>
      <c r="G1667" s="138"/>
    </row>
    <row r="1668" spans="1:8" ht="15" customHeight="1">
      <c r="A1668" s="230" t="s">
        <v>576</v>
      </c>
      <c r="B1668" s="1" t="s">
        <v>149</v>
      </c>
      <c r="C1668" s="38">
        <v>8452290</v>
      </c>
      <c r="E1668" s="1" t="s">
        <v>340</v>
      </c>
      <c r="F1668" s="1" t="s">
        <v>313</v>
      </c>
      <c r="G1668" s="138" t="s">
        <v>173</v>
      </c>
    </row>
    <row r="1669" spans="1:8" ht="15" customHeight="1">
      <c r="A1669" s="230" t="s">
        <v>576</v>
      </c>
      <c r="B1669" s="1" t="s">
        <v>266</v>
      </c>
      <c r="D1669" s="38">
        <v>8452290</v>
      </c>
      <c r="E1669" s="1" t="s">
        <v>340</v>
      </c>
      <c r="F1669" s="1" t="s">
        <v>313</v>
      </c>
      <c r="G1669" s="138"/>
    </row>
    <row r="1670" spans="1:8" ht="15" customHeight="1">
      <c r="A1670" s="256" t="s">
        <v>577</v>
      </c>
      <c r="B1670" s="135" t="s">
        <v>149</v>
      </c>
      <c r="C1670" s="300">
        <v>7223480</v>
      </c>
      <c r="D1670" s="300"/>
      <c r="E1670" s="135" t="s">
        <v>397</v>
      </c>
      <c r="F1670" s="135" t="s">
        <v>313</v>
      </c>
      <c r="G1670" s="138" t="s">
        <v>173</v>
      </c>
    </row>
    <row r="1671" spans="1:8" ht="15" customHeight="1">
      <c r="A1671" s="250" t="s">
        <v>577</v>
      </c>
      <c r="B1671" s="26" t="s">
        <v>266</v>
      </c>
      <c r="C1671" s="313"/>
      <c r="D1671" s="313">
        <v>7223480</v>
      </c>
      <c r="E1671" s="26" t="s">
        <v>397</v>
      </c>
      <c r="F1671" s="26" t="s">
        <v>313</v>
      </c>
      <c r="G1671" s="133"/>
    </row>
    <row r="1672" spans="1:8" ht="15" customHeight="1">
      <c r="A1672" s="230" t="s">
        <v>579</v>
      </c>
      <c r="B1672" s="1" t="s">
        <v>149</v>
      </c>
      <c r="C1672" s="38">
        <v>132</v>
      </c>
      <c r="E1672" s="1" t="s">
        <v>355</v>
      </c>
      <c r="F1672" s="1" t="s">
        <v>414</v>
      </c>
      <c r="G1672" s="1" t="s">
        <v>173</v>
      </c>
      <c r="H1672" s="159" t="s">
        <v>586</v>
      </c>
    </row>
    <row r="1673" spans="1:8" ht="15" customHeight="1">
      <c r="A1673" s="230" t="s">
        <v>579</v>
      </c>
      <c r="B1673" s="1" t="s">
        <v>266</v>
      </c>
      <c r="D1673" s="38">
        <v>132</v>
      </c>
      <c r="E1673" s="1" t="s">
        <v>355</v>
      </c>
      <c r="F1673" s="1" t="s">
        <v>414</v>
      </c>
      <c r="G1673" s="1"/>
    </row>
    <row r="1674" spans="1:8" ht="15" customHeight="1">
      <c r="A1674" s="230" t="s">
        <v>579</v>
      </c>
      <c r="B1674" s="1" t="s">
        <v>149</v>
      </c>
      <c r="C1674" s="38">
        <v>2860</v>
      </c>
      <c r="E1674" s="1" t="s">
        <v>355</v>
      </c>
      <c r="F1674" s="1" t="s">
        <v>414</v>
      </c>
      <c r="G1674" s="1" t="s">
        <v>173</v>
      </c>
    </row>
    <row r="1675" spans="1:8" ht="15" customHeight="1">
      <c r="A1675" s="230" t="s">
        <v>579</v>
      </c>
      <c r="B1675" s="1" t="s">
        <v>266</v>
      </c>
      <c r="D1675" s="38">
        <v>2860</v>
      </c>
      <c r="E1675" s="1" t="s">
        <v>355</v>
      </c>
      <c r="F1675" s="1" t="s">
        <v>414</v>
      </c>
      <c r="G1675" s="1"/>
    </row>
    <row r="1676" spans="1:8" ht="15" customHeight="1">
      <c r="A1676" s="230" t="s">
        <v>579</v>
      </c>
      <c r="B1676" s="1" t="s">
        <v>149</v>
      </c>
      <c r="C1676" s="38">
        <v>286791</v>
      </c>
      <c r="E1676" s="1" t="s">
        <v>327</v>
      </c>
      <c r="F1676" s="1" t="s">
        <v>414</v>
      </c>
      <c r="G1676" s="1" t="s">
        <v>173</v>
      </c>
    </row>
    <row r="1677" spans="1:8" ht="15" customHeight="1">
      <c r="A1677" s="230" t="s">
        <v>579</v>
      </c>
      <c r="B1677" s="1" t="s">
        <v>266</v>
      </c>
      <c r="D1677" s="38">
        <v>286791</v>
      </c>
      <c r="E1677" s="1" t="s">
        <v>327</v>
      </c>
      <c r="F1677" s="1" t="s">
        <v>414</v>
      </c>
      <c r="G1677" s="1"/>
    </row>
    <row r="1678" spans="1:8" ht="15" customHeight="1">
      <c r="A1678" s="230" t="s">
        <v>579</v>
      </c>
      <c r="B1678" s="1" t="s">
        <v>149</v>
      </c>
      <c r="C1678" s="38">
        <v>4783706</v>
      </c>
      <c r="E1678" s="1" t="s">
        <v>337</v>
      </c>
      <c r="F1678" s="1" t="s">
        <v>414</v>
      </c>
      <c r="G1678" s="1" t="s">
        <v>173</v>
      </c>
    </row>
    <row r="1679" spans="1:8" ht="15" customHeight="1">
      <c r="A1679" s="230" t="s">
        <v>579</v>
      </c>
      <c r="B1679" s="1" t="s">
        <v>266</v>
      </c>
      <c r="D1679" s="38">
        <v>4783706</v>
      </c>
      <c r="E1679" s="1" t="s">
        <v>337</v>
      </c>
      <c r="F1679" s="1" t="s">
        <v>414</v>
      </c>
      <c r="G1679" s="1"/>
    </row>
    <row r="1680" spans="1:8" ht="15" customHeight="1">
      <c r="A1680" s="230" t="s">
        <v>579</v>
      </c>
      <c r="B1680" s="1" t="s">
        <v>149</v>
      </c>
      <c r="C1680" s="38">
        <v>8417201</v>
      </c>
      <c r="E1680" s="1" t="s">
        <v>367</v>
      </c>
      <c r="F1680" s="1" t="s">
        <v>414</v>
      </c>
      <c r="G1680" s="1" t="s">
        <v>173</v>
      </c>
    </row>
    <row r="1681" spans="1:7" ht="15" customHeight="1">
      <c r="A1681" s="230" t="s">
        <v>579</v>
      </c>
      <c r="B1681" s="1" t="s">
        <v>266</v>
      </c>
      <c r="D1681" s="38">
        <v>8417201</v>
      </c>
      <c r="E1681" s="1" t="s">
        <v>367</v>
      </c>
      <c r="F1681" s="1" t="s">
        <v>414</v>
      </c>
      <c r="G1681" s="1"/>
    </row>
    <row r="1682" spans="1:7" ht="15" customHeight="1">
      <c r="A1682" s="230" t="s">
        <v>579</v>
      </c>
      <c r="B1682" s="1" t="s">
        <v>149</v>
      </c>
      <c r="C1682" s="38">
        <v>14179</v>
      </c>
      <c r="E1682" s="1" t="s">
        <v>338</v>
      </c>
      <c r="F1682" s="1" t="s">
        <v>414</v>
      </c>
      <c r="G1682" s="1" t="s">
        <v>173</v>
      </c>
    </row>
    <row r="1683" spans="1:7" ht="15" customHeight="1">
      <c r="A1683" s="230" t="s">
        <v>579</v>
      </c>
      <c r="B1683" s="1" t="s">
        <v>266</v>
      </c>
      <c r="D1683" s="38">
        <v>14179</v>
      </c>
      <c r="E1683" s="1" t="s">
        <v>338</v>
      </c>
      <c r="F1683" s="1" t="s">
        <v>414</v>
      </c>
      <c r="G1683" s="1"/>
    </row>
    <row r="1684" spans="1:7" ht="15" customHeight="1">
      <c r="A1684" s="230" t="s">
        <v>579</v>
      </c>
      <c r="B1684" s="1" t="s">
        <v>149</v>
      </c>
      <c r="C1684" s="38">
        <v>658</v>
      </c>
      <c r="E1684" s="1" t="s">
        <v>338</v>
      </c>
      <c r="F1684" s="1" t="s">
        <v>414</v>
      </c>
      <c r="G1684" s="1" t="s">
        <v>173</v>
      </c>
    </row>
    <row r="1685" spans="1:7" ht="15" customHeight="1">
      <c r="A1685" s="230" t="s">
        <v>579</v>
      </c>
      <c r="B1685" s="1" t="s">
        <v>266</v>
      </c>
      <c r="D1685" s="38">
        <v>658</v>
      </c>
      <c r="E1685" s="1" t="s">
        <v>338</v>
      </c>
      <c r="F1685" s="1" t="s">
        <v>414</v>
      </c>
      <c r="G1685" s="1"/>
    </row>
    <row r="1686" spans="1:7" ht="15" customHeight="1">
      <c r="A1686" s="230" t="s">
        <v>579</v>
      </c>
      <c r="B1686" s="1" t="s">
        <v>149</v>
      </c>
      <c r="C1686" s="38">
        <v>94756</v>
      </c>
      <c r="E1686" s="1" t="s">
        <v>380</v>
      </c>
      <c r="F1686" s="1" t="s">
        <v>414</v>
      </c>
      <c r="G1686" s="1" t="s">
        <v>173</v>
      </c>
    </row>
    <row r="1687" spans="1:7" ht="15" customHeight="1">
      <c r="A1687" s="230" t="s">
        <v>579</v>
      </c>
      <c r="B1687" s="1" t="s">
        <v>266</v>
      </c>
      <c r="D1687" s="38">
        <v>94756</v>
      </c>
      <c r="E1687" s="1" t="s">
        <v>380</v>
      </c>
      <c r="F1687" s="1" t="s">
        <v>414</v>
      </c>
      <c r="G1687" s="1"/>
    </row>
    <row r="1688" spans="1:7" ht="15" customHeight="1">
      <c r="A1688" s="230" t="s">
        <v>579</v>
      </c>
      <c r="B1688" s="1" t="s">
        <v>149</v>
      </c>
      <c r="C1688" s="38">
        <v>6384</v>
      </c>
      <c r="E1688" s="1" t="s">
        <v>449</v>
      </c>
      <c r="F1688" s="1" t="s">
        <v>414</v>
      </c>
      <c r="G1688" s="1" t="s">
        <v>173</v>
      </c>
    </row>
    <row r="1689" spans="1:7" ht="15" customHeight="1">
      <c r="A1689" s="230" t="s">
        <v>579</v>
      </c>
      <c r="B1689" s="1" t="s">
        <v>266</v>
      </c>
      <c r="D1689" s="38">
        <v>6384</v>
      </c>
      <c r="E1689" s="1" t="s">
        <v>449</v>
      </c>
      <c r="F1689" s="1" t="s">
        <v>414</v>
      </c>
      <c r="G1689" s="1"/>
    </row>
    <row r="1690" spans="1:7" ht="15" customHeight="1">
      <c r="A1690" s="230" t="s">
        <v>579</v>
      </c>
      <c r="B1690" s="1" t="s">
        <v>149</v>
      </c>
      <c r="C1690" s="38">
        <v>137478</v>
      </c>
      <c r="E1690" s="1" t="s">
        <v>449</v>
      </c>
      <c r="F1690" s="1" t="s">
        <v>414</v>
      </c>
      <c r="G1690" s="1" t="s">
        <v>173</v>
      </c>
    </row>
    <row r="1691" spans="1:7" ht="15" customHeight="1">
      <c r="A1691" s="230" t="s">
        <v>579</v>
      </c>
      <c r="B1691" s="1" t="s">
        <v>266</v>
      </c>
      <c r="D1691" s="38">
        <v>137478</v>
      </c>
      <c r="E1691" s="1" t="s">
        <v>449</v>
      </c>
      <c r="F1691" s="1" t="s">
        <v>414</v>
      </c>
      <c r="G1691" s="1"/>
    </row>
    <row r="1692" spans="1:7" ht="15" customHeight="1">
      <c r="A1692" s="230" t="s">
        <v>579</v>
      </c>
      <c r="B1692" s="1" t="s">
        <v>149</v>
      </c>
      <c r="C1692" s="38">
        <v>7137</v>
      </c>
      <c r="E1692" s="1" t="s">
        <v>330</v>
      </c>
      <c r="F1692" s="1" t="s">
        <v>414</v>
      </c>
      <c r="G1692" s="1" t="s">
        <v>173</v>
      </c>
    </row>
    <row r="1693" spans="1:7" ht="15" customHeight="1">
      <c r="A1693" s="230" t="s">
        <v>579</v>
      </c>
      <c r="B1693" s="1" t="s">
        <v>266</v>
      </c>
      <c r="D1693" s="38">
        <v>7137</v>
      </c>
      <c r="E1693" s="1" t="s">
        <v>330</v>
      </c>
      <c r="F1693" s="1" t="s">
        <v>414</v>
      </c>
      <c r="G1693" s="1"/>
    </row>
    <row r="1694" spans="1:7" ht="15" customHeight="1">
      <c r="A1694" s="230" t="s">
        <v>579</v>
      </c>
      <c r="B1694" s="1" t="s">
        <v>149</v>
      </c>
      <c r="C1694" s="38">
        <v>252535</v>
      </c>
      <c r="E1694" s="1" t="s">
        <v>356</v>
      </c>
      <c r="F1694" s="1" t="s">
        <v>414</v>
      </c>
      <c r="G1694" s="1" t="s">
        <v>173</v>
      </c>
    </row>
    <row r="1695" spans="1:7" ht="15" customHeight="1">
      <c r="A1695" s="230" t="s">
        <v>579</v>
      </c>
      <c r="B1695" s="1" t="s">
        <v>266</v>
      </c>
      <c r="D1695" s="38">
        <v>252535</v>
      </c>
      <c r="E1695" s="1" t="s">
        <v>356</v>
      </c>
      <c r="F1695" s="1" t="s">
        <v>414</v>
      </c>
      <c r="G1695" s="1"/>
    </row>
    <row r="1696" spans="1:7" ht="15" customHeight="1">
      <c r="A1696" s="230" t="s">
        <v>579</v>
      </c>
      <c r="B1696" s="1" t="s">
        <v>149</v>
      </c>
      <c r="C1696" s="38">
        <v>1755</v>
      </c>
      <c r="E1696" s="1" t="s">
        <v>338</v>
      </c>
      <c r="F1696" s="1" t="s">
        <v>414</v>
      </c>
      <c r="G1696" s="1" t="s">
        <v>173</v>
      </c>
    </row>
    <row r="1697" spans="1:7" ht="15" customHeight="1">
      <c r="A1697" s="230" t="s">
        <v>579</v>
      </c>
      <c r="B1697" s="1" t="s">
        <v>266</v>
      </c>
      <c r="D1697" s="38">
        <v>1755</v>
      </c>
      <c r="E1697" s="1" t="s">
        <v>338</v>
      </c>
      <c r="F1697" s="1" t="s">
        <v>414</v>
      </c>
      <c r="G1697" s="1"/>
    </row>
    <row r="1698" spans="1:7" ht="15" customHeight="1">
      <c r="A1698" s="230" t="s">
        <v>579</v>
      </c>
      <c r="B1698" s="1" t="s">
        <v>149</v>
      </c>
      <c r="C1698" s="38">
        <v>37807</v>
      </c>
      <c r="E1698" s="1" t="s">
        <v>338</v>
      </c>
      <c r="F1698" s="1" t="s">
        <v>414</v>
      </c>
      <c r="G1698" s="1" t="s">
        <v>173</v>
      </c>
    </row>
    <row r="1699" spans="1:7" ht="15" customHeight="1">
      <c r="A1699" s="230" t="s">
        <v>579</v>
      </c>
      <c r="B1699" s="1" t="s">
        <v>266</v>
      </c>
      <c r="D1699" s="38">
        <v>37807</v>
      </c>
      <c r="E1699" s="1" t="s">
        <v>338</v>
      </c>
      <c r="F1699" s="1" t="s">
        <v>414</v>
      </c>
      <c r="G1699" s="1"/>
    </row>
    <row r="1700" spans="1:7" ht="15" customHeight="1">
      <c r="A1700" s="230" t="s">
        <v>579</v>
      </c>
      <c r="B1700" s="1" t="s">
        <v>149</v>
      </c>
      <c r="C1700" s="38">
        <v>8448</v>
      </c>
      <c r="E1700" s="1" t="s">
        <v>381</v>
      </c>
      <c r="F1700" s="1" t="s">
        <v>414</v>
      </c>
      <c r="G1700" s="1" t="s">
        <v>173</v>
      </c>
    </row>
    <row r="1701" spans="1:7" ht="15" customHeight="1">
      <c r="A1701" s="230" t="s">
        <v>579</v>
      </c>
      <c r="B1701" s="1" t="s">
        <v>266</v>
      </c>
      <c r="D1701" s="38">
        <v>8448</v>
      </c>
      <c r="E1701" s="1" t="s">
        <v>381</v>
      </c>
      <c r="F1701" s="1" t="s">
        <v>414</v>
      </c>
      <c r="G1701" s="1"/>
    </row>
    <row r="1702" spans="1:7" ht="15" customHeight="1">
      <c r="A1702" s="230" t="s">
        <v>579</v>
      </c>
      <c r="B1702" s="1" t="s">
        <v>149</v>
      </c>
      <c r="C1702" s="38">
        <v>392</v>
      </c>
      <c r="E1702" s="1" t="s">
        <v>381</v>
      </c>
      <c r="F1702" s="1" t="s">
        <v>414</v>
      </c>
      <c r="G1702" s="1" t="s">
        <v>173</v>
      </c>
    </row>
    <row r="1703" spans="1:7" ht="15" customHeight="1">
      <c r="A1703" s="230" t="s">
        <v>579</v>
      </c>
      <c r="B1703" s="1" t="s">
        <v>266</v>
      </c>
      <c r="D1703" s="38">
        <v>392</v>
      </c>
      <c r="E1703" s="1" t="s">
        <v>381</v>
      </c>
      <c r="F1703" s="1" t="s">
        <v>414</v>
      </c>
      <c r="G1703" s="1"/>
    </row>
    <row r="1704" spans="1:7" ht="15" customHeight="1">
      <c r="A1704" s="230" t="s">
        <v>579</v>
      </c>
      <c r="B1704" s="1" t="s">
        <v>149</v>
      </c>
      <c r="C1704" s="38">
        <v>2601</v>
      </c>
      <c r="E1704" s="1" t="s">
        <v>331</v>
      </c>
      <c r="F1704" s="1" t="s">
        <v>414</v>
      </c>
      <c r="G1704" s="1" t="s">
        <v>173</v>
      </c>
    </row>
    <row r="1705" spans="1:7" ht="15" customHeight="1">
      <c r="A1705" s="230" t="s">
        <v>579</v>
      </c>
      <c r="B1705" s="1" t="s">
        <v>266</v>
      </c>
      <c r="D1705" s="38">
        <v>2601</v>
      </c>
      <c r="E1705" s="1" t="s">
        <v>331</v>
      </c>
      <c r="F1705" s="1" t="s">
        <v>414</v>
      </c>
      <c r="G1705" s="1"/>
    </row>
    <row r="1706" spans="1:7" ht="15" customHeight="1">
      <c r="A1706" s="230" t="s">
        <v>579</v>
      </c>
      <c r="B1706" s="1" t="s">
        <v>149</v>
      </c>
      <c r="C1706" s="38">
        <v>56023</v>
      </c>
      <c r="E1706" s="1" t="s">
        <v>331</v>
      </c>
      <c r="F1706" s="1" t="s">
        <v>414</v>
      </c>
      <c r="G1706" s="1" t="s">
        <v>173</v>
      </c>
    </row>
    <row r="1707" spans="1:7" ht="15" customHeight="1">
      <c r="A1707" s="230" t="s">
        <v>579</v>
      </c>
      <c r="B1707" s="1" t="s">
        <v>266</v>
      </c>
      <c r="D1707" s="38">
        <v>56023</v>
      </c>
      <c r="E1707" s="1" t="s">
        <v>331</v>
      </c>
      <c r="F1707" s="1" t="s">
        <v>414</v>
      </c>
      <c r="G1707" s="1"/>
    </row>
    <row r="1708" spans="1:7" ht="15" customHeight="1">
      <c r="A1708" s="230" t="s">
        <v>579</v>
      </c>
      <c r="B1708" s="1" t="s">
        <v>149</v>
      </c>
      <c r="C1708" s="38">
        <v>142032</v>
      </c>
      <c r="E1708" s="1" t="s">
        <v>368</v>
      </c>
      <c r="F1708" s="1" t="s">
        <v>414</v>
      </c>
      <c r="G1708" s="1" t="s">
        <v>173</v>
      </c>
    </row>
    <row r="1709" spans="1:7" ht="15" customHeight="1">
      <c r="A1709" s="230" t="s">
        <v>579</v>
      </c>
      <c r="B1709" s="1" t="s">
        <v>266</v>
      </c>
      <c r="D1709" s="38">
        <v>142032</v>
      </c>
      <c r="E1709" s="1" t="s">
        <v>368</v>
      </c>
      <c r="F1709" s="1" t="s">
        <v>414</v>
      </c>
      <c r="G1709" s="1"/>
    </row>
    <row r="1710" spans="1:7" ht="15" customHeight="1">
      <c r="A1710" s="230" t="s">
        <v>579</v>
      </c>
      <c r="B1710" s="1" t="s">
        <v>149</v>
      </c>
      <c r="C1710" s="38">
        <v>5375</v>
      </c>
      <c r="E1710" s="1" t="s">
        <v>572</v>
      </c>
      <c r="F1710" s="1" t="s">
        <v>414</v>
      </c>
      <c r="G1710" s="1" t="s">
        <v>173</v>
      </c>
    </row>
    <row r="1711" spans="1:7" ht="15" customHeight="1">
      <c r="A1711" s="230" t="s">
        <v>579</v>
      </c>
      <c r="B1711" s="1" t="s">
        <v>266</v>
      </c>
      <c r="D1711" s="38">
        <v>5375</v>
      </c>
      <c r="E1711" s="1" t="s">
        <v>572</v>
      </c>
      <c r="F1711" s="1" t="s">
        <v>414</v>
      </c>
      <c r="G1711" s="1"/>
    </row>
    <row r="1712" spans="1:7" ht="15" customHeight="1">
      <c r="A1712" s="230" t="s">
        <v>579</v>
      </c>
      <c r="B1712" s="1" t="s">
        <v>149</v>
      </c>
      <c r="C1712" s="38">
        <v>115764</v>
      </c>
      <c r="E1712" s="1" t="s">
        <v>572</v>
      </c>
      <c r="F1712" s="1" t="s">
        <v>414</v>
      </c>
      <c r="G1712" s="1" t="s">
        <v>173</v>
      </c>
    </row>
    <row r="1713" spans="1:7" ht="15" customHeight="1">
      <c r="A1713" s="230" t="s">
        <v>579</v>
      </c>
      <c r="B1713" s="1" t="s">
        <v>266</v>
      </c>
      <c r="D1713" s="38">
        <v>115764</v>
      </c>
      <c r="E1713" s="1" t="s">
        <v>572</v>
      </c>
      <c r="F1713" s="1" t="s">
        <v>414</v>
      </c>
      <c r="G1713" s="1"/>
    </row>
    <row r="1714" spans="1:7" ht="15" customHeight="1">
      <c r="A1714" s="230" t="s">
        <v>580</v>
      </c>
      <c r="B1714" s="1" t="s">
        <v>149</v>
      </c>
      <c r="C1714" s="38">
        <v>38434</v>
      </c>
      <c r="E1714" s="1" t="s">
        <v>391</v>
      </c>
      <c r="F1714" s="1" t="s">
        <v>414</v>
      </c>
      <c r="G1714" s="1" t="s">
        <v>173</v>
      </c>
    </row>
    <row r="1715" spans="1:7" ht="15" customHeight="1">
      <c r="A1715" s="230" t="s">
        <v>580</v>
      </c>
      <c r="B1715" s="1" t="s">
        <v>266</v>
      </c>
      <c r="D1715" s="38">
        <v>38434</v>
      </c>
      <c r="E1715" s="1" t="s">
        <v>391</v>
      </c>
      <c r="F1715" s="1" t="s">
        <v>414</v>
      </c>
      <c r="G1715" s="1"/>
    </row>
    <row r="1716" spans="1:7" ht="15" customHeight="1">
      <c r="A1716" s="230" t="s">
        <v>581</v>
      </c>
      <c r="B1716" s="1" t="s">
        <v>149</v>
      </c>
      <c r="C1716" s="38">
        <v>48955</v>
      </c>
      <c r="E1716" s="1" t="s">
        <v>378</v>
      </c>
      <c r="F1716" s="1" t="s">
        <v>414</v>
      </c>
      <c r="G1716" s="1" t="s">
        <v>173</v>
      </c>
    </row>
    <row r="1717" spans="1:7" ht="15" customHeight="1">
      <c r="A1717" s="230" t="s">
        <v>581</v>
      </c>
      <c r="B1717" s="1" t="s">
        <v>266</v>
      </c>
      <c r="D1717" s="38">
        <v>48955</v>
      </c>
      <c r="E1717" s="1" t="s">
        <v>378</v>
      </c>
      <c r="F1717" s="1" t="s">
        <v>414</v>
      </c>
      <c r="G1717" s="1"/>
    </row>
    <row r="1718" spans="1:7" ht="15" customHeight="1">
      <c r="A1718" s="230" t="s">
        <v>581</v>
      </c>
      <c r="B1718" s="1" t="s">
        <v>149</v>
      </c>
      <c r="C1718" s="38">
        <v>6595</v>
      </c>
      <c r="E1718" s="1" t="s">
        <v>368</v>
      </c>
      <c r="F1718" s="1" t="s">
        <v>414</v>
      </c>
      <c r="G1718" s="1" t="s">
        <v>173</v>
      </c>
    </row>
    <row r="1719" spans="1:7" ht="15" customHeight="1">
      <c r="A1719" s="230" t="s">
        <v>581</v>
      </c>
      <c r="B1719" s="1" t="s">
        <v>266</v>
      </c>
      <c r="D1719" s="38">
        <v>6595</v>
      </c>
      <c r="E1719" s="1" t="s">
        <v>368</v>
      </c>
      <c r="F1719" s="1" t="s">
        <v>414</v>
      </c>
      <c r="G1719" s="1"/>
    </row>
    <row r="1720" spans="1:7" ht="15" customHeight="1">
      <c r="A1720" s="230" t="s">
        <v>581</v>
      </c>
      <c r="B1720" s="1" t="s">
        <v>149</v>
      </c>
      <c r="C1720" s="38">
        <v>43568</v>
      </c>
      <c r="E1720" s="1" t="s">
        <v>363</v>
      </c>
      <c r="F1720" s="1" t="s">
        <v>414</v>
      </c>
      <c r="G1720" s="1" t="s">
        <v>173</v>
      </c>
    </row>
    <row r="1721" spans="1:7" ht="15" customHeight="1">
      <c r="A1721" s="230" t="s">
        <v>581</v>
      </c>
      <c r="B1721" s="1" t="s">
        <v>266</v>
      </c>
      <c r="D1721" s="38">
        <v>43568</v>
      </c>
      <c r="E1721" s="1" t="s">
        <v>363</v>
      </c>
      <c r="F1721" s="1" t="s">
        <v>414</v>
      </c>
      <c r="G1721" s="1"/>
    </row>
    <row r="1722" spans="1:7" ht="15" customHeight="1">
      <c r="A1722" s="230" t="s">
        <v>582</v>
      </c>
      <c r="B1722" s="1" t="s">
        <v>149</v>
      </c>
      <c r="C1722" s="38">
        <v>348247</v>
      </c>
      <c r="E1722" s="1" t="s">
        <v>383</v>
      </c>
      <c r="F1722" s="1" t="s">
        <v>414</v>
      </c>
      <c r="G1722" s="1" t="s">
        <v>173</v>
      </c>
    </row>
    <row r="1723" spans="1:7" ht="15" customHeight="1">
      <c r="A1723" s="230" t="s">
        <v>582</v>
      </c>
      <c r="B1723" s="1" t="s">
        <v>266</v>
      </c>
      <c r="D1723" s="38">
        <v>348247</v>
      </c>
      <c r="E1723" s="1" t="s">
        <v>383</v>
      </c>
      <c r="F1723" s="1" t="s">
        <v>414</v>
      </c>
      <c r="G1723" s="1"/>
    </row>
    <row r="1724" spans="1:7" ht="15" customHeight="1">
      <c r="A1724" s="230" t="s">
        <v>583</v>
      </c>
      <c r="B1724" s="1" t="s">
        <v>149</v>
      </c>
      <c r="C1724" s="38">
        <v>11544</v>
      </c>
      <c r="E1724" s="1" t="s">
        <v>346</v>
      </c>
      <c r="F1724" s="1" t="s">
        <v>414</v>
      </c>
      <c r="G1724" s="1" t="s">
        <v>173</v>
      </c>
    </row>
    <row r="1725" spans="1:7" ht="15" customHeight="1">
      <c r="A1725" s="230" t="s">
        <v>583</v>
      </c>
      <c r="B1725" s="1" t="s">
        <v>266</v>
      </c>
      <c r="D1725" s="38">
        <v>11544</v>
      </c>
      <c r="E1725" s="1" t="s">
        <v>346</v>
      </c>
      <c r="F1725" s="1" t="s">
        <v>414</v>
      </c>
      <c r="G1725" s="1"/>
    </row>
    <row r="1726" spans="1:7" ht="15" customHeight="1">
      <c r="A1726" s="230" t="s">
        <v>583</v>
      </c>
      <c r="B1726" s="1" t="s">
        <v>149</v>
      </c>
      <c r="C1726" s="38">
        <v>248611</v>
      </c>
      <c r="E1726" s="1" t="s">
        <v>346</v>
      </c>
      <c r="F1726" s="1" t="s">
        <v>414</v>
      </c>
      <c r="G1726" s="1" t="s">
        <v>173</v>
      </c>
    </row>
    <row r="1727" spans="1:7" ht="15" customHeight="1">
      <c r="A1727" s="230" t="s">
        <v>583</v>
      </c>
      <c r="B1727" s="1" t="s">
        <v>266</v>
      </c>
      <c r="D1727" s="38">
        <v>248611</v>
      </c>
      <c r="E1727" s="1" t="s">
        <v>346</v>
      </c>
      <c r="F1727" s="1" t="s">
        <v>414</v>
      </c>
      <c r="G1727" s="1"/>
    </row>
    <row r="1728" spans="1:7" ht="15" customHeight="1">
      <c r="A1728" s="230" t="s">
        <v>583</v>
      </c>
      <c r="B1728" s="1" t="s">
        <v>149</v>
      </c>
      <c r="C1728" s="38">
        <v>1892336</v>
      </c>
      <c r="E1728" s="1" t="s">
        <v>369</v>
      </c>
      <c r="F1728" s="1" t="s">
        <v>414</v>
      </c>
      <c r="G1728" s="1" t="s">
        <v>173</v>
      </c>
    </row>
    <row r="1729" spans="1:7" ht="15" customHeight="1">
      <c r="A1729" s="230" t="s">
        <v>583</v>
      </c>
      <c r="B1729" s="1" t="s">
        <v>266</v>
      </c>
      <c r="D1729" s="38">
        <v>1892336</v>
      </c>
      <c r="E1729" s="1" t="s">
        <v>369</v>
      </c>
      <c r="F1729" s="1" t="s">
        <v>414</v>
      </c>
      <c r="G1729" s="1"/>
    </row>
    <row r="1730" spans="1:7" ht="15" customHeight="1">
      <c r="A1730" s="230" t="s">
        <v>583</v>
      </c>
      <c r="B1730" s="1" t="s">
        <v>149</v>
      </c>
      <c r="C1730" s="38">
        <v>47334</v>
      </c>
      <c r="E1730" s="1" t="s">
        <v>341</v>
      </c>
      <c r="F1730" s="1" t="s">
        <v>414</v>
      </c>
      <c r="G1730" s="1" t="s">
        <v>173</v>
      </c>
    </row>
    <row r="1731" spans="1:7" ht="15" customHeight="1">
      <c r="A1731" s="230" t="s">
        <v>583</v>
      </c>
      <c r="B1731" s="1" t="s">
        <v>266</v>
      </c>
      <c r="D1731" s="38">
        <v>47334</v>
      </c>
      <c r="E1731" s="1" t="s">
        <v>341</v>
      </c>
      <c r="F1731" s="1" t="s">
        <v>414</v>
      </c>
      <c r="G1731" s="1"/>
    </row>
    <row r="1732" spans="1:7" ht="15" customHeight="1">
      <c r="A1732" s="230" t="s">
        <v>583</v>
      </c>
      <c r="B1732" s="1" t="s">
        <v>149</v>
      </c>
      <c r="C1732" s="38">
        <v>1019370</v>
      </c>
      <c r="E1732" s="1" t="s">
        <v>341</v>
      </c>
      <c r="F1732" s="1" t="s">
        <v>414</v>
      </c>
      <c r="G1732" s="1" t="s">
        <v>173</v>
      </c>
    </row>
    <row r="1733" spans="1:7" ht="15" customHeight="1">
      <c r="A1733" s="230" t="s">
        <v>583</v>
      </c>
      <c r="B1733" s="1" t="s">
        <v>266</v>
      </c>
      <c r="D1733" s="38">
        <v>1019370</v>
      </c>
      <c r="E1733" s="1" t="s">
        <v>341</v>
      </c>
      <c r="F1733" s="1" t="s">
        <v>414</v>
      </c>
      <c r="G1733" s="1"/>
    </row>
    <row r="1734" spans="1:7" ht="15" customHeight="1">
      <c r="A1734" s="230" t="s">
        <v>583</v>
      </c>
      <c r="B1734" s="1" t="s">
        <v>149</v>
      </c>
      <c r="C1734" s="38">
        <v>31130</v>
      </c>
      <c r="E1734" s="1" t="s">
        <v>341</v>
      </c>
      <c r="F1734" s="1" t="s">
        <v>414</v>
      </c>
      <c r="G1734" s="1" t="s">
        <v>173</v>
      </c>
    </row>
    <row r="1735" spans="1:7" ht="15" customHeight="1">
      <c r="A1735" s="230" t="s">
        <v>583</v>
      </c>
      <c r="B1735" s="1" t="s">
        <v>266</v>
      </c>
      <c r="D1735" s="38">
        <v>31130</v>
      </c>
      <c r="E1735" s="1" t="s">
        <v>341</v>
      </c>
      <c r="F1735" s="1" t="s">
        <v>414</v>
      </c>
      <c r="G1735" s="1"/>
    </row>
    <row r="1736" spans="1:7" ht="15" customHeight="1">
      <c r="A1736" s="230" t="s">
        <v>583</v>
      </c>
      <c r="B1736" s="1" t="s">
        <v>149</v>
      </c>
      <c r="C1736" s="38">
        <v>670406</v>
      </c>
      <c r="E1736" s="1" t="s">
        <v>341</v>
      </c>
      <c r="F1736" s="1" t="s">
        <v>414</v>
      </c>
      <c r="G1736" s="1" t="s">
        <v>173</v>
      </c>
    </row>
    <row r="1737" spans="1:7" ht="15" customHeight="1">
      <c r="A1737" s="230" t="s">
        <v>583</v>
      </c>
      <c r="B1737" s="1" t="s">
        <v>266</v>
      </c>
      <c r="D1737" s="38">
        <v>670406</v>
      </c>
      <c r="E1737" s="1" t="s">
        <v>341</v>
      </c>
      <c r="F1737" s="1" t="s">
        <v>414</v>
      </c>
      <c r="G1737" s="1"/>
    </row>
    <row r="1738" spans="1:7" ht="15" customHeight="1">
      <c r="A1738" s="230" t="s">
        <v>583</v>
      </c>
      <c r="B1738" s="1" t="s">
        <v>149</v>
      </c>
      <c r="C1738" s="38">
        <v>2742</v>
      </c>
      <c r="E1738" s="1" t="s">
        <v>341</v>
      </c>
      <c r="F1738" s="1" t="s">
        <v>414</v>
      </c>
      <c r="G1738" s="1" t="s">
        <v>173</v>
      </c>
    </row>
    <row r="1739" spans="1:7" ht="15" customHeight="1">
      <c r="A1739" s="230" t="s">
        <v>583</v>
      </c>
      <c r="B1739" s="1" t="s">
        <v>266</v>
      </c>
      <c r="D1739" s="38">
        <v>2742</v>
      </c>
      <c r="E1739" s="1" t="s">
        <v>341</v>
      </c>
      <c r="F1739" s="1" t="s">
        <v>414</v>
      </c>
      <c r="G1739" s="1"/>
    </row>
    <row r="1740" spans="1:7" ht="15" customHeight="1">
      <c r="A1740" s="230" t="s">
        <v>583</v>
      </c>
      <c r="B1740" s="1" t="s">
        <v>149</v>
      </c>
      <c r="C1740" s="38">
        <v>59059</v>
      </c>
      <c r="E1740" s="1" t="s">
        <v>341</v>
      </c>
      <c r="F1740" s="1" t="s">
        <v>414</v>
      </c>
      <c r="G1740" s="1" t="s">
        <v>173</v>
      </c>
    </row>
    <row r="1741" spans="1:7" ht="15" customHeight="1">
      <c r="A1741" s="230" t="s">
        <v>583</v>
      </c>
      <c r="B1741" s="1" t="s">
        <v>266</v>
      </c>
      <c r="D1741" s="38">
        <v>59059</v>
      </c>
      <c r="E1741" s="1" t="s">
        <v>341</v>
      </c>
      <c r="F1741" s="1" t="s">
        <v>414</v>
      </c>
      <c r="G1741" s="1"/>
    </row>
    <row r="1742" spans="1:7" ht="15" customHeight="1">
      <c r="A1742" s="230" t="s">
        <v>583</v>
      </c>
      <c r="B1742" s="1" t="s">
        <v>149</v>
      </c>
      <c r="C1742" s="38">
        <v>68299</v>
      </c>
      <c r="E1742" s="1" t="s">
        <v>341</v>
      </c>
      <c r="F1742" s="1" t="s">
        <v>414</v>
      </c>
      <c r="G1742" s="1" t="s">
        <v>173</v>
      </c>
    </row>
    <row r="1743" spans="1:7" ht="15" customHeight="1">
      <c r="A1743" s="230" t="s">
        <v>583</v>
      </c>
      <c r="B1743" s="1" t="s">
        <v>266</v>
      </c>
      <c r="D1743" s="38">
        <v>68299</v>
      </c>
      <c r="E1743" s="1" t="s">
        <v>341</v>
      </c>
      <c r="F1743" s="1" t="s">
        <v>414</v>
      </c>
      <c r="G1743" s="1"/>
    </row>
    <row r="1744" spans="1:7" ht="15" customHeight="1">
      <c r="A1744" s="230" t="s">
        <v>583</v>
      </c>
      <c r="B1744" s="1" t="s">
        <v>149</v>
      </c>
      <c r="C1744" s="38">
        <v>45199</v>
      </c>
      <c r="E1744" s="1" t="s">
        <v>341</v>
      </c>
      <c r="F1744" s="1" t="s">
        <v>414</v>
      </c>
      <c r="G1744" s="1" t="s">
        <v>173</v>
      </c>
    </row>
    <row r="1745" spans="1:7" ht="15" customHeight="1">
      <c r="A1745" s="230" t="s">
        <v>583</v>
      </c>
      <c r="B1745" s="1" t="s">
        <v>266</v>
      </c>
      <c r="D1745" s="38">
        <v>45199</v>
      </c>
      <c r="E1745" s="1" t="s">
        <v>341</v>
      </c>
      <c r="F1745" s="1" t="s">
        <v>414</v>
      </c>
      <c r="G1745" s="1"/>
    </row>
    <row r="1746" spans="1:7" ht="15" customHeight="1">
      <c r="A1746" s="230" t="s">
        <v>583</v>
      </c>
      <c r="B1746" s="1" t="s">
        <v>149</v>
      </c>
      <c r="C1746" s="38">
        <v>2098</v>
      </c>
      <c r="E1746" s="1" t="s">
        <v>341</v>
      </c>
      <c r="F1746" s="1" t="s">
        <v>414</v>
      </c>
      <c r="G1746" s="1" t="s">
        <v>173</v>
      </c>
    </row>
    <row r="1747" spans="1:7" ht="15" customHeight="1">
      <c r="A1747" s="230" t="s">
        <v>583</v>
      </c>
      <c r="B1747" s="1" t="s">
        <v>266</v>
      </c>
      <c r="D1747" s="38">
        <v>2098</v>
      </c>
      <c r="E1747" s="1" t="s">
        <v>341</v>
      </c>
      <c r="F1747" s="1" t="s">
        <v>414</v>
      </c>
      <c r="G1747" s="1"/>
    </row>
    <row r="1748" spans="1:7" ht="15" customHeight="1">
      <c r="A1748" s="230" t="s">
        <v>583</v>
      </c>
      <c r="B1748" s="1" t="s">
        <v>149</v>
      </c>
      <c r="C1748" s="38">
        <v>3171</v>
      </c>
      <c r="E1748" s="1" t="s">
        <v>341</v>
      </c>
      <c r="F1748" s="1" t="s">
        <v>414</v>
      </c>
      <c r="G1748" s="1" t="s">
        <v>173</v>
      </c>
    </row>
    <row r="1749" spans="1:7" ht="15" customHeight="1">
      <c r="A1749" s="230" t="s">
        <v>583</v>
      </c>
      <c r="B1749" s="1" t="s">
        <v>266</v>
      </c>
      <c r="D1749" s="38">
        <v>3171</v>
      </c>
      <c r="E1749" s="1" t="s">
        <v>341</v>
      </c>
      <c r="F1749" s="1" t="s">
        <v>414</v>
      </c>
      <c r="G1749" s="1"/>
    </row>
    <row r="1750" spans="1:7" ht="15" customHeight="1">
      <c r="A1750" s="230" t="s">
        <v>583</v>
      </c>
      <c r="B1750" s="1" t="s">
        <v>149</v>
      </c>
      <c r="C1750" s="38">
        <v>886</v>
      </c>
      <c r="E1750" s="1" t="s">
        <v>493</v>
      </c>
      <c r="F1750" s="1" t="s">
        <v>414</v>
      </c>
      <c r="G1750" s="1" t="s">
        <v>173</v>
      </c>
    </row>
    <row r="1751" spans="1:7" ht="15" customHeight="1">
      <c r="A1751" s="230" t="s">
        <v>583</v>
      </c>
      <c r="B1751" s="1" t="s">
        <v>266</v>
      </c>
      <c r="D1751" s="38">
        <v>886</v>
      </c>
      <c r="E1751" s="1" t="s">
        <v>493</v>
      </c>
      <c r="F1751" s="1" t="s">
        <v>414</v>
      </c>
      <c r="G1751" s="1"/>
    </row>
    <row r="1752" spans="1:7" ht="15" customHeight="1">
      <c r="A1752" s="230" t="s">
        <v>583</v>
      </c>
      <c r="B1752" s="1" t="s">
        <v>149</v>
      </c>
      <c r="C1752" s="38">
        <v>19085</v>
      </c>
      <c r="E1752" s="1" t="s">
        <v>493</v>
      </c>
      <c r="F1752" s="1" t="s">
        <v>414</v>
      </c>
      <c r="G1752" s="1" t="s">
        <v>173</v>
      </c>
    </row>
    <row r="1753" spans="1:7" ht="15" customHeight="1">
      <c r="A1753" s="230" t="s">
        <v>583</v>
      </c>
      <c r="B1753" s="1" t="s">
        <v>266</v>
      </c>
      <c r="D1753" s="38">
        <v>19085</v>
      </c>
      <c r="E1753" s="1" t="s">
        <v>493</v>
      </c>
      <c r="F1753" s="1" t="s">
        <v>414</v>
      </c>
      <c r="G1753" s="1"/>
    </row>
    <row r="1754" spans="1:7" ht="15" customHeight="1">
      <c r="A1754" s="230" t="s">
        <v>583</v>
      </c>
      <c r="B1754" s="1" t="s">
        <v>149</v>
      </c>
      <c r="C1754" s="38">
        <v>207</v>
      </c>
      <c r="E1754" s="1" t="s">
        <v>370</v>
      </c>
      <c r="F1754" s="1" t="s">
        <v>414</v>
      </c>
      <c r="G1754" s="1" t="s">
        <v>173</v>
      </c>
    </row>
    <row r="1755" spans="1:7" ht="15" customHeight="1">
      <c r="A1755" s="230" t="s">
        <v>583</v>
      </c>
      <c r="B1755" s="1" t="s">
        <v>266</v>
      </c>
      <c r="D1755" s="38">
        <v>207</v>
      </c>
      <c r="E1755" s="1" t="s">
        <v>370</v>
      </c>
      <c r="F1755" s="1" t="s">
        <v>414</v>
      </c>
      <c r="G1755" s="1"/>
    </row>
    <row r="1756" spans="1:7" ht="15" customHeight="1">
      <c r="A1756" s="230" t="s">
        <v>583</v>
      </c>
      <c r="B1756" s="1" t="s">
        <v>149</v>
      </c>
      <c r="C1756" s="38">
        <v>3342</v>
      </c>
      <c r="E1756" s="1" t="s">
        <v>370</v>
      </c>
      <c r="F1756" s="1" t="s">
        <v>414</v>
      </c>
      <c r="G1756" s="1" t="s">
        <v>173</v>
      </c>
    </row>
    <row r="1757" spans="1:7" ht="15" customHeight="1">
      <c r="A1757" s="230" t="s">
        <v>583</v>
      </c>
      <c r="B1757" s="1" t="s">
        <v>266</v>
      </c>
      <c r="D1757" s="38">
        <v>3342</v>
      </c>
      <c r="E1757" s="1" t="s">
        <v>370</v>
      </c>
      <c r="F1757" s="1" t="s">
        <v>414</v>
      </c>
      <c r="G1757" s="1"/>
    </row>
    <row r="1758" spans="1:7" ht="15" customHeight="1">
      <c r="A1758" s="230" t="s">
        <v>583</v>
      </c>
      <c r="B1758" s="1" t="s">
        <v>149</v>
      </c>
      <c r="C1758" s="38">
        <v>154990</v>
      </c>
      <c r="E1758" s="1" t="s">
        <v>370</v>
      </c>
      <c r="F1758" s="1" t="s">
        <v>414</v>
      </c>
      <c r="G1758" s="1" t="s">
        <v>173</v>
      </c>
    </row>
    <row r="1759" spans="1:7" ht="15" customHeight="1">
      <c r="A1759" s="230" t="s">
        <v>583</v>
      </c>
      <c r="B1759" s="1" t="s">
        <v>266</v>
      </c>
      <c r="D1759" s="38">
        <v>154990</v>
      </c>
      <c r="E1759" s="1" t="s">
        <v>370</v>
      </c>
      <c r="F1759" s="1" t="s">
        <v>414</v>
      </c>
      <c r="G1759" s="1"/>
    </row>
    <row r="1760" spans="1:7" ht="15" customHeight="1">
      <c r="A1760" s="230" t="s">
        <v>583</v>
      </c>
      <c r="B1760" s="1" t="s">
        <v>149</v>
      </c>
      <c r="C1760" s="38">
        <v>7196</v>
      </c>
      <c r="E1760" s="1" t="s">
        <v>370</v>
      </c>
      <c r="F1760" s="1" t="s">
        <v>414</v>
      </c>
      <c r="G1760" s="1" t="s">
        <v>173</v>
      </c>
    </row>
    <row r="1761" spans="1:7" ht="15" customHeight="1">
      <c r="A1761" s="230" t="s">
        <v>583</v>
      </c>
      <c r="B1761" s="1" t="s">
        <v>266</v>
      </c>
      <c r="D1761" s="38">
        <v>7196</v>
      </c>
      <c r="E1761" s="1" t="s">
        <v>370</v>
      </c>
      <c r="F1761" s="1" t="s">
        <v>414</v>
      </c>
      <c r="G1761" s="1"/>
    </row>
    <row r="1762" spans="1:7" ht="15" customHeight="1">
      <c r="A1762" s="230" t="s">
        <v>583</v>
      </c>
      <c r="B1762" s="1" t="s">
        <v>149</v>
      </c>
      <c r="C1762" s="38">
        <v>4455</v>
      </c>
      <c r="E1762" s="1" t="s">
        <v>370</v>
      </c>
      <c r="F1762" s="1" t="s">
        <v>414</v>
      </c>
      <c r="G1762" s="1" t="s">
        <v>173</v>
      </c>
    </row>
    <row r="1763" spans="1:7" ht="15" customHeight="1">
      <c r="A1763" s="230" t="s">
        <v>583</v>
      </c>
      <c r="B1763" s="1" t="s">
        <v>266</v>
      </c>
      <c r="D1763" s="38">
        <v>4455</v>
      </c>
      <c r="E1763" s="1" t="s">
        <v>370</v>
      </c>
      <c r="F1763" s="1" t="s">
        <v>414</v>
      </c>
      <c r="G1763" s="1"/>
    </row>
    <row r="1764" spans="1:7" ht="15" customHeight="1">
      <c r="A1764" s="230" t="s">
        <v>583</v>
      </c>
      <c r="B1764" s="1" t="s">
        <v>149</v>
      </c>
      <c r="C1764" s="38">
        <v>71973</v>
      </c>
      <c r="E1764" s="1" t="s">
        <v>370</v>
      </c>
      <c r="F1764" s="1" t="s">
        <v>414</v>
      </c>
      <c r="G1764" s="1" t="s">
        <v>173</v>
      </c>
    </row>
    <row r="1765" spans="1:7" ht="15" customHeight="1">
      <c r="A1765" s="230" t="s">
        <v>583</v>
      </c>
      <c r="B1765" s="1" t="s">
        <v>266</v>
      </c>
      <c r="D1765" s="38">
        <v>71973</v>
      </c>
      <c r="E1765" s="1" t="s">
        <v>370</v>
      </c>
      <c r="F1765" s="1" t="s">
        <v>414</v>
      </c>
      <c r="G1765" s="1"/>
    </row>
    <row r="1766" spans="1:7" ht="15" customHeight="1">
      <c r="A1766" s="230" t="s">
        <v>583</v>
      </c>
      <c r="B1766" s="1" t="s">
        <v>149</v>
      </c>
      <c r="C1766" s="38">
        <v>8011</v>
      </c>
      <c r="E1766" s="1" t="s">
        <v>428</v>
      </c>
      <c r="F1766" s="1" t="s">
        <v>414</v>
      </c>
      <c r="G1766" s="1" t="s">
        <v>173</v>
      </c>
    </row>
    <row r="1767" spans="1:7" ht="15" customHeight="1">
      <c r="A1767" s="230" t="s">
        <v>583</v>
      </c>
      <c r="B1767" s="1" t="s">
        <v>266</v>
      </c>
      <c r="D1767" s="38">
        <v>8011</v>
      </c>
      <c r="E1767" s="1" t="s">
        <v>428</v>
      </c>
      <c r="F1767" s="1" t="s">
        <v>414</v>
      </c>
      <c r="G1767" s="1"/>
    </row>
    <row r="1768" spans="1:7" ht="15" customHeight="1">
      <c r="A1768" s="230" t="s">
        <v>583</v>
      </c>
      <c r="B1768" s="1" t="s">
        <v>149</v>
      </c>
      <c r="C1768" s="38">
        <v>61271</v>
      </c>
      <c r="E1768" s="1" t="s">
        <v>382</v>
      </c>
      <c r="F1768" s="1" t="s">
        <v>414</v>
      </c>
      <c r="G1768" s="1" t="s">
        <v>173</v>
      </c>
    </row>
    <row r="1769" spans="1:7" ht="15" customHeight="1">
      <c r="A1769" s="230" t="s">
        <v>583</v>
      </c>
      <c r="B1769" s="1" t="s">
        <v>266</v>
      </c>
      <c r="D1769" s="38">
        <v>61271</v>
      </c>
      <c r="E1769" s="1" t="s">
        <v>382</v>
      </c>
      <c r="F1769" s="1" t="s">
        <v>414</v>
      </c>
      <c r="G1769" s="1"/>
    </row>
    <row r="1770" spans="1:7" ht="15" customHeight="1">
      <c r="A1770" s="230" t="s">
        <v>584</v>
      </c>
      <c r="B1770" s="1" t="s">
        <v>149</v>
      </c>
      <c r="C1770" s="38">
        <v>140228</v>
      </c>
      <c r="E1770" s="1" t="s">
        <v>340</v>
      </c>
      <c r="F1770" s="1" t="s">
        <v>414</v>
      </c>
      <c r="G1770" s="1" t="s">
        <v>173</v>
      </c>
    </row>
    <row r="1771" spans="1:7" ht="15" customHeight="1">
      <c r="A1771" s="230" t="s">
        <v>584</v>
      </c>
      <c r="B1771" s="1" t="s">
        <v>266</v>
      </c>
      <c r="D1771" s="38">
        <v>140228</v>
      </c>
      <c r="E1771" s="1" t="s">
        <v>340</v>
      </c>
      <c r="F1771" s="1" t="s">
        <v>414</v>
      </c>
      <c r="G1771" s="1"/>
    </row>
    <row r="1772" spans="1:7" ht="15" customHeight="1">
      <c r="A1772" s="230" t="s">
        <v>584</v>
      </c>
      <c r="B1772" s="1" t="s">
        <v>149</v>
      </c>
      <c r="C1772" s="38">
        <v>123761</v>
      </c>
      <c r="E1772" s="1" t="s">
        <v>340</v>
      </c>
      <c r="F1772" s="1" t="s">
        <v>414</v>
      </c>
      <c r="G1772" s="1" t="s">
        <v>173</v>
      </c>
    </row>
    <row r="1773" spans="1:7" ht="15" customHeight="1">
      <c r="A1773" s="230" t="s">
        <v>584</v>
      </c>
      <c r="B1773" s="1" t="s">
        <v>266</v>
      </c>
      <c r="D1773" s="38">
        <v>123761</v>
      </c>
      <c r="E1773" s="1" t="s">
        <v>340</v>
      </c>
      <c r="F1773" s="1" t="s">
        <v>414</v>
      </c>
      <c r="G1773" s="1"/>
    </row>
    <row r="1774" spans="1:7" ht="15" customHeight="1">
      <c r="A1774" s="230" t="s">
        <v>584</v>
      </c>
      <c r="B1774" s="1" t="s">
        <v>149</v>
      </c>
      <c r="C1774" s="38">
        <v>23485</v>
      </c>
      <c r="E1774" s="1" t="s">
        <v>340</v>
      </c>
      <c r="F1774" s="1" t="s">
        <v>414</v>
      </c>
      <c r="G1774" s="1" t="s">
        <v>173</v>
      </c>
    </row>
    <row r="1775" spans="1:7" ht="15" customHeight="1">
      <c r="A1775" s="230" t="s">
        <v>584</v>
      </c>
      <c r="B1775" s="1" t="s">
        <v>266</v>
      </c>
      <c r="D1775" s="38">
        <v>23485</v>
      </c>
      <c r="E1775" s="1" t="s">
        <v>340</v>
      </c>
      <c r="F1775" s="1" t="s">
        <v>414</v>
      </c>
      <c r="G1775" s="1"/>
    </row>
    <row r="1776" spans="1:7" ht="15" customHeight="1">
      <c r="A1776" s="230" t="s">
        <v>584</v>
      </c>
      <c r="B1776" s="1" t="s">
        <v>149</v>
      </c>
      <c r="C1776" s="38">
        <v>6511</v>
      </c>
      <c r="E1776" s="1" t="s">
        <v>340</v>
      </c>
      <c r="F1776" s="1" t="s">
        <v>414</v>
      </c>
      <c r="G1776" s="1" t="s">
        <v>173</v>
      </c>
    </row>
    <row r="1777" spans="1:8" ht="15" customHeight="1">
      <c r="A1777" s="230" t="s">
        <v>584</v>
      </c>
      <c r="B1777" s="1" t="s">
        <v>266</v>
      </c>
      <c r="D1777" s="38">
        <v>6511</v>
      </c>
      <c r="E1777" s="1" t="s">
        <v>340</v>
      </c>
      <c r="F1777" s="1" t="s">
        <v>414</v>
      </c>
      <c r="G1777" s="1"/>
    </row>
    <row r="1778" spans="1:8" ht="15" customHeight="1">
      <c r="A1778" s="230" t="s">
        <v>584</v>
      </c>
      <c r="B1778" s="1" t="s">
        <v>149</v>
      </c>
      <c r="C1778" s="38">
        <v>5746</v>
      </c>
      <c r="E1778" s="1" t="s">
        <v>340</v>
      </c>
      <c r="F1778" s="1" t="s">
        <v>414</v>
      </c>
      <c r="G1778" s="1" t="s">
        <v>173</v>
      </c>
    </row>
    <row r="1779" spans="1:8" ht="15" customHeight="1">
      <c r="A1779" s="230" t="s">
        <v>584</v>
      </c>
      <c r="B1779" s="1" t="s">
        <v>266</v>
      </c>
      <c r="D1779" s="38">
        <v>5746</v>
      </c>
      <c r="E1779" s="1" t="s">
        <v>340</v>
      </c>
      <c r="F1779" s="1" t="s">
        <v>414</v>
      </c>
      <c r="G1779" s="1"/>
    </row>
    <row r="1780" spans="1:8" ht="15" customHeight="1">
      <c r="A1780" s="230" t="s">
        <v>584</v>
      </c>
      <c r="B1780" s="1" t="s">
        <v>149</v>
      </c>
      <c r="C1780" s="38">
        <v>1090</v>
      </c>
      <c r="E1780" s="1" t="s">
        <v>340</v>
      </c>
      <c r="F1780" s="1" t="s">
        <v>414</v>
      </c>
      <c r="G1780" s="1" t="s">
        <v>173</v>
      </c>
    </row>
    <row r="1781" spans="1:8" ht="15" customHeight="1">
      <c r="A1781" s="230" t="s">
        <v>584</v>
      </c>
      <c r="B1781" s="1" t="s">
        <v>266</v>
      </c>
      <c r="D1781" s="38">
        <v>1090</v>
      </c>
      <c r="E1781" s="1" t="s">
        <v>340</v>
      </c>
      <c r="F1781" s="1" t="s">
        <v>414</v>
      </c>
      <c r="G1781" s="1"/>
    </row>
    <row r="1782" spans="1:8" ht="15" customHeight="1">
      <c r="A1782" s="230" t="s">
        <v>584</v>
      </c>
      <c r="B1782" s="1" t="s">
        <v>149</v>
      </c>
      <c r="C1782" s="38">
        <v>806</v>
      </c>
      <c r="E1782" s="1" t="s">
        <v>334</v>
      </c>
      <c r="F1782" s="1" t="s">
        <v>414</v>
      </c>
      <c r="G1782" s="1" t="s">
        <v>173</v>
      </c>
    </row>
    <row r="1783" spans="1:8" ht="15" customHeight="1">
      <c r="A1783" s="230" t="s">
        <v>584</v>
      </c>
      <c r="B1783" s="1" t="s">
        <v>266</v>
      </c>
      <c r="D1783" s="38">
        <v>806</v>
      </c>
      <c r="E1783" s="1" t="s">
        <v>334</v>
      </c>
      <c r="F1783" s="1" t="s">
        <v>414</v>
      </c>
      <c r="G1783" s="1"/>
    </row>
    <row r="1784" spans="1:8" ht="15" customHeight="1">
      <c r="A1784" s="230" t="s">
        <v>584</v>
      </c>
      <c r="B1784" s="1" t="s">
        <v>149</v>
      </c>
      <c r="C1784" s="38">
        <v>17369</v>
      </c>
      <c r="E1784" s="1" t="s">
        <v>334</v>
      </c>
      <c r="F1784" s="1" t="s">
        <v>414</v>
      </c>
      <c r="G1784" s="1" t="s">
        <v>173</v>
      </c>
    </row>
    <row r="1785" spans="1:8" ht="15" customHeight="1">
      <c r="A1785" s="230" t="s">
        <v>584</v>
      </c>
      <c r="B1785" s="1" t="s">
        <v>266</v>
      </c>
      <c r="D1785" s="38">
        <v>17369</v>
      </c>
      <c r="E1785" s="1" t="s">
        <v>334</v>
      </c>
      <c r="F1785" s="1" t="s">
        <v>414</v>
      </c>
      <c r="G1785" s="1"/>
    </row>
    <row r="1786" spans="1:8" ht="15" customHeight="1">
      <c r="A1786" s="230" t="s">
        <v>579</v>
      </c>
      <c r="B1786" s="1" t="s">
        <v>149</v>
      </c>
      <c r="C1786" s="38">
        <v>1815000</v>
      </c>
      <c r="E1786" s="1" t="s">
        <v>379</v>
      </c>
      <c r="F1786" s="1" t="s">
        <v>414</v>
      </c>
      <c r="G1786" s="1" t="s">
        <v>173</v>
      </c>
    </row>
    <row r="1787" spans="1:8" ht="15" customHeight="1">
      <c r="A1787" s="230" t="s">
        <v>579</v>
      </c>
      <c r="B1787" s="1" t="s">
        <v>266</v>
      </c>
      <c r="D1787" s="38">
        <v>1815000</v>
      </c>
      <c r="E1787" s="1" t="s">
        <v>379</v>
      </c>
      <c r="F1787" s="1" t="s">
        <v>414</v>
      </c>
      <c r="G1787" s="1"/>
    </row>
    <row r="1788" spans="1:8" ht="15" customHeight="1">
      <c r="A1788" s="230" t="s">
        <v>585</v>
      </c>
      <c r="B1788" s="1" t="s">
        <v>149</v>
      </c>
      <c r="C1788" s="38">
        <v>297000</v>
      </c>
      <c r="E1788" s="1" t="s">
        <v>392</v>
      </c>
      <c r="F1788" s="1" t="s">
        <v>414</v>
      </c>
      <c r="G1788" s="1" t="s">
        <v>173</v>
      </c>
    </row>
    <row r="1789" spans="1:8" ht="15" customHeight="1">
      <c r="A1789" s="230" t="s">
        <v>585</v>
      </c>
      <c r="B1789" s="1" t="s">
        <v>266</v>
      </c>
      <c r="D1789" s="38">
        <v>297000</v>
      </c>
      <c r="E1789" s="1" t="s">
        <v>392</v>
      </c>
      <c r="F1789" s="1" t="s">
        <v>414</v>
      </c>
      <c r="G1789" s="1"/>
    </row>
    <row r="1790" spans="1:8" ht="15" customHeight="1">
      <c r="A1790" s="230" t="s">
        <v>571</v>
      </c>
      <c r="B1790" s="1" t="s">
        <v>149</v>
      </c>
      <c r="C1790" s="38">
        <v>880000</v>
      </c>
      <c r="E1790" s="1" t="s">
        <v>371</v>
      </c>
      <c r="F1790" s="1" t="s">
        <v>414</v>
      </c>
      <c r="G1790" s="1" t="s">
        <v>173</v>
      </c>
    </row>
    <row r="1791" spans="1:8" ht="15" customHeight="1">
      <c r="A1791" s="250" t="s">
        <v>571</v>
      </c>
      <c r="B1791" s="26" t="s">
        <v>266</v>
      </c>
      <c r="C1791" s="313"/>
      <c r="D1791" s="313">
        <v>880000</v>
      </c>
      <c r="E1791" s="26" t="s">
        <v>371</v>
      </c>
      <c r="F1791" s="26" t="s">
        <v>414</v>
      </c>
      <c r="G1791" s="26"/>
      <c r="H1791" s="159" t="s">
        <v>587</v>
      </c>
    </row>
    <row r="1792" spans="1:8" ht="15" customHeight="1">
      <c r="A1792" s="247">
        <v>44322</v>
      </c>
      <c r="B1792" s="286" t="s">
        <v>588</v>
      </c>
      <c r="C1792" s="176"/>
      <c r="D1792" s="176">
        <v>151384000</v>
      </c>
      <c r="E1792" s="142" t="s">
        <v>174</v>
      </c>
      <c r="F1792" s="142" t="s">
        <v>590</v>
      </c>
      <c r="G1792" s="287"/>
    </row>
    <row r="1793" spans="1:7" ht="15" customHeight="1">
      <c r="A1793" s="234">
        <v>44322</v>
      </c>
      <c r="B1793" s="288" t="s">
        <v>148</v>
      </c>
      <c r="C1793" s="303">
        <v>151384000</v>
      </c>
      <c r="D1793" s="303"/>
      <c r="E1793" s="237" t="s">
        <v>174</v>
      </c>
      <c r="F1793" s="237" t="s">
        <v>589</v>
      </c>
      <c r="G1793" s="289" t="s">
        <v>172</v>
      </c>
    </row>
    <row r="1794" spans="1:7" ht="15" customHeight="1">
      <c r="A1794" s="247">
        <v>44322</v>
      </c>
      <c r="B1794" s="286" t="s">
        <v>591</v>
      </c>
      <c r="C1794" s="176">
        <v>151384000</v>
      </c>
      <c r="D1794" s="176"/>
      <c r="E1794" s="142" t="s">
        <v>174</v>
      </c>
      <c r="F1794" s="142" t="s">
        <v>594</v>
      </c>
      <c r="G1794" s="287"/>
    </row>
    <row r="1795" spans="1:7" ht="15" customHeight="1">
      <c r="A1795" s="234">
        <v>44322</v>
      </c>
      <c r="B1795" s="288" t="s">
        <v>592</v>
      </c>
      <c r="C1795" s="303"/>
      <c r="D1795" s="303">
        <v>151384000</v>
      </c>
      <c r="E1795" s="237" t="s">
        <v>174</v>
      </c>
      <c r="F1795" s="237" t="s">
        <v>593</v>
      </c>
      <c r="G1795" s="289" t="s">
        <v>172</v>
      </c>
    </row>
    <row r="1796" spans="1:7" ht="15" customHeight="1">
      <c r="A1796" s="247">
        <v>44322</v>
      </c>
      <c r="B1796" s="286" t="s">
        <v>148</v>
      </c>
      <c r="C1796" s="176"/>
      <c r="D1796" s="176">
        <v>166522510</v>
      </c>
      <c r="E1796" s="142" t="s">
        <v>174</v>
      </c>
      <c r="F1796" s="142" t="s">
        <v>502</v>
      </c>
      <c r="G1796" s="287" t="s">
        <v>173</v>
      </c>
    </row>
    <row r="1797" spans="1:7" ht="15" customHeight="1">
      <c r="A1797" s="234">
        <v>44322</v>
      </c>
      <c r="B1797" s="288" t="s">
        <v>148</v>
      </c>
      <c r="C1797" s="303">
        <v>166522510</v>
      </c>
      <c r="D1797" s="303"/>
      <c r="E1797" s="237" t="s">
        <v>174</v>
      </c>
      <c r="F1797" s="237" t="s">
        <v>293</v>
      </c>
      <c r="G1797" s="289" t="s">
        <v>172</v>
      </c>
    </row>
    <row r="1798" spans="1:7" ht="15" customHeight="1">
      <c r="A1798" s="247">
        <v>44322</v>
      </c>
      <c r="B1798" s="286" t="s">
        <v>159</v>
      </c>
      <c r="C1798" s="176">
        <v>166522510</v>
      </c>
      <c r="D1798" s="176"/>
      <c r="E1798" s="142" t="s">
        <v>407</v>
      </c>
      <c r="F1798" s="142" t="s">
        <v>595</v>
      </c>
      <c r="G1798" s="287"/>
    </row>
    <row r="1799" spans="1:7" ht="15" customHeight="1">
      <c r="A1799" s="234">
        <v>44322</v>
      </c>
      <c r="B1799" s="288" t="s">
        <v>149</v>
      </c>
      <c r="C1799" s="303"/>
      <c r="D1799" s="303">
        <f>SUM(C1798:C1798)</f>
        <v>166522510</v>
      </c>
      <c r="E1799" s="237"/>
      <c r="F1799" s="237"/>
      <c r="G1799" s="289" t="s">
        <v>172</v>
      </c>
    </row>
    <row r="1800" spans="1:7" ht="15" customHeight="1">
      <c r="A1800" s="247">
        <v>44326</v>
      </c>
      <c r="B1800" s="286" t="s">
        <v>148</v>
      </c>
      <c r="C1800" s="176"/>
      <c r="D1800" s="176">
        <v>1886723504</v>
      </c>
      <c r="E1800" s="142" t="s">
        <v>174</v>
      </c>
      <c r="F1800" s="142" t="s">
        <v>502</v>
      </c>
      <c r="G1800" s="287" t="s">
        <v>173</v>
      </c>
    </row>
    <row r="1801" spans="1:7" ht="15" customHeight="1">
      <c r="A1801" s="234">
        <v>44326</v>
      </c>
      <c r="B1801" s="288" t="s">
        <v>148</v>
      </c>
      <c r="C1801" s="303">
        <v>1886723504</v>
      </c>
      <c r="D1801" s="303"/>
      <c r="E1801" s="237" t="s">
        <v>174</v>
      </c>
      <c r="F1801" s="237" t="s">
        <v>293</v>
      </c>
      <c r="G1801" s="289" t="s">
        <v>172</v>
      </c>
    </row>
    <row r="1802" spans="1:7" ht="15" customHeight="1">
      <c r="A1802" s="247">
        <v>44326</v>
      </c>
      <c r="B1802" s="286" t="s">
        <v>596</v>
      </c>
      <c r="C1802" s="176">
        <v>709868712</v>
      </c>
      <c r="D1802" s="176"/>
      <c r="E1802" s="142" t="s">
        <v>597</v>
      </c>
      <c r="F1802" s="142" t="s">
        <v>602</v>
      </c>
      <c r="G1802" s="287"/>
    </row>
    <row r="1803" spans="1:7" ht="15" customHeight="1">
      <c r="A1803" s="247">
        <v>44326</v>
      </c>
      <c r="B1803" s="286" t="s">
        <v>189</v>
      </c>
      <c r="C1803" s="176">
        <v>394520547</v>
      </c>
      <c r="D1803" s="176"/>
      <c r="E1803" s="142" t="s">
        <v>598</v>
      </c>
      <c r="F1803" s="142" t="s">
        <v>602</v>
      </c>
      <c r="G1803" s="287"/>
    </row>
    <row r="1804" spans="1:7" ht="15" customHeight="1">
      <c r="A1804" s="247">
        <v>44326</v>
      </c>
      <c r="B1804" s="286" t="s">
        <v>189</v>
      </c>
      <c r="C1804" s="176">
        <v>220142465</v>
      </c>
      <c r="D1804" s="176"/>
      <c r="E1804" s="142" t="s">
        <v>599</v>
      </c>
      <c r="F1804" s="142" t="s">
        <v>602</v>
      </c>
      <c r="G1804" s="287"/>
    </row>
    <row r="1805" spans="1:7" ht="15" customHeight="1">
      <c r="A1805" s="247">
        <v>44326</v>
      </c>
      <c r="B1805" s="286" t="s">
        <v>189</v>
      </c>
      <c r="C1805" s="176">
        <v>78904109</v>
      </c>
      <c r="D1805" s="176"/>
      <c r="E1805" s="142" t="s">
        <v>600</v>
      </c>
      <c r="F1805" s="142" t="s">
        <v>602</v>
      </c>
      <c r="G1805" s="287"/>
    </row>
    <row r="1806" spans="1:7" ht="15" customHeight="1">
      <c r="A1806" s="247">
        <v>44326</v>
      </c>
      <c r="B1806" s="286" t="s">
        <v>189</v>
      </c>
      <c r="C1806" s="176">
        <v>483287671</v>
      </c>
      <c r="D1806" s="176"/>
      <c r="E1806" s="142" t="s">
        <v>601</v>
      </c>
      <c r="F1806" s="142" t="s">
        <v>603</v>
      </c>
      <c r="G1806" s="287"/>
    </row>
    <row r="1807" spans="1:7" ht="15" customHeight="1">
      <c r="A1807" s="234">
        <v>44326</v>
      </c>
      <c r="B1807" s="288" t="s">
        <v>148</v>
      </c>
      <c r="C1807" s="303"/>
      <c r="D1807" s="303">
        <f>SUM(C1802:C1806)</f>
        <v>1886723504</v>
      </c>
      <c r="E1807" s="237"/>
      <c r="F1807" s="237" t="s">
        <v>604</v>
      </c>
      <c r="G1807" s="289" t="s">
        <v>172</v>
      </c>
    </row>
    <row r="1808" spans="1:7" ht="15" customHeight="1">
      <c r="A1808" s="193">
        <v>44326</v>
      </c>
      <c r="B1808" s="135" t="s">
        <v>149</v>
      </c>
      <c r="C1808" s="300">
        <f>SUM(D1810:D1812)-C1810-C1809</f>
        <v>3955594</v>
      </c>
      <c r="D1808" s="300"/>
      <c r="E1808" s="135" t="s">
        <v>174</v>
      </c>
      <c r="F1808" s="135" t="s">
        <v>606</v>
      </c>
      <c r="G1808" s="135" t="s">
        <v>172</v>
      </c>
    </row>
    <row r="1809" spans="1:7" ht="15" customHeight="1">
      <c r="A1809" s="193">
        <v>44326</v>
      </c>
      <c r="B1809" s="135" t="s">
        <v>415</v>
      </c>
      <c r="C1809" s="300">
        <v>654580</v>
      </c>
      <c r="D1809" s="300"/>
      <c r="E1809" s="135" t="s">
        <v>174</v>
      </c>
      <c r="F1809" s="135" t="s">
        <v>605</v>
      </c>
      <c r="G1809" s="135"/>
    </row>
    <row r="1810" spans="1:7" ht="15" customHeight="1">
      <c r="A1810" s="193">
        <v>44326</v>
      </c>
      <c r="B1810" s="135" t="s">
        <v>415</v>
      </c>
      <c r="C1810" s="300">
        <v>65450</v>
      </c>
      <c r="D1810" s="300"/>
      <c r="E1810" s="135" t="s">
        <v>174</v>
      </c>
      <c r="F1810" s="135" t="s">
        <v>605</v>
      </c>
      <c r="G1810" s="135"/>
    </row>
    <row r="1811" spans="1:7" ht="15" customHeight="1">
      <c r="A1811" s="193">
        <v>44326</v>
      </c>
      <c r="B1811" s="135" t="s">
        <v>175</v>
      </c>
      <c r="C1811" s="300"/>
      <c r="D1811" s="300">
        <v>4675624</v>
      </c>
      <c r="E1811" s="135" t="s">
        <v>174</v>
      </c>
      <c r="F1811" s="135" t="s">
        <v>605</v>
      </c>
      <c r="G1811" s="135"/>
    </row>
    <row r="1812" spans="1:7" ht="15" customHeight="1">
      <c r="A1812" s="188">
        <v>44326</v>
      </c>
      <c r="B1812" s="26" t="s">
        <v>29</v>
      </c>
      <c r="C1812" s="313"/>
      <c r="D1812" s="313">
        <f>4675624-D1811</f>
        <v>0</v>
      </c>
      <c r="E1812" s="26" t="s">
        <v>174</v>
      </c>
      <c r="F1812" s="26" t="s">
        <v>605</v>
      </c>
      <c r="G1812" s="26"/>
    </row>
    <row r="1813" spans="1:7" ht="15" customHeight="1">
      <c r="A1813" s="193">
        <v>44326</v>
      </c>
      <c r="B1813" s="135" t="s">
        <v>149</v>
      </c>
      <c r="C1813" s="300">
        <f>SUM(D1815:D1817)-C1815-C1814</f>
        <v>2053794</v>
      </c>
      <c r="D1813" s="300"/>
      <c r="E1813" s="135" t="s">
        <v>174</v>
      </c>
      <c r="F1813" s="135" t="s">
        <v>607</v>
      </c>
      <c r="G1813" s="135" t="s">
        <v>172</v>
      </c>
    </row>
    <row r="1814" spans="1:7" ht="15" customHeight="1">
      <c r="A1814" s="193">
        <v>44326</v>
      </c>
      <c r="B1814" s="135" t="s">
        <v>415</v>
      </c>
      <c r="C1814" s="300">
        <v>339870</v>
      </c>
      <c r="D1814" s="300"/>
      <c r="E1814" s="135" t="s">
        <v>174</v>
      </c>
      <c r="F1814" s="135" t="s">
        <v>605</v>
      </c>
      <c r="G1814" s="135"/>
    </row>
    <row r="1815" spans="1:7" ht="15" customHeight="1">
      <c r="A1815" s="193">
        <v>44326</v>
      </c>
      <c r="B1815" s="135" t="s">
        <v>415</v>
      </c>
      <c r="C1815" s="300">
        <v>33980</v>
      </c>
      <c r="D1815" s="300"/>
      <c r="E1815" s="135" t="s">
        <v>174</v>
      </c>
      <c r="F1815" s="135" t="s">
        <v>605</v>
      </c>
      <c r="G1815" s="135"/>
    </row>
    <row r="1816" spans="1:7" ht="15" customHeight="1">
      <c r="A1816" s="193">
        <v>44326</v>
      </c>
      <c r="B1816" s="135" t="s">
        <v>175</v>
      </c>
      <c r="C1816" s="300"/>
      <c r="D1816" s="300">
        <v>2427644</v>
      </c>
      <c r="E1816" s="135" t="s">
        <v>174</v>
      </c>
      <c r="F1816" s="135" t="s">
        <v>605</v>
      </c>
      <c r="G1816" s="135"/>
    </row>
    <row r="1817" spans="1:7" ht="15" customHeight="1">
      <c r="A1817" s="188">
        <v>44326</v>
      </c>
      <c r="B1817" s="26" t="s">
        <v>29</v>
      </c>
      <c r="C1817" s="313"/>
      <c r="D1817" s="313">
        <f>2427644-D1816</f>
        <v>0</v>
      </c>
      <c r="E1817" s="26" t="s">
        <v>174</v>
      </c>
      <c r="F1817" s="26" t="s">
        <v>605</v>
      </c>
      <c r="G1817" s="26"/>
    </row>
    <row r="1818" spans="1:7" ht="15" customHeight="1">
      <c r="A1818" s="193">
        <v>44326</v>
      </c>
      <c r="B1818" s="135" t="s">
        <v>149</v>
      </c>
      <c r="C1818" s="300">
        <f>SUM(D1820:D1822)-C1820-C1819</f>
        <v>349553</v>
      </c>
      <c r="D1818" s="300"/>
      <c r="E1818" s="135" t="s">
        <v>174</v>
      </c>
      <c r="F1818" s="135" t="s">
        <v>606</v>
      </c>
      <c r="G1818" s="135" t="s">
        <v>172</v>
      </c>
    </row>
    <row r="1819" spans="1:7" ht="15" customHeight="1">
      <c r="A1819" s="193">
        <v>44326</v>
      </c>
      <c r="B1819" s="135" t="s">
        <v>415</v>
      </c>
      <c r="C1819" s="300">
        <v>57840</v>
      </c>
      <c r="D1819" s="300"/>
      <c r="E1819" s="135" t="s">
        <v>174</v>
      </c>
      <c r="F1819" s="135" t="s">
        <v>605</v>
      </c>
      <c r="G1819" s="135"/>
    </row>
    <row r="1820" spans="1:7" ht="15" customHeight="1">
      <c r="A1820" s="193">
        <v>44326</v>
      </c>
      <c r="B1820" s="135" t="s">
        <v>415</v>
      </c>
      <c r="C1820" s="300">
        <v>5780</v>
      </c>
      <c r="D1820" s="300"/>
      <c r="E1820" s="135" t="s">
        <v>174</v>
      </c>
      <c r="F1820" s="135" t="s">
        <v>605</v>
      </c>
      <c r="G1820" s="135"/>
    </row>
    <row r="1821" spans="1:7" ht="15" customHeight="1">
      <c r="A1821" s="193">
        <v>44326</v>
      </c>
      <c r="B1821" s="135" t="s">
        <v>175</v>
      </c>
      <c r="C1821" s="300"/>
      <c r="D1821" s="300">
        <v>413173</v>
      </c>
      <c r="E1821" s="135" t="s">
        <v>174</v>
      </c>
      <c r="F1821" s="135" t="s">
        <v>605</v>
      </c>
      <c r="G1821" s="135"/>
    </row>
    <row r="1822" spans="1:7" ht="15" customHeight="1">
      <c r="A1822" s="188">
        <v>44326</v>
      </c>
      <c r="B1822" s="26" t="s">
        <v>29</v>
      </c>
      <c r="C1822" s="313"/>
      <c r="D1822" s="313">
        <f>413173-D1821</f>
        <v>0</v>
      </c>
      <c r="E1822" s="26" t="s">
        <v>174</v>
      </c>
      <c r="F1822" s="26" t="s">
        <v>605</v>
      </c>
      <c r="G1822" s="26"/>
    </row>
    <row r="1823" spans="1:7" ht="15" customHeight="1">
      <c r="A1823" s="193">
        <v>44326</v>
      </c>
      <c r="B1823" s="135" t="s">
        <v>149</v>
      </c>
      <c r="C1823" s="300">
        <f>SUM(D1825:D1827)-C1825-C1824</f>
        <v>131502</v>
      </c>
      <c r="D1823" s="300"/>
      <c r="E1823" s="135" t="s">
        <v>174</v>
      </c>
      <c r="F1823" s="135" t="s">
        <v>606</v>
      </c>
      <c r="G1823" s="135" t="s">
        <v>172</v>
      </c>
    </row>
    <row r="1824" spans="1:7" ht="15" customHeight="1">
      <c r="A1824" s="193">
        <v>44326</v>
      </c>
      <c r="B1824" s="135" t="s">
        <v>415</v>
      </c>
      <c r="C1824" s="300">
        <v>21750</v>
      </c>
      <c r="D1824" s="300"/>
      <c r="E1824" s="135" t="s">
        <v>174</v>
      </c>
      <c r="F1824" s="135" t="s">
        <v>605</v>
      </c>
      <c r="G1824" s="135"/>
    </row>
    <row r="1825" spans="1:7" ht="15" customHeight="1">
      <c r="A1825" s="193">
        <v>44326</v>
      </c>
      <c r="B1825" s="135" t="s">
        <v>415</v>
      </c>
      <c r="C1825" s="300">
        <v>2170</v>
      </c>
      <c r="D1825" s="300"/>
      <c r="E1825" s="135" t="s">
        <v>174</v>
      </c>
      <c r="F1825" s="135" t="s">
        <v>605</v>
      </c>
      <c r="G1825" s="135"/>
    </row>
    <row r="1826" spans="1:7" ht="15" customHeight="1">
      <c r="A1826" s="193">
        <v>44326</v>
      </c>
      <c r="B1826" s="135" t="s">
        <v>175</v>
      </c>
      <c r="C1826" s="300"/>
      <c r="D1826" s="300">
        <v>155422</v>
      </c>
      <c r="E1826" s="135" t="s">
        <v>174</v>
      </c>
      <c r="F1826" s="135" t="s">
        <v>605</v>
      </c>
      <c r="G1826" s="135"/>
    </row>
    <row r="1827" spans="1:7" ht="15" customHeight="1">
      <c r="A1827" s="188">
        <v>44326</v>
      </c>
      <c r="B1827" s="26" t="s">
        <v>29</v>
      </c>
      <c r="C1827" s="313"/>
      <c r="D1827" s="313">
        <f>155422-D1826</f>
        <v>0</v>
      </c>
      <c r="E1827" s="26" t="s">
        <v>174</v>
      </c>
      <c r="F1827" s="26" t="s">
        <v>605</v>
      </c>
      <c r="G1827" s="26"/>
    </row>
    <row r="1828" spans="1:7" ht="15" customHeight="1">
      <c r="A1828" s="193">
        <v>44326</v>
      </c>
      <c r="B1828" s="135" t="s">
        <v>149</v>
      </c>
      <c r="C1828" s="300">
        <f>SUM(D1830:D1832)-C1830-C1829</f>
        <v>11709496</v>
      </c>
      <c r="D1828" s="300"/>
      <c r="E1828" s="135" t="s">
        <v>174</v>
      </c>
      <c r="F1828" s="135" t="s">
        <v>609</v>
      </c>
      <c r="G1828" s="135" t="s">
        <v>172</v>
      </c>
    </row>
    <row r="1829" spans="1:7" ht="15" customHeight="1">
      <c r="A1829" s="193">
        <v>44326</v>
      </c>
      <c r="B1829" s="135" t="s">
        <v>415</v>
      </c>
      <c r="C1829" s="300">
        <v>1937730</v>
      </c>
      <c r="D1829" s="300"/>
      <c r="E1829" s="135" t="s">
        <v>174</v>
      </c>
      <c r="F1829" s="135" t="s">
        <v>608</v>
      </c>
      <c r="G1829" s="135"/>
    </row>
    <row r="1830" spans="1:7" ht="15" customHeight="1">
      <c r="A1830" s="193">
        <v>44326</v>
      </c>
      <c r="B1830" s="135" t="s">
        <v>415</v>
      </c>
      <c r="C1830" s="300">
        <v>193770</v>
      </c>
      <c r="D1830" s="300"/>
      <c r="E1830" s="135" t="s">
        <v>174</v>
      </c>
      <c r="F1830" s="135" t="s">
        <v>608</v>
      </c>
      <c r="G1830" s="135"/>
    </row>
    <row r="1831" spans="1:7" ht="15" customHeight="1">
      <c r="A1831" s="193">
        <v>44326</v>
      </c>
      <c r="B1831" s="135" t="s">
        <v>175</v>
      </c>
      <c r="C1831" s="300"/>
      <c r="D1831" s="300">
        <v>13840996</v>
      </c>
      <c r="E1831" s="135" t="s">
        <v>174</v>
      </c>
      <c r="F1831" s="135" t="s">
        <v>608</v>
      </c>
      <c r="G1831" s="135"/>
    </row>
    <row r="1832" spans="1:7" ht="15" customHeight="1">
      <c r="A1832" s="188">
        <v>44326</v>
      </c>
      <c r="B1832" s="26" t="s">
        <v>29</v>
      </c>
      <c r="C1832" s="313"/>
      <c r="D1832" s="313">
        <f>13840996-D1831</f>
        <v>0</v>
      </c>
      <c r="E1832" s="26" t="s">
        <v>174</v>
      </c>
      <c r="F1832" s="26" t="s">
        <v>608</v>
      </c>
      <c r="G1832" s="26"/>
    </row>
    <row r="1833" spans="1:7" ht="15" customHeight="1">
      <c r="A1833" s="193">
        <v>44327</v>
      </c>
      <c r="B1833" s="135" t="s">
        <v>149</v>
      </c>
      <c r="C1833" s="300">
        <f>SUM(D1835:D1837)-C1835-C1834</f>
        <v>1339725</v>
      </c>
      <c r="D1833" s="300"/>
      <c r="E1833" s="135" t="s">
        <v>174</v>
      </c>
      <c r="F1833" s="135" t="s">
        <v>497</v>
      </c>
      <c r="G1833" s="135" t="s">
        <v>172</v>
      </c>
    </row>
    <row r="1834" spans="1:7" ht="15" customHeight="1">
      <c r="A1834" s="193">
        <v>44327</v>
      </c>
      <c r="B1834" s="135" t="s">
        <v>415</v>
      </c>
      <c r="C1834" s="300">
        <v>221700</v>
      </c>
      <c r="D1834" s="300"/>
      <c r="E1834" s="135" t="s">
        <v>174</v>
      </c>
      <c r="F1834" s="135" t="s">
        <v>496</v>
      </c>
      <c r="G1834" s="135"/>
    </row>
    <row r="1835" spans="1:7" ht="15" customHeight="1">
      <c r="A1835" s="193">
        <v>44327</v>
      </c>
      <c r="B1835" s="135" t="s">
        <v>415</v>
      </c>
      <c r="C1835" s="300">
        <v>22170</v>
      </c>
      <c r="D1835" s="300"/>
      <c r="E1835" s="135" t="s">
        <v>174</v>
      </c>
      <c r="F1835" s="135" t="s">
        <v>496</v>
      </c>
      <c r="G1835" s="135"/>
    </row>
    <row r="1836" spans="1:7" ht="15" customHeight="1">
      <c r="A1836" s="193">
        <v>44327</v>
      </c>
      <c r="B1836" s="135" t="s">
        <v>175</v>
      </c>
      <c r="C1836" s="300"/>
      <c r="D1836" s="300">
        <v>1583595</v>
      </c>
      <c r="E1836" s="135" t="s">
        <v>174</v>
      </c>
      <c r="F1836" s="135" t="s">
        <v>496</v>
      </c>
      <c r="G1836" s="135"/>
    </row>
    <row r="1837" spans="1:7" ht="15" customHeight="1">
      <c r="A1837" s="188">
        <v>44327</v>
      </c>
      <c r="B1837" s="26" t="s">
        <v>29</v>
      </c>
      <c r="C1837" s="313"/>
      <c r="D1837" s="313">
        <f>1583595-D1836</f>
        <v>0</v>
      </c>
      <c r="E1837" s="26" t="s">
        <v>174</v>
      </c>
      <c r="F1837" s="26" t="s">
        <v>496</v>
      </c>
      <c r="G1837" s="26"/>
    </row>
    <row r="1838" spans="1:7" ht="15" customHeight="1">
      <c r="A1838" s="193">
        <v>44327</v>
      </c>
      <c r="B1838" s="135" t="s">
        <v>149</v>
      </c>
      <c r="C1838" s="300">
        <f>SUM(D1840:D1842)-C1840-C1839</f>
        <v>3900987</v>
      </c>
      <c r="D1838" s="300"/>
      <c r="E1838" s="135" t="s">
        <v>174</v>
      </c>
      <c r="F1838" s="135" t="s">
        <v>497</v>
      </c>
      <c r="G1838" s="135" t="s">
        <v>172</v>
      </c>
    </row>
    <row r="1839" spans="1:7" ht="15" customHeight="1">
      <c r="A1839" s="193">
        <v>44327</v>
      </c>
      <c r="B1839" s="135" t="s">
        <v>415</v>
      </c>
      <c r="C1839" s="300">
        <v>645550</v>
      </c>
      <c r="D1839" s="300"/>
      <c r="E1839" s="135" t="s">
        <v>174</v>
      </c>
      <c r="F1839" s="135" t="s">
        <v>496</v>
      </c>
      <c r="G1839" s="135"/>
    </row>
    <row r="1840" spans="1:7" ht="15" customHeight="1">
      <c r="A1840" s="193">
        <v>44327</v>
      </c>
      <c r="B1840" s="135" t="s">
        <v>415</v>
      </c>
      <c r="C1840" s="300">
        <v>64550</v>
      </c>
      <c r="D1840" s="300"/>
      <c r="E1840" s="135" t="s">
        <v>174</v>
      </c>
      <c r="F1840" s="135" t="s">
        <v>496</v>
      </c>
      <c r="G1840" s="135"/>
    </row>
    <row r="1841" spans="1:7" ht="15" customHeight="1">
      <c r="A1841" s="193">
        <v>44327</v>
      </c>
      <c r="B1841" s="135" t="s">
        <v>175</v>
      </c>
      <c r="C1841" s="300"/>
      <c r="D1841" s="300">
        <v>4787950</v>
      </c>
      <c r="E1841" s="135" t="s">
        <v>174</v>
      </c>
      <c r="F1841" s="135" t="s">
        <v>496</v>
      </c>
      <c r="G1841" s="135"/>
    </row>
    <row r="1842" spans="1:7" ht="15" customHeight="1">
      <c r="A1842" s="188">
        <v>44327</v>
      </c>
      <c r="B1842" s="26" t="s">
        <v>29</v>
      </c>
      <c r="C1842" s="313"/>
      <c r="D1842" s="313">
        <f>4611087-D1841</f>
        <v>-176863</v>
      </c>
      <c r="E1842" s="26" t="s">
        <v>174</v>
      </c>
      <c r="F1842" s="26" t="s">
        <v>496</v>
      </c>
      <c r="G1842" s="26"/>
    </row>
    <row r="1843" spans="1:7" ht="15" customHeight="1">
      <c r="A1843" s="193">
        <v>44322</v>
      </c>
      <c r="B1843" s="135" t="s">
        <v>149</v>
      </c>
      <c r="C1843" s="300">
        <f>SUM(D1845:D1847)-C1845-C1844</f>
        <v>943597</v>
      </c>
      <c r="D1843" s="300"/>
      <c r="E1843" s="135" t="s">
        <v>174</v>
      </c>
      <c r="F1843" s="135" t="s">
        <v>611</v>
      </c>
      <c r="G1843" s="135" t="s">
        <v>172</v>
      </c>
    </row>
    <row r="1844" spans="1:7" ht="15" customHeight="1">
      <c r="A1844" s="193">
        <v>44322</v>
      </c>
      <c r="B1844" s="135" t="s">
        <v>415</v>
      </c>
      <c r="C1844" s="300">
        <v>156140</v>
      </c>
      <c r="D1844" s="300"/>
      <c r="E1844" s="135" t="s">
        <v>174</v>
      </c>
      <c r="F1844" s="135" t="s">
        <v>610</v>
      </c>
      <c r="G1844" s="135"/>
    </row>
    <row r="1845" spans="1:7" ht="15" customHeight="1">
      <c r="A1845" s="193">
        <v>44322</v>
      </c>
      <c r="B1845" s="135" t="s">
        <v>415</v>
      </c>
      <c r="C1845" s="300">
        <v>15610</v>
      </c>
      <c r="D1845" s="300"/>
      <c r="E1845" s="135" t="s">
        <v>174</v>
      </c>
      <c r="F1845" s="135" t="s">
        <v>610</v>
      </c>
      <c r="G1845" s="135"/>
    </row>
    <row r="1846" spans="1:7" ht="15" customHeight="1">
      <c r="A1846" s="193">
        <v>44322</v>
      </c>
      <c r="B1846" s="135" t="s">
        <v>175</v>
      </c>
      <c r="C1846" s="300"/>
      <c r="D1846" s="300">
        <v>1771192</v>
      </c>
      <c r="E1846" s="135" t="s">
        <v>174</v>
      </c>
      <c r="F1846" s="135" t="s">
        <v>610</v>
      </c>
      <c r="G1846" s="135"/>
    </row>
    <row r="1847" spans="1:7" ht="15" customHeight="1">
      <c r="A1847" s="188">
        <v>44322</v>
      </c>
      <c r="B1847" s="26" t="s">
        <v>29</v>
      </c>
      <c r="C1847" s="313"/>
      <c r="D1847" s="313">
        <f>1115347-D1846</f>
        <v>-655845</v>
      </c>
      <c r="E1847" s="26" t="s">
        <v>174</v>
      </c>
      <c r="F1847" s="26" t="s">
        <v>610</v>
      </c>
      <c r="G1847" s="26"/>
    </row>
    <row r="1848" spans="1:7" ht="15" customHeight="1">
      <c r="A1848" s="193">
        <v>44327</v>
      </c>
      <c r="B1848" s="135" t="s">
        <v>149</v>
      </c>
      <c r="C1848" s="300">
        <f>SUM(D1850:D1852)-C1850-C1849</f>
        <v>1158401</v>
      </c>
      <c r="D1848" s="300"/>
      <c r="E1848" s="135" t="s">
        <v>174</v>
      </c>
      <c r="F1848" s="135" t="s">
        <v>613</v>
      </c>
      <c r="G1848" s="135" t="s">
        <v>172</v>
      </c>
    </row>
    <row r="1849" spans="1:7" ht="15" customHeight="1">
      <c r="A1849" s="193">
        <v>44327</v>
      </c>
      <c r="B1849" s="135" t="s">
        <v>415</v>
      </c>
      <c r="C1849" s="300">
        <v>191690</v>
      </c>
      <c r="D1849" s="300"/>
      <c r="E1849" s="135" t="s">
        <v>174</v>
      </c>
      <c r="F1849" s="135" t="s">
        <v>612</v>
      </c>
      <c r="G1849" s="135"/>
    </row>
    <row r="1850" spans="1:7" ht="15" customHeight="1">
      <c r="A1850" s="193">
        <v>44327</v>
      </c>
      <c r="B1850" s="135" t="s">
        <v>415</v>
      </c>
      <c r="C1850" s="300">
        <v>19160</v>
      </c>
      <c r="D1850" s="300"/>
      <c r="E1850" s="135" t="s">
        <v>174</v>
      </c>
      <c r="F1850" s="135" t="s">
        <v>612</v>
      </c>
      <c r="G1850" s="135"/>
    </row>
    <row r="1851" spans="1:7" ht="15" customHeight="1">
      <c r="A1851" s="193">
        <v>44327</v>
      </c>
      <c r="B1851" s="135" t="s">
        <v>175</v>
      </c>
      <c r="C1851" s="300"/>
      <c r="D1851" s="300">
        <v>1369251</v>
      </c>
      <c r="E1851" s="135" t="s">
        <v>174</v>
      </c>
      <c r="F1851" s="135" t="s">
        <v>612</v>
      </c>
      <c r="G1851" s="135"/>
    </row>
    <row r="1852" spans="1:7" ht="15" customHeight="1">
      <c r="A1852" s="188">
        <v>44327</v>
      </c>
      <c r="B1852" s="26" t="s">
        <v>29</v>
      </c>
      <c r="C1852" s="313"/>
      <c r="D1852" s="313">
        <f>1369251-D1851</f>
        <v>0</v>
      </c>
      <c r="E1852" s="26" t="s">
        <v>174</v>
      </c>
      <c r="F1852" s="26" t="s">
        <v>612</v>
      </c>
      <c r="G1852" s="26"/>
    </row>
    <row r="1853" spans="1:7" ht="15" customHeight="1">
      <c r="A1853" s="193">
        <v>44327</v>
      </c>
      <c r="B1853" s="135" t="s">
        <v>149</v>
      </c>
      <c r="C1853" s="300">
        <f>SUM(D1855:D1857)-C1855-C1854</f>
        <v>5450914</v>
      </c>
      <c r="D1853" s="300"/>
      <c r="E1853" s="135" t="s">
        <v>174</v>
      </c>
      <c r="F1853" s="135" t="s">
        <v>615</v>
      </c>
      <c r="G1853" s="135" t="s">
        <v>172</v>
      </c>
    </row>
    <row r="1854" spans="1:7" ht="15" customHeight="1">
      <c r="A1854" s="193">
        <v>44327</v>
      </c>
      <c r="B1854" s="135" t="s">
        <v>415</v>
      </c>
      <c r="C1854" s="300">
        <v>902040</v>
      </c>
      <c r="D1854" s="300"/>
      <c r="E1854" s="135" t="s">
        <v>174</v>
      </c>
      <c r="F1854" s="135" t="s">
        <v>614</v>
      </c>
      <c r="G1854" s="135"/>
    </row>
    <row r="1855" spans="1:7" ht="15" customHeight="1">
      <c r="A1855" s="193">
        <v>44327</v>
      </c>
      <c r="B1855" s="135" t="s">
        <v>415</v>
      </c>
      <c r="C1855" s="300">
        <v>90200</v>
      </c>
      <c r="D1855" s="300"/>
      <c r="E1855" s="135" t="s">
        <v>174</v>
      </c>
      <c r="F1855" s="135" t="s">
        <v>614</v>
      </c>
      <c r="G1855" s="135"/>
    </row>
    <row r="1856" spans="1:7" ht="15" customHeight="1">
      <c r="A1856" s="193">
        <v>44327</v>
      </c>
      <c r="B1856" s="135" t="s">
        <v>175</v>
      </c>
      <c r="C1856" s="300"/>
      <c r="D1856" s="300">
        <v>6443154</v>
      </c>
      <c r="E1856" s="135" t="s">
        <v>174</v>
      </c>
      <c r="F1856" s="135" t="s">
        <v>614</v>
      </c>
      <c r="G1856" s="135"/>
    </row>
    <row r="1857" spans="1:7" ht="15" customHeight="1">
      <c r="A1857" s="188">
        <v>44327</v>
      </c>
      <c r="B1857" s="26" t="s">
        <v>29</v>
      </c>
      <c r="C1857" s="313"/>
      <c r="D1857" s="313">
        <f>6443154-D1856</f>
        <v>0</v>
      </c>
      <c r="E1857" s="26" t="s">
        <v>174</v>
      </c>
      <c r="F1857" s="26" t="s">
        <v>614</v>
      </c>
      <c r="G1857" s="26"/>
    </row>
    <row r="1858" spans="1:7" ht="15" customHeight="1">
      <c r="A1858" s="193">
        <v>44327</v>
      </c>
      <c r="B1858" s="135" t="s">
        <v>149</v>
      </c>
      <c r="C1858" s="300">
        <f>SUM(D1860:D1862)-C1860-C1859</f>
        <v>757400</v>
      </c>
      <c r="D1858" s="300"/>
      <c r="E1858" s="135" t="s">
        <v>174</v>
      </c>
      <c r="F1858" s="135" t="s">
        <v>617</v>
      </c>
      <c r="G1858" s="135" t="s">
        <v>172</v>
      </c>
    </row>
    <row r="1859" spans="1:7" ht="15" customHeight="1">
      <c r="A1859" s="193">
        <v>44327</v>
      </c>
      <c r="B1859" s="135" t="s">
        <v>415</v>
      </c>
      <c r="C1859" s="300">
        <v>125330</v>
      </c>
      <c r="D1859" s="300"/>
      <c r="E1859" s="135" t="s">
        <v>174</v>
      </c>
      <c r="F1859" s="135" t="s">
        <v>616</v>
      </c>
      <c r="G1859" s="135"/>
    </row>
    <row r="1860" spans="1:7" ht="15" customHeight="1">
      <c r="A1860" s="193">
        <v>44327</v>
      </c>
      <c r="B1860" s="135" t="s">
        <v>415</v>
      </c>
      <c r="C1860" s="300">
        <v>12530</v>
      </c>
      <c r="D1860" s="300"/>
      <c r="E1860" s="135" t="s">
        <v>174</v>
      </c>
      <c r="F1860" s="135" t="s">
        <v>616</v>
      </c>
      <c r="G1860" s="135"/>
    </row>
    <row r="1861" spans="1:7" ht="15" customHeight="1">
      <c r="A1861" s="193">
        <v>44327</v>
      </c>
      <c r="B1861" s="135" t="s">
        <v>175</v>
      </c>
      <c r="C1861" s="300"/>
      <c r="D1861" s="300">
        <v>895260</v>
      </c>
      <c r="E1861" s="135" t="s">
        <v>174</v>
      </c>
      <c r="F1861" s="135" t="s">
        <v>616</v>
      </c>
      <c r="G1861" s="135"/>
    </row>
    <row r="1862" spans="1:7" ht="15" customHeight="1">
      <c r="A1862" s="188">
        <v>44327</v>
      </c>
      <c r="B1862" s="26" t="s">
        <v>29</v>
      </c>
      <c r="C1862" s="313"/>
      <c r="D1862" s="313">
        <f>895260-D1861</f>
        <v>0</v>
      </c>
      <c r="E1862" s="26" t="s">
        <v>174</v>
      </c>
      <c r="F1862" s="26" t="s">
        <v>616</v>
      </c>
      <c r="G1862" s="26"/>
    </row>
    <row r="1863" spans="1:7" ht="15" customHeight="1">
      <c r="A1863" s="193">
        <v>44333</v>
      </c>
      <c r="B1863" s="135" t="s">
        <v>149</v>
      </c>
      <c r="C1863" s="300">
        <f>SUM(D1865:D1867)-C1865-C1864</f>
        <v>222210</v>
      </c>
      <c r="D1863" s="300"/>
      <c r="E1863" s="135" t="s">
        <v>174</v>
      </c>
      <c r="F1863" s="135" t="s">
        <v>619</v>
      </c>
      <c r="G1863" s="135" t="s">
        <v>172</v>
      </c>
    </row>
    <row r="1864" spans="1:7" ht="15" customHeight="1">
      <c r="A1864" s="193">
        <v>44333</v>
      </c>
      <c r="B1864" s="135" t="s">
        <v>415</v>
      </c>
      <c r="C1864" s="300">
        <v>36770</v>
      </c>
      <c r="D1864" s="300"/>
      <c r="E1864" s="135" t="s">
        <v>174</v>
      </c>
      <c r="F1864" s="135" t="s">
        <v>618</v>
      </c>
      <c r="G1864" s="135"/>
    </row>
    <row r="1865" spans="1:7" ht="15" customHeight="1">
      <c r="A1865" s="193">
        <v>44333</v>
      </c>
      <c r="B1865" s="135" t="s">
        <v>415</v>
      </c>
      <c r="C1865" s="300">
        <v>3670</v>
      </c>
      <c r="D1865" s="300"/>
      <c r="E1865" s="135" t="s">
        <v>174</v>
      </c>
      <c r="F1865" s="135" t="s">
        <v>618</v>
      </c>
      <c r="G1865" s="135"/>
    </row>
    <row r="1866" spans="1:7" ht="15" customHeight="1">
      <c r="A1866" s="193">
        <v>44333</v>
      </c>
      <c r="B1866" s="135" t="s">
        <v>175</v>
      </c>
      <c r="C1866" s="300"/>
      <c r="D1866" s="300">
        <v>294168</v>
      </c>
      <c r="E1866" s="135" t="s">
        <v>174</v>
      </c>
      <c r="F1866" s="135" t="s">
        <v>618</v>
      </c>
      <c r="G1866" s="135"/>
    </row>
    <row r="1867" spans="1:7" ht="15" customHeight="1">
      <c r="A1867" s="188">
        <v>44333</v>
      </c>
      <c r="B1867" s="26" t="s">
        <v>29</v>
      </c>
      <c r="C1867" s="313"/>
      <c r="D1867" s="313">
        <f>262650-D1866</f>
        <v>-31518</v>
      </c>
      <c r="E1867" s="26" t="s">
        <v>174</v>
      </c>
      <c r="F1867" s="26" t="s">
        <v>618</v>
      </c>
      <c r="G1867" s="26"/>
    </row>
    <row r="1868" spans="1:7" ht="15" customHeight="1">
      <c r="A1868" s="193">
        <v>44326</v>
      </c>
      <c r="B1868" s="135" t="s">
        <v>149</v>
      </c>
      <c r="C1868" s="300">
        <f>SUM(D1870:D1872)-C1870-C1869</f>
        <v>12514239</v>
      </c>
      <c r="D1868" s="300"/>
      <c r="E1868" s="135" t="s">
        <v>174</v>
      </c>
      <c r="F1868" s="135" t="s">
        <v>621</v>
      </c>
      <c r="G1868" s="135" t="s">
        <v>172</v>
      </c>
    </row>
    <row r="1869" spans="1:7" ht="15" customHeight="1">
      <c r="A1869" s="193">
        <v>44326</v>
      </c>
      <c r="B1869" s="135" t="s">
        <v>415</v>
      </c>
      <c r="C1869" s="300">
        <v>2070910</v>
      </c>
      <c r="D1869" s="300"/>
      <c r="E1869" s="135" t="s">
        <v>174</v>
      </c>
      <c r="F1869" s="135" t="s">
        <v>620</v>
      </c>
      <c r="G1869" s="135"/>
    </row>
    <row r="1870" spans="1:7" ht="15" customHeight="1">
      <c r="A1870" s="193">
        <v>44326</v>
      </c>
      <c r="B1870" s="135" t="s">
        <v>415</v>
      </c>
      <c r="C1870" s="300">
        <v>207090</v>
      </c>
      <c r="D1870" s="300"/>
      <c r="E1870" s="135" t="s">
        <v>174</v>
      </c>
      <c r="F1870" s="135" t="s">
        <v>620</v>
      </c>
      <c r="G1870" s="135"/>
    </row>
    <row r="1871" spans="1:7" ht="15" customHeight="1">
      <c r="A1871" s="193">
        <v>44326</v>
      </c>
      <c r="B1871" s="135" t="s">
        <v>175</v>
      </c>
      <c r="C1871" s="300"/>
      <c r="D1871" s="300">
        <v>14792239</v>
      </c>
      <c r="E1871" s="135" t="s">
        <v>174</v>
      </c>
      <c r="F1871" s="135" t="s">
        <v>620</v>
      </c>
      <c r="G1871" s="135"/>
    </row>
    <row r="1872" spans="1:7" ht="15" customHeight="1">
      <c r="A1872" s="188">
        <v>44326</v>
      </c>
      <c r="B1872" s="26" t="s">
        <v>29</v>
      </c>
      <c r="C1872" s="313"/>
      <c r="D1872" s="313">
        <f>14792239-D1871</f>
        <v>0</v>
      </c>
      <c r="E1872" s="26" t="s">
        <v>174</v>
      </c>
      <c r="F1872" s="26" t="s">
        <v>620</v>
      </c>
      <c r="G1872" s="26"/>
    </row>
    <row r="1873" spans="1:7" ht="15" customHeight="1">
      <c r="A1873" s="193">
        <v>44329</v>
      </c>
      <c r="B1873" s="135" t="s">
        <v>149</v>
      </c>
      <c r="C1873" s="300">
        <f>SUM(D1875:D1877)-C1875-C1874</f>
        <v>689263</v>
      </c>
      <c r="D1873" s="300"/>
      <c r="E1873" s="135" t="s">
        <v>174</v>
      </c>
      <c r="F1873" s="135" t="s">
        <v>623</v>
      </c>
      <c r="G1873" s="135" t="s">
        <v>172</v>
      </c>
    </row>
    <row r="1874" spans="1:7" ht="15" customHeight="1">
      <c r="A1874" s="193">
        <v>44329</v>
      </c>
      <c r="B1874" s="135" t="s">
        <v>415</v>
      </c>
      <c r="C1874" s="300">
        <v>114060</v>
      </c>
      <c r="D1874" s="300"/>
      <c r="E1874" s="135" t="s">
        <v>174</v>
      </c>
      <c r="F1874" s="135" t="s">
        <v>622</v>
      </c>
      <c r="G1874" s="135"/>
    </row>
    <row r="1875" spans="1:7" ht="15" customHeight="1">
      <c r="A1875" s="193">
        <v>44329</v>
      </c>
      <c r="B1875" s="135" t="s">
        <v>415</v>
      </c>
      <c r="C1875" s="300">
        <v>11400</v>
      </c>
      <c r="D1875" s="300"/>
      <c r="E1875" s="135" t="s">
        <v>174</v>
      </c>
      <c r="F1875" s="135" t="s">
        <v>622</v>
      </c>
      <c r="G1875" s="135"/>
    </row>
    <row r="1876" spans="1:7" ht="15" customHeight="1">
      <c r="A1876" s="193">
        <v>44329</v>
      </c>
      <c r="B1876" s="135" t="s">
        <v>175</v>
      </c>
      <c r="C1876" s="300"/>
      <c r="D1876" s="300">
        <v>814723</v>
      </c>
      <c r="E1876" s="135" t="s">
        <v>174</v>
      </c>
      <c r="F1876" s="135" t="s">
        <v>622</v>
      </c>
      <c r="G1876" s="135"/>
    </row>
    <row r="1877" spans="1:7" ht="15" customHeight="1">
      <c r="A1877" s="188">
        <v>44329</v>
      </c>
      <c r="B1877" s="26" t="s">
        <v>29</v>
      </c>
      <c r="C1877" s="313"/>
      <c r="D1877" s="313">
        <f>814723-D1876</f>
        <v>0</v>
      </c>
      <c r="E1877" s="26" t="s">
        <v>174</v>
      </c>
      <c r="F1877" s="26" t="s">
        <v>622</v>
      </c>
      <c r="G1877" s="26"/>
    </row>
    <row r="1878" spans="1:7" ht="15" customHeight="1">
      <c r="A1878" s="193">
        <v>44329</v>
      </c>
      <c r="B1878" s="135" t="s">
        <v>149</v>
      </c>
      <c r="C1878" s="300">
        <f>SUM(D1880:D1882)-C1880-C1879</f>
        <v>715645</v>
      </c>
      <c r="D1878" s="300"/>
      <c r="E1878" s="135" t="s">
        <v>174</v>
      </c>
      <c r="F1878" s="135" t="s">
        <v>623</v>
      </c>
      <c r="G1878" s="135" t="s">
        <v>172</v>
      </c>
    </row>
    <row r="1879" spans="1:7" ht="15" customHeight="1">
      <c r="A1879" s="193">
        <v>44329</v>
      </c>
      <c r="B1879" s="135" t="s">
        <v>415</v>
      </c>
      <c r="C1879" s="300">
        <v>118420</v>
      </c>
      <c r="D1879" s="300"/>
      <c r="E1879" s="135" t="s">
        <v>174</v>
      </c>
      <c r="F1879" s="135" t="s">
        <v>622</v>
      </c>
      <c r="G1879" s="135"/>
    </row>
    <row r="1880" spans="1:7" ht="15" customHeight="1">
      <c r="A1880" s="193">
        <v>44329</v>
      </c>
      <c r="B1880" s="135" t="s">
        <v>415</v>
      </c>
      <c r="C1880" s="300">
        <v>11840</v>
      </c>
      <c r="D1880" s="300"/>
      <c r="E1880" s="135" t="s">
        <v>174</v>
      </c>
      <c r="F1880" s="135" t="s">
        <v>622</v>
      </c>
      <c r="G1880" s="135"/>
    </row>
    <row r="1881" spans="1:7" ht="15" customHeight="1">
      <c r="A1881" s="193">
        <v>44329</v>
      </c>
      <c r="B1881" s="135" t="s">
        <v>175</v>
      </c>
      <c r="C1881" s="300"/>
      <c r="D1881" s="300">
        <v>845905</v>
      </c>
      <c r="E1881" s="135" t="s">
        <v>174</v>
      </c>
      <c r="F1881" s="135" t="s">
        <v>622</v>
      </c>
      <c r="G1881" s="135"/>
    </row>
    <row r="1882" spans="1:7" ht="15" customHeight="1">
      <c r="A1882" s="188">
        <v>44329</v>
      </c>
      <c r="B1882" s="26" t="s">
        <v>29</v>
      </c>
      <c r="C1882" s="313"/>
      <c r="D1882" s="313">
        <f>845905-D1881</f>
        <v>0</v>
      </c>
      <c r="E1882" s="26" t="s">
        <v>174</v>
      </c>
      <c r="F1882" s="26" t="s">
        <v>622</v>
      </c>
      <c r="G1882" s="26"/>
    </row>
    <row r="1883" spans="1:7" ht="15" customHeight="1">
      <c r="A1883" s="193">
        <v>44329</v>
      </c>
      <c r="B1883" s="135" t="s">
        <v>149</v>
      </c>
      <c r="C1883" s="300">
        <f>SUM(D1885:D1887)-C1885-C1884</f>
        <v>735330</v>
      </c>
      <c r="D1883" s="300"/>
      <c r="E1883" s="135" t="s">
        <v>174</v>
      </c>
      <c r="F1883" s="135" t="s">
        <v>623</v>
      </c>
      <c r="G1883" s="135" t="s">
        <v>172</v>
      </c>
    </row>
    <row r="1884" spans="1:7" ht="15" customHeight="1">
      <c r="A1884" s="193">
        <v>44329</v>
      </c>
      <c r="B1884" s="135" t="s">
        <v>415</v>
      </c>
      <c r="C1884" s="300">
        <v>121680</v>
      </c>
      <c r="D1884" s="300"/>
      <c r="E1884" s="135" t="s">
        <v>174</v>
      </c>
      <c r="F1884" s="135" t="s">
        <v>622</v>
      </c>
      <c r="G1884" s="135"/>
    </row>
    <row r="1885" spans="1:7" ht="15" customHeight="1">
      <c r="A1885" s="193">
        <v>44329</v>
      </c>
      <c r="B1885" s="135" t="s">
        <v>415</v>
      </c>
      <c r="C1885" s="300">
        <v>12160</v>
      </c>
      <c r="D1885" s="300"/>
      <c r="E1885" s="135" t="s">
        <v>174</v>
      </c>
      <c r="F1885" s="135" t="s">
        <v>622</v>
      </c>
      <c r="G1885" s="135"/>
    </row>
    <row r="1886" spans="1:7" ht="15" customHeight="1">
      <c r="A1886" s="193">
        <v>44329</v>
      </c>
      <c r="B1886" s="135" t="s">
        <v>175</v>
      </c>
      <c r="C1886" s="300"/>
      <c r="D1886" s="300">
        <v>869170</v>
      </c>
      <c r="E1886" s="135" t="s">
        <v>174</v>
      </c>
      <c r="F1886" s="135" t="s">
        <v>622</v>
      </c>
      <c r="G1886" s="135"/>
    </row>
    <row r="1887" spans="1:7" ht="15" customHeight="1">
      <c r="A1887" s="188">
        <v>44329</v>
      </c>
      <c r="B1887" s="26" t="s">
        <v>29</v>
      </c>
      <c r="C1887" s="313"/>
      <c r="D1887" s="313">
        <f>869170-D1886</f>
        <v>0</v>
      </c>
      <c r="E1887" s="26" t="s">
        <v>174</v>
      </c>
      <c r="F1887" s="26" t="s">
        <v>622</v>
      </c>
      <c r="G1887" s="26"/>
    </row>
    <row r="1888" spans="1:7" ht="15" customHeight="1">
      <c r="A1888" s="193">
        <v>44329</v>
      </c>
      <c r="B1888" s="135" t="s">
        <v>149</v>
      </c>
      <c r="C1888" s="300">
        <f>SUM(D1890:D1892)-C1890-C1889</f>
        <v>444974</v>
      </c>
      <c r="D1888" s="300"/>
      <c r="E1888" s="135" t="s">
        <v>174</v>
      </c>
      <c r="F1888" s="135" t="s">
        <v>623</v>
      </c>
      <c r="G1888" s="135" t="s">
        <v>172</v>
      </c>
    </row>
    <row r="1889" spans="1:7" ht="15" customHeight="1">
      <c r="A1889" s="193">
        <v>44329</v>
      </c>
      <c r="B1889" s="135" t="s">
        <v>415</v>
      </c>
      <c r="C1889" s="300">
        <v>73630</v>
      </c>
      <c r="D1889" s="300"/>
      <c r="E1889" s="135" t="s">
        <v>174</v>
      </c>
      <c r="F1889" s="135" t="s">
        <v>622</v>
      </c>
      <c r="G1889" s="135"/>
    </row>
    <row r="1890" spans="1:7" ht="15" customHeight="1">
      <c r="A1890" s="193">
        <v>44329</v>
      </c>
      <c r="B1890" s="135" t="s">
        <v>415</v>
      </c>
      <c r="C1890" s="300">
        <v>7360</v>
      </c>
      <c r="D1890" s="300"/>
      <c r="E1890" s="135" t="s">
        <v>174</v>
      </c>
      <c r="F1890" s="135" t="s">
        <v>622</v>
      </c>
      <c r="G1890" s="135"/>
    </row>
    <row r="1891" spans="1:7" ht="15" customHeight="1">
      <c r="A1891" s="193">
        <v>44329</v>
      </c>
      <c r="B1891" s="135" t="s">
        <v>175</v>
      </c>
      <c r="C1891" s="300"/>
      <c r="D1891" s="300">
        <v>525964</v>
      </c>
      <c r="E1891" s="135" t="s">
        <v>174</v>
      </c>
      <c r="F1891" s="135" t="s">
        <v>622</v>
      </c>
      <c r="G1891" s="135"/>
    </row>
    <row r="1892" spans="1:7" ht="15" customHeight="1">
      <c r="A1892" s="188">
        <v>44329</v>
      </c>
      <c r="B1892" s="26" t="s">
        <v>29</v>
      </c>
      <c r="C1892" s="313"/>
      <c r="D1892" s="313">
        <f>525964-D1891</f>
        <v>0</v>
      </c>
      <c r="E1892" s="26" t="s">
        <v>174</v>
      </c>
      <c r="F1892" s="26" t="s">
        <v>622</v>
      </c>
      <c r="G1892" s="26"/>
    </row>
    <row r="1893" spans="1:7" ht="15" customHeight="1">
      <c r="A1893" s="193">
        <v>44330</v>
      </c>
      <c r="B1893" s="135" t="s">
        <v>149</v>
      </c>
      <c r="C1893" s="300">
        <f>SUM(D1895:D1897)-C1895-C1894</f>
        <v>317169</v>
      </c>
      <c r="D1893" s="300"/>
      <c r="E1893" s="135" t="s">
        <v>174</v>
      </c>
      <c r="F1893" s="135" t="s">
        <v>625</v>
      </c>
      <c r="G1893" s="135" t="s">
        <v>172</v>
      </c>
    </row>
    <row r="1894" spans="1:7" ht="15" customHeight="1">
      <c r="A1894" s="193">
        <v>44330</v>
      </c>
      <c r="B1894" s="135" t="s">
        <v>415</v>
      </c>
      <c r="C1894" s="300">
        <v>52480</v>
      </c>
      <c r="D1894" s="300"/>
      <c r="E1894" s="135" t="s">
        <v>174</v>
      </c>
      <c r="F1894" s="135" t="s">
        <v>624</v>
      </c>
      <c r="G1894" s="135"/>
    </row>
    <row r="1895" spans="1:7" ht="15" customHeight="1">
      <c r="A1895" s="193">
        <v>44330</v>
      </c>
      <c r="B1895" s="135" t="s">
        <v>415</v>
      </c>
      <c r="C1895" s="300">
        <v>5240</v>
      </c>
      <c r="D1895" s="300"/>
      <c r="E1895" s="135" t="s">
        <v>174</v>
      </c>
      <c r="F1895" s="135" t="s">
        <v>624</v>
      </c>
      <c r="G1895" s="135"/>
    </row>
    <row r="1896" spans="1:7" ht="15" customHeight="1">
      <c r="A1896" s="193">
        <v>44330</v>
      </c>
      <c r="B1896" s="135" t="s">
        <v>175</v>
      </c>
      <c r="C1896" s="300"/>
      <c r="D1896" s="300">
        <v>374889</v>
      </c>
      <c r="E1896" s="135" t="s">
        <v>174</v>
      </c>
      <c r="F1896" s="135" t="s">
        <v>624</v>
      </c>
      <c r="G1896" s="135"/>
    </row>
    <row r="1897" spans="1:7" ht="15" customHeight="1">
      <c r="A1897" s="188">
        <v>44330</v>
      </c>
      <c r="B1897" s="26" t="s">
        <v>29</v>
      </c>
      <c r="C1897" s="313"/>
      <c r="D1897" s="313">
        <f>374889-D1896</f>
        <v>0</v>
      </c>
      <c r="E1897" s="26" t="s">
        <v>174</v>
      </c>
      <c r="F1897" s="26" t="s">
        <v>624</v>
      </c>
      <c r="G1897" s="26"/>
    </row>
    <row r="1898" spans="1:7" ht="15" customHeight="1">
      <c r="A1898" s="193">
        <v>44329</v>
      </c>
      <c r="B1898" s="135" t="s">
        <v>149</v>
      </c>
      <c r="C1898" s="300">
        <f>SUM(D1900:D1902)-C1900-C1899</f>
        <v>18659287</v>
      </c>
      <c r="D1898" s="300"/>
      <c r="E1898" s="135" t="s">
        <v>174</v>
      </c>
      <c r="F1898" s="135" t="s">
        <v>627</v>
      </c>
      <c r="G1898" s="135" t="s">
        <v>172</v>
      </c>
    </row>
    <row r="1899" spans="1:7" ht="15" customHeight="1">
      <c r="A1899" s="193">
        <v>44329</v>
      </c>
      <c r="B1899" s="135" t="s">
        <v>415</v>
      </c>
      <c r="C1899" s="300">
        <v>3087820</v>
      </c>
      <c r="D1899" s="300"/>
      <c r="E1899" s="135" t="s">
        <v>174</v>
      </c>
      <c r="F1899" s="135" t="s">
        <v>626</v>
      </c>
      <c r="G1899" s="135"/>
    </row>
    <row r="1900" spans="1:7" ht="15" customHeight="1">
      <c r="A1900" s="193">
        <v>44329</v>
      </c>
      <c r="B1900" s="135" t="s">
        <v>415</v>
      </c>
      <c r="C1900" s="300">
        <v>308780</v>
      </c>
      <c r="D1900" s="300"/>
      <c r="E1900" s="135" t="s">
        <v>174</v>
      </c>
      <c r="F1900" s="135" t="s">
        <v>626</v>
      </c>
      <c r="G1900" s="135"/>
    </row>
    <row r="1901" spans="1:7" ht="15" customHeight="1">
      <c r="A1901" s="193">
        <v>44329</v>
      </c>
      <c r="B1901" s="135" t="s">
        <v>175</v>
      </c>
      <c r="C1901" s="300"/>
      <c r="D1901" s="300">
        <v>22055887</v>
      </c>
      <c r="E1901" s="135" t="s">
        <v>174</v>
      </c>
      <c r="F1901" s="135" t="s">
        <v>626</v>
      </c>
      <c r="G1901" s="135"/>
    </row>
    <row r="1902" spans="1:7" ht="15" customHeight="1">
      <c r="A1902" s="188">
        <v>44329</v>
      </c>
      <c r="B1902" s="26" t="s">
        <v>29</v>
      </c>
      <c r="C1902" s="313"/>
      <c r="D1902" s="313">
        <f>22055887-D1901</f>
        <v>0</v>
      </c>
      <c r="E1902" s="26" t="s">
        <v>174</v>
      </c>
      <c r="F1902" s="26" t="s">
        <v>626</v>
      </c>
      <c r="G1902" s="26"/>
    </row>
    <row r="1903" spans="1:7" ht="15" customHeight="1">
      <c r="A1903" s="193">
        <v>44329</v>
      </c>
      <c r="B1903" s="135" t="s">
        <v>149</v>
      </c>
      <c r="C1903" s="300">
        <f>SUM(D1905:D1907)-C1905-C1904</f>
        <v>1769969</v>
      </c>
      <c r="D1903" s="300"/>
      <c r="E1903" s="135" t="s">
        <v>174</v>
      </c>
      <c r="F1903" s="135" t="s">
        <v>627</v>
      </c>
      <c r="G1903" s="135" t="s">
        <v>172</v>
      </c>
    </row>
    <row r="1904" spans="1:7" ht="15" customHeight="1">
      <c r="A1904" s="193">
        <v>44329</v>
      </c>
      <c r="B1904" s="135" t="s">
        <v>415</v>
      </c>
      <c r="C1904" s="300">
        <v>292890</v>
      </c>
      <c r="D1904" s="300"/>
      <c r="E1904" s="135" t="s">
        <v>174</v>
      </c>
      <c r="F1904" s="135" t="s">
        <v>626</v>
      </c>
      <c r="G1904" s="135"/>
    </row>
    <row r="1905" spans="1:7" ht="15" customHeight="1">
      <c r="A1905" s="193">
        <v>44329</v>
      </c>
      <c r="B1905" s="135" t="s">
        <v>415</v>
      </c>
      <c r="C1905" s="300">
        <v>29280</v>
      </c>
      <c r="D1905" s="300"/>
      <c r="E1905" s="135" t="s">
        <v>174</v>
      </c>
      <c r="F1905" s="135" t="s">
        <v>626</v>
      </c>
      <c r="G1905" s="135"/>
    </row>
    <row r="1906" spans="1:7" ht="15" customHeight="1">
      <c r="A1906" s="193">
        <v>44329</v>
      </c>
      <c r="B1906" s="135" t="s">
        <v>175</v>
      </c>
      <c r="C1906" s="300"/>
      <c r="D1906" s="300">
        <v>2092139</v>
      </c>
      <c r="E1906" s="135" t="s">
        <v>174</v>
      </c>
      <c r="F1906" s="135" t="s">
        <v>626</v>
      </c>
      <c r="G1906" s="135"/>
    </row>
    <row r="1907" spans="1:7" ht="15" customHeight="1">
      <c r="A1907" s="188">
        <v>44329</v>
      </c>
      <c r="B1907" s="26" t="s">
        <v>29</v>
      </c>
      <c r="C1907" s="313"/>
      <c r="D1907" s="313">
        <f>2092139-D1906</f>
        <v>0</v>
      </c>
      <c r="E1907" s="26" t="s">
        <v>174</v>
      </c>
      <c r="F1907" s="26" t="s">
        <v>626</v>
      </c>
      <c r="G1907" s="26"/>
    </row>
    <row r="1908" spans="1:7" ht="15" customHeight="1">
      <c r="A1908" s="193">
        <v>44329</v>
      </c>
      <c r="B1908" s="135" t="s">
        <v>149</v>
      </c>
      <c r="C1908" s="300">
        <f>SUM(D1910:D1912)-C1910-C1909</f>
        <v>3422772</v>
      </c>
      <c r="D1908" s="300"/>
      <c r="E1908" s="135" t="s">
        <v>174</v>
      </c>
      <c r="F1908" s="135" t="s">
        <v>630</v>
      </c>
      <c r="G1908" s="135" t="s">
        <v>172</v>
      </c>
    </row>
    <row r="1909" spans="1:7" ht="15" customHeight="1">
      <c r="A1909" s="193">
        <v>44329</v>
      </c>
      <c r="B1909" s="135" t="s">
        <v>415</v>
      </c>
      <c r="C1909" s="300">
        <v>566410</v>
      </c>
      <c r="D1909" s="300"/>
      <c r="E1909" s="135" t="s">
        <v>174</v>
      </c>
      <c r="F1909" s="135" t="s">
        <v>629</v>
      </c>
      <c r="G1909" s="135"/>
    </row>
    <row r="1910" spans="1:7" ht="15" customHeight="1">
      <c r="A1910" s="193">
        <v>44329</v>
      </c>
      <c r="B1910" s="135" t="s">
        <v>415</v>
      </c>
      <c r="C1910" s="300">
        <v>56640</v>
      </c>
      <c r="D1910" s="300"/>
      <c r="E1910" s="135" t="s">
        <v>174</v>
      </c>
      <c r="F1910" s="135" t="s">
        <v>629</v>
      </c>
      <c r="G1910" s="135"/>
    </row>
    <row r="1911" spans="1:7" ht="15" customHeight="1">
      <c r="A1911" s="193">
        <v>44329</v>
      </c>
      <c r="B1911" s="135" t="s">
        <v>175</v>
      </c>
      <c r="C1911" s="300"/>
      <c r="D1911" s="300">
        <v>4045822</v>
      </c>
      <c r="E1911" s="135" t="s">
        <v>174</v>
      </c>
      <c r="F1911" s="135" t="s">
        <v>629</v>
      </c>
      <c r="G1911" s="135"/>
    </row>
    <row r="1912" spans="1:7" ht="15" customHeight="1">
      <c r="A1912" s="188">
        <v>44329</v>
      </c>
      <c r="B1912" s="26" t="s">
        <v>29</v>
      </c>
      <c r="C1912" s="313"/>
      <c r="D1912" s="313">
        <f>4045822-D1911</f>
        <v>0</v>
      </c>
      <c r="E1912" s="26" t="s">
        <v>174</v>
      </c>
      <c r="F1912" s="26" t="s">
        <v>629</v>
      </c>
      <c r="G1912" s="26"/>
    </row>
    <row r="1913" spans="1:7" ht="15" customHeight="1">
      <c r="A1913" s="193">
        <v>44329</v>
      </c>
      <c r="B1913" s="135" t="s">
        <v>149</v>
      </c>
      <c r="C1913" s="300">
        <f>SUM(D1915:D1917)-C1915-C1914</f>
        <v>18167661</v>
      </c>
      <c r="D1913" s="300"/>
      <c r="E1913" s="135" t="s">
        <v>174</v>
      </c>
      <c r="F1913" s="135" t="s">
        <v>630</v>
      </c>
      <c r="G1913" s="135" t="s">
        <v>172</v>
      </c>
    </row>
    <row r="1914" spans="1:7" ht="15" customHeight="1">
      <c r="A1914" s="193">
        <v>44329</v>
      </c>
      <c r="B1914" s="135" t="s">
        <v>415</v>
      </c>
      <c r="C1914" s="300">
        <v>3006460</v>
      </c>
      <c r="D1914" s="300"/>
      <c r="E1914" s="135" t="s">
        <v>174</v>
      </c>
      <c r="F1914" s="135" t="s">
        <v>629</v>
      </c>
      <c r="G1914" s="135"/>
    </row>
    <row r="1915" spans="1:7" ht="15" customHeight="1">
      <c r="A1915" s="193">
        <v>44329</v>
      </c>
      <c r="B1915" s="135" t="s">
        <v>415</v>
      </c>
      <c r="C1915" s="300">
        <v>300640</v>
      </c>
      <c r="D1915" s="300"/>
      <c r="E1915" s="135" t="s">
        <v>174</v>
      </c>
      <c r="F1915" s="135" t="s">
        <v>629</v>
      </c>
      <c r="G1915" s="135"/>
    </row>
    <row r="1916" spans="1:7" ht="15" customHeight="1">
      <c r="A1916" s="193">
        <v>44329</v>
      </c>
      <c r="B1916" s="135" t="s">
        <v>175</v>
      </c>
      <c r="C1916" s="300"/>
      <c r="D1916" s="300">
        <v>21416086</v>
      </c>
      <c r="E1916" s="135" t="s">
        <v>174</v>
      </c>
      <c r="F1916" s="135" t="s">
        <v>629</v>
      </c>
      <c r="G1916" s="135"/>
    </row>
    <row r="1917" spans="1:7" ht="15" customHeight="1">
      <c r="A1917" s="188">
        <v>44329</v>
      </c>
      <c r="B1917" s="26" t="s">
        <v>29</v>
      </c>
      <c r="C1917" s="313"/>
      <c r="D1917" s="313">
        <f>21474761-D1916</f>
        <v>58675</v>
      </c>
      <c r="E1917" s="26" t="s">
        <v>174</v>
      </c>
      <c r="F1917" s="26" t="s">
        <v>629</v>
      </c>
      <c r="G1917" s="26"/>
    </row>
    <row r="1918" spans="1:7" ht="15" customHeight="1">
      <c r="A1918" s="193">
        <v>44329</v>
      </c>
      <c r="B1918" s="135" t="s">
        <v>149</v>
      </c>
      <c r="C1918" s="300">
        <f>SUM(D1920:D1922)-C1920-C1919</f>
        <v>7181652</v>
      </c>
      <c r="D1918" s="300"/>
      <c r="E1918" s="135" t="s">
        <v>174</v>
      </c>
      <c r="F1918" s="135" t="s">
        <v>630</v>
      </c>
      <c r="G1918" s="135" t="s">
        <v>172</v>
      </c>
    </row>
    <row r="1919" spans="1:7" ht="15" customHeight="1">
      <c r="A1919" s="193">
        <v>44329</v>
      </c>
      <c r="B1919" s="135" t="s">
        <v>415</v>
      </c>
      <c r="C1919" s="300">
        <v>1188450</v>
      </c>
      <c r="D1919" s="300"/>
      <c r="E1919" s="135" t="s">
        <v>174</v>
      </c>
      <c r="F1919" s="135" t="s">
        <v>629</v>
      </c>
      <c r="G1919" s="135"/>
    </row>
    <row r="1920" spans="1:7" ht="15" customHeight="1">
      <c r="A1920" s="193">
        <v>44329</v>
      </c>
      <c r="B1920" s="135" t="s">
        <v>415</v>
      </c>
      <c r="C1920" s="300">
        <v>118840</v>
      </c>
      <c r="D1920" s="300"/>
      <c r="E1920" s="135" t="s">
        <v>174</v>
      </c>
      <c r="F1920" s="135" t="s">
        <v>629</v>
      </c>
      <c r="G1920" s="135"/>
    </row>
    <row r="1921" spans="1:8" ht="15" customHeight="1">
      <c r="A1921" s="193">
        <v>44329</v>
      </c>
      <c r="B1921" s="135" t="s">
        <v>175</v>
      </c>
      <c r="C1921" s="300"/>
      <c r="D1921" s="300">
        <v>8488942</v>
      </c>
      <c r="E1921" s="135" t="s">
        <v>174</v>
      </c>
      <c r="F1921" s="135" t="s">
        <v>629</v>
      </c>
      <c r="G1921" s="135"/>
    </row>
    <row r="1922" spans="1:8" ht="15" customHeight="1">
      <c r="A1922" s="188">
        <v>44329</v>
      </c>
      <c r="B1922" s="26" t="s">
        <v>29</v>
      </c>
      <c r="C1922" s="313"/>
      <c r="D1922" s="313">
        <f>8488942-D1921</f>
        <v>0</v>
      </c>
      <c r="E1922" s="26" t="s">
        <v>174</v>
      </c>
      <c r="F1922" s="26" t="s">
        <v>629</v>
      </c>
      <c r="G1922" s="26"/>
    </row>
    <row r="1923" spans="1:8" ht="15" customHeight="1">
      <c r="A1923" s="247">
        <v>44333</v>
      </c>
      <c r="B1923" s="286" t="s">
        <v>148</v>
      </c>
      <c r="C1923" s="176"/>
      <c r="D1923" s="176">
        <v>323266990</v>
      </c>
      <c r="E1923" s="142" t="s">
        <v>174</v>
      </c>
      <c r="F1923" s="142" t="s">
        <v>502</v>
      </c>
      <c r="G1923" s="287" t="s">
        <v>173</v>
      </c>
    </row>
    <row r="1924" spans="1:8" ht="15" customHeight="1">
      <c r="A1924" s="234">
        <v>44333</v>
      </c>
      <c r="B1924" s="288" t="s">
        <v>148</v>
      </c>
      <c r="C1924" s="303">
        <v>323266990</v>
      </c>
      <c r="D1924" s="303"/>
      <c r="E1924" s="237" t="s">
        <v>174</v>
      </c>
      <c r="F1924" s="237" t="s">
        <v>293</v>
      </c>
      <c r="G1924" s="289" t="s">
        <v>172</v>
      </c>
    </row>
    <row r="1925" spans="1:8" ht="15" customHeight="1">
      <c r="A1925" s="247">
        <v>44333</v>
      </c>
      <c r="B1925" s="286" t="s">
        <v>159</v>
      </c>
      <c r="C1925" s="176">
        <v>323266990</v>
      </c>
      <c r="D1925" s="176"/>
      <c r="E1925" s="142" t="s">
        <v>407</v>
      </c>
      <c r="F1925" s="142" t="s">
        <v>628</v>
      </c>
      <c r="G1925" s="287"/>
    </row>
    <row r="1926" spans="1:8" ht="15" customHeight="1">
      <c r="A1926" s="234">
        <v>44333</v>
      </c>
      <c r="B1926" s="288" t="s">
        <v>149</v>
      </c>
      <c r="C1926" s="303"/>
      <c r="D1926" s="303">
        <f>SUM(C1925:C1925)</f>
        <v>323266990</v>
      </c>
      <c r="E1926" s="237"/>
      <c r="F1926" s="237"/>
      <c r="G1926" s="289" t="s">
        <v>172</v>
      </c>
    </row>
    <row r="1927" spans="1:8" ht="15" customHeight="1">
      <c r="A1927" s="186">
        <v>44322</v>
      </c>
      <c r="B1927" s="137" t="s">
        <v>169</v>
      </c>
      <c r="C1927" s="177"/>
      <c r="D1927" s="177">
        <v>99821060</v>
      </c>
      <c r="E1927" s="138" t="s">
        <v>325</v>
      </c>
      <c r="F1927" s="138" t="s">
        <v>635</v>
      </c>
      <c r="G1927" s="139"/>
    </row>
    <row r="1928" spans="1:8" ht="15" customHeight="1">
      <c r="A1928" s="186">
        <v>44322</v>
      </c>
      <c r="B1928" s="137" t="s">
        <v>295</v>
      </c>
      <c r="C1928" s="177"/>
      <c r="D1928" s="177">
        <v>9982106</v>
      </c>
      <c r="E1928" s="138" t="s">
        <v>325</v>
      </c>
      <c r="F1928" s="138" t="s">
        <v>633</v>
      </c>
      <c r="G1928" s="139"/>
    </row>
    <row r="1929" spans="1:8" ht="15" customHeight="1">
      <c r="A1929" s="187">
        <v>44322</v>
      </c>
      <c r="B1929" s="136" t="s">
        <v>634</v>
      </c>
      <c r="C1929" s="178">
        <f>SUM(D1927:D1928)</f>
        <v>109803166</v>
      </c>
      <c r="D1929" s="178"/>
      <c r="E1929" s="133" t="s">
        <v>631</v>
      </c>
      <c r="F1929" s="133" t="s">
        <v>633</v>
      </c>
      <c r="G1929" s="134"/>
    </row>
    <row r="1930" spans="1:8" ht="15" customHeight="1">
      <c r="A1930" s="186">
        <v>44334</v>
      </c>
      <c r="B1930" s="137" t="s">
        <v>149</v>
      </c>
      <c r="C1930" s="177">
        <v>109803166</v>
      </c>
      <c r="D1930" s="177"/>
      <c r="E1930" s="138" t="s">
        <v>325</v>
      </c>
      <c r="F1930" s="138" t="s">
        <v>633</v>
      </c>
      <c r="G1930" s="139" t="s">
        <v>326</v>
      </c>
      <c r="H1930" s="142"/>
    </row>
    <row r="1931" spans="1:8" ht="15" customHeight="1">
      <c r="A1931" s="186">
        <v>44334</v>
      </c>
      <c r="B1931" s="137" t="s">
        <v>632</v>
      </c>
      <c r="C1931" s="177"/>
      <c r="D1931" s="177">
        <v>109803166</v>
      </c>
      <c r="E1931" s="138" t="s">
        <v>325</v>
      </c>
      <c r="F1931" s="138" t="s">
        <v>633</v>
      </c>
      <c r="G1931" s="139"/>
    </row>
    <row r="1932" spans="1:8" ht="15" customHeight="1">
      <c r="A1932" s="277">
        <v>44347</v>
      </c>
      <c r="B1932" s="278" t="s">
        <v>175</v>
      </c>
      <c r="C1932" s="322">
        <v>10571</v>
      </c>
      <c r="D1932" s="322"/>
      <c r="E1932" s="279" t="s">
        <v>176</v>
      </c>
      <c r="F1932" s="279" t="s">
        <v>215</v>
      </c>
      <c r="G1932" s="280" t="s">
        <v>352</v>
      </c>
    </row>
    <row r="1933" spans="1:8" ht="15" customHeight="1">
      <c r="A1933" s="265">
        <v>44347</v>
      </c>
      <c r="B1933" s="281" t="s">
        <v>100</v>
      </c>
      <c r="C1933" s="321"/>
      <c r="D1933" s="321">
        <f>C1932</f>
        <v>10571</v>
      </c>
      <c r="E1933" s="266" t="s">
        <v>174</v>
      </c>
      <c r="F1933" s="266" t="s">
        <v>252</v>
      </c>
      <c r="G1933" s="266" t="s">
        <v>326</v>
      </c>
    </row>
    <row r="1934" spans="1:8" ht="15" customHeight="1">
      <c r="A1934" s="277">
        <v>44347</v>
      </c>
      <c r="B1934" s="278" t="s">
        <v>175</v>
      </c>
      <c r="C1934" s="323">
        <v>351220</v>
      </c>
      <c r="D1934" s="323"/>
      <c r="E1934" s="282" t="s">
        <v>176</v>
      </c>
      <c r="F1934" s="282" t="s">
        <v>215</v>
      </c>
      <c r="G1934" s="283" t="s">
        <v>219</v>
      </c>
    </row>
    <row r="1935" spans="1:8" ht="15" customHeight="1">
      <c r="A1935" s="265">
        <v>44347</v>
      </c>
      <c r="B1935" s="281" t="s">
        <v>100</v>
      </c>
      <c r="C1935" s="321"/>
      <c r="D1935" s="321">
        <f>C1934</f>
        <v>351220</v>
      </c>
      <c r="E1935" s="266" t="s">
        <v>174</v>
      </c>
      <c r="F1935" s="266" t="s">
        <v>252</v>
      </c>
      <c r="G1935" s="266" t="s">
        <v>173</v>
      </c>
    </row>
    <row r="1936" spans="1:8" ht="15" customHeight="1">
      <c r="A1936" s="277">
        <v>44347</v>
      </c>
      <c r="B1936" s="284" t="s">
        <v>175</v>
      </c>
      <c r="C1936" s="323">
        <v>0</v>
      </c>
      <c r="D1936" s="323"/>
      <c r="E1936" s="282" t="s">
        <v>176</v>
      </c>
      <c r="F1936" s="282" t="s">
        <v>215</v>
      </c>
      <c r="G1936" s="283" t="s">
        <v>452</v>
      </c>
    </row>
    <row r="1937" spans="1:7" ht="15" customHeight="1">
      <c r="A1937" s="265">
        <v>44347</v>
      </c>
      <c r="B1937" s="281" t="s">
        <v>100</v>
      </c>
      <c r="C1937" s="321"/>
      <c r="D1937" s="321">
        <f>C1936</f>
        <v>0</v>
      </c>
      <c r="E1937" s="266" t="s">
        <v>174</v>
      </c>
      <c r="F1937" s="266" t="s">
        <v>252</v>
      </c>
      <c r="G1937" s="266" t="s">
        <v>451</v>
      </c>
    </row>
    <row r="1938" spans="1:7" ht="15" customHeight="1">
      <c r="A1938" s="277">
        <v>44347</v>
      </c>
      <c r="B1938" s="284" t="s">
        <v>175</v>
      </c>
      <c r="C1938" s="323">
        <v>127885</v>
      </c>
      <c r="D1938" s="323"/>
      <c r="E1938" s="282" t="s">
        <v>358</v>
      </c>
      <c r="F1938" s="282" t="s">
        <v>215</v>
      </c>
      <c r="G1938" s="283" t="s">
        <v>359</v>
      </c>
    </row>
    <row r="1939" spans="1:7" ht="15" customHeight="1">
      <c r="A1939" s="265">
        <v>44347</v>
      </c>
      <c r="B1939" s="281" t="s">
        <v>100</v>
      </c>
      <c r="C1939" s="321"/>
      <c r="D1939" s="321">
        <f>C1938</f>
        <v>127885</v>
      </c>
      <c r="E1939" s="266" t="s">
        <v>374</v>
      </c>
      <c r="F1939" s="266" t="s">
        <v>215</v>
      </c>
      <c r="G1939" s="266" t="s">
        <v>375</v>
      </c>
    </row>
    <row r="1940" spans="1:7" ht="15" customHeight="1">
      <c r="A1940" s="290">
        <v>44347</v>
      </c>
      <c r="B1940" s="284" t="s">
        <v>175</v>
      </c>
      <c r="C1940" s="323">
        <v>1818033</v>
      </c>
      <c r="D1940" s="323"/>
      <c r="E1940" s="282" t="s">
        <v>157</v>
      </c>
      <c r="F1940" s="282" t="s">
        <v>215</v>
      </c>
      <c r="G1940" s="283" t="s">
        <v>289</v>
      </c>
    </row>
    <row r="1941" spans="1:7" ht="15" customHeight="1">
      <c r="A1941" s="265">
        <v>44347</v>
      </c>
      <c r="B1941" s="281" t="s">
        <v>100</v>
      </c>
      <c r="C1941" s="321"/>
      <c r="D1941" s="321">
        <f>C1940</f>
        <v>1818033</v>
      </c>
      <c r="E1941" s="266" t="s">
        <v>249</v>
      </c>
      <c r="F1941" s="266" t="s">
        <v>252</v>
      </c>
      <c r="G1941" s="266" t="s">
        <v>288</v>
      </c>
    </row>
    <row r="1942" spans="1:7" ht="15" customHeight="1">
      <c r="A1942" s="290">
        <v>44347</v>
      </c>
      <c r="B1942" s="284" t="s">
        <v>175</v>
      </c>
      <c r="C1942" s="323">
        <v>9319379</v>
      </c>
      <c r="D1942" s="323"/>
      <c r="E1942" s="282" t="s">
        <v>176</v>
      </c>
      <c r="F1942" s="282" t="s">
        <v>518</v>
      </c>
      <c r="G1942" s="283" t="s">
        <v>291</v>
      </c>
    </row>
    <row r="1943" spans="1:7" ht="15" customHeight="1">
      <c r="A1943" s="265">
        <v>44347</v>
      </c>
      <c r="B1943" s="281" t="s">
        <v>100</v>
      </c>
      <c r="C1943" s="321"/>
      <c r="D1943" s="321">
        <f>C1942</f>
        <v>9319379</v>
      </c>
      <c r="E1943" s="266" t="s">
        <v>174</v>
      </c>
      <c r="F1943" s="266" t="s">
        <v>252</v>
      </c>
      <c r="G1943" s="266" t="s">
        <v>290</v>
      </c>
    </row>
    <row r="1944" spans="1:7" ht="15" customHeight="1">
      <c r="A1944" s="192">
        <v>44347</v>
      </c>
      <c r="B1944" s="153" t="s">
        <v>31</v>
      </c>
      <c r="C1944" s="317">
        <v>244510334</v>
      </c>
      <c r="D1944" s="317"/>
      <c r="E1944" s="152" t="s">
        <v>150</v>
      </c>
      <c r="F1944" s="152" t="s">
        <v>548</v>
      </c>
      <c r="G1944" s="155"/>
    </row>
    <row r="1945" spans="1:7" ht="15" customHeight="1">
      <c r="A1945" s="190">
        <v>44347</v>
      </c>
      <c r="B1945" s="151" t="s">
        <v>216</v>
      </c>
      <c r="C1945" s="316"/>
      <c r="D1945" s="316">
        <f>C1944</f>
        <v>244510334</v>
      </c>
      <c r="E1945" s="150" t="s">
        <v>245</v>
      </c>
      <c r="F1945" s="150" t="s">
        <v>547</v>
      </c>
      <c r="G1945" s="150"/>
    </row>
    <row r="1946" spans="1:7" ht="15" customHeight="1">
      <c r="A1946" s="191">
        <v>44347</v>
      </c>
      <c r="B1946" s="153" t="s">
        <v>31</v>
      </c>
      <c r="C1946" s="317">
        <v>135890410</v>
      </c>
      <c r="D1946" s="317"/>
      <c r="E1946" s="152" t="s">
        <v>151</v>
      </c>
      <c r="F1946" s="152" t="s">
        <v>547</v>
      </c>
      <c r="G1946" s="155"/>
    </row>
    <row r="1947" spans="1:7" ht="15" customHeight="1">
      <c r="A1947" s="190">
        <v>44347</v>
      </c>
      <c r="B1947" s="151" t="s">
        <v>216</v>
      </c>
      <c r="C1947" s="316"/>
      <c r="D1947" s="316">
        <f>C1946</f>
        <v>135890410</v>
      </c>
      <c r="E1947" s="150" t="s">
        <v>246</v>
      </c>
      <c r="F1947" s="150" t="s">
        <v>547</v>
      </c>
      <c r="G1947" s="150"/>
    </row>
    <row r="1948" spans="1:7" ht="15" customHeight="1">
      <c r="A1948" s="191">
        <v>44347</v>
      </c>
      <c r="B1948" s="153" t="s">
        <v>31</v>
      </c>
      <c r="C1948" s="317">
        <v>27178082</v>
      </c>
      <c r="D1948" s="317"/>
      <c r="E1948" s="152" t="s">
        <v>153</v>
      </c>
      <c r="F1948" s="152" t="s">
        <v>547</v>
      </c>
      <c r="G1948" s="155"/>
    </row>
    <row r="1949" spans="1:7" ht="15" customHeight="1">
      <c r="A1949" s="190">
        <v>44347</v>
      </c>
      <c r="B1949" s="151" t="s">
        <v>216</v>
      </c>
      <c r="C1949" s="316"/>
      <c r="D1949" s="316">
        <f>C1948</f>
        <v>27178082</v>
      </c>
      <c r="E1949" s="150" t="s">
        <v>244</v>
      </c>
      <c r="F1949" s="150" t="s">
        <v>547</v>
      </c>
      <c r="G1949" s="150"/>
    </row>
    <row r="1950" spans="1:7" ht="15" customHeight="1">
      <c r="A1950" s="191">
        <v>44347</v>
      </c>
      <c r="B1950" s="153" t="s">
        <v>31</v>
      </c>
      <c r="C1950" s="317">
        <v>75826849</v>
      </c>
      <c r="D1950" s="317"/>
      <c r="E1950" s="152" t="s">
        <v>152</v>
      </c>
      <c r="F1950" s="152" t="s">
        <v>547</v>
      </c>
      <c r="G1950" s="155"/>
    </row>
    <row r="1951" spans="1:7" ht="15" customHeight="1">
      <c r="A1951" s="190">
        <v>44347</v>
      </c>
      <c r="B1951" s="151" t="s">
        <v>216</v>
      </c>
      <c r="C1951" s="316"/>
      <c r="D1951" s="316">
        <f>C1950</f>
        <v>75826849</v>
      </c>
      <c r="E1951" s="150" t="s">
        <v>247</v>
      </c>
      <c r="F1951" s="150" t="s">
        <v>547</v>
      </c>
      <c r="G1951" s="150"/>
    </row>
    <row r="1952" spans="1:7" ht="15" customHeight="1">
      <c r="A1952" s="191">
        <v>44347</v>
      </c>
      <c r="B1952" s="153" t="s">
        <v>31</v>
      </c>
      <c r="C1952" s="317">
        <v>166465753</v>
      </c>
      <c r="D1952" s="317"/>
      <c r="E1952" s="152" t="s">
        <v>154</v>
      </c>
      <c r="F1952" s="152" t="s">
        <v>547</v>
      </c>
      <c r="G1952" s="155"/>
    </row>
    <row r="1953" spans="1:7" ht="15" customHeight="1">
      <c r="A1953" s="190">
        <v>44347</v>
      </c>
      <c r="B1953" s="151" t="s">
        <v>216</v>
      </c>
      <c r="C1953" s="316"/>
      <c r="D1953" s="316">
        <f>C1952</f>
        <v>166465753</v>
      </c>
      <c r="E1953" s="150" t="s">
        <v>248</v>
      </c>
      <c r="F1953" s="150" t="s">
        <v>547</v>
      </c>
      <c r="G1953" s="150"/>
    </row>
    <row r="1954" spans="1:7" ht="15" customHeight="1">
      <c r="A1954" s="191">
        <v>44347</v>
      </c>
      <c r="B1954" s="153" t="s">
        <v>31</v>
      </c>
      <c r="C1954" s="317">
        <v>42126027</v>
      </c>
      <c r="D1954" s="317"/>
      <c r="E1954" s="152" t="s">
        <v>243</v>
      </c>
      <c r="F1954" s="152" t="s">
        <v>547</v>
      </c>
      <c r="G1954" s="155"/>
    </row>
    <row r="1955" spans="1:7" ht="15" customHeight="1">
      <c r="A1955" s="190">
        <v>44347</v>
      </c>
      <c r="B1955" s="151" t="s">
        <v>216</v>
      </c>
      <c r="C1955" s="316"/>
      <c r="D1955" s="316">
        <f>C1954</f>
        <v>42126027</v>
      </c>
      <c r="E1955" s="150" t="s">
        <v>255</v>
      </c>
      <c r="F1955" s="150" t="s">
        <v>547</v>
      </c>
      <c r="G1955" s="150"/>
    </row>
    <row r="1956" spans="1:7" ht="15" customHeight="1">
      <c r="A1956" s="191">
        <v>44347</v>
      </c>
      <c r="B1956" s="153" t="s">
        <v>93</v>
      </c>
      <c r="C1956" s="317">
        <v>2589619</v>
      </c>
      <c r="D1956" s="317"/>
      <c r="E1956" s="152" t="s">
        <v>220</v>
      </c>
      <c r="F1956" s="152" t="s">
        <v>549</v>
      </c>
      <c r="G1956" s="155"/>
    </row>
    <row r="1957" spans="1:7" ht="15" customHeight="1">
      <c r="A1957" s="190">
        <v>44347</v>
      </c>
      <c r="B1957" s="151" t="s">
        <v>65</v>
      </c>
      <c r="C1957" s="316"/>
      <c r="D1957" s="316">
        <f>C1956</f>
        <v>2589619</v>
      </c>
      <c r="E1957" s="150" t="s">
        <v>253</v>
      </c>
      <c r="F1957" s="150" t="str">
        <f>F1956</f>
        <v>보험료(21년 5월)</v>
      </c>
      <c r="G1957" s="150"/>
    </row>
    <row r="1958" spans="1:7" ht="15" customHeight="1">
      <c r="A1958" s="191">
        <v>44347</v>
      </c>
      <c r="B1958" s="153" t="s">
        <v>27</v>
      </c>
      <c r="C1958" s="317">
        <v>41666666</v>
      </c>
      <c r="D1958" s="317"/>
      <c r="E1958" s="152" t="s">
        <v>155</v>
      </c>
      <c r="F1958" s="152" t="s">
        <v>559</v>
      </c>
      <c r="G1958" s="155"/>
    </row>
    <row r="1959" spans="1:7" ht="15" customHeight="1">
      <c r="A1959" s="190">
        <v>44347</v>
      </c>
      <c r="B1959" s="151" t="s">
        <v>183</v>
      </c>
      <c r="C1959" s="316"/>
      <c r="D1959" s="316">
        <f>C1958</f>
        <v>41666666</v>
      </c>
      <c r="E1959" s="150" t="s">
        <v>80</v>
      </c>
      <c r="F1959" s="150" t="str">
        <f>F1958</f>
        <v>자산관리수수료(21년 5월)</v>
      </c>
      <c r="G1959" s="150"/>
    </row>
    <row r="1960" spans="1:7" ht="15" customHeight="1">
      <c r="A1960" s="191">
        <v>44347</v>
      </c>
      <c r="B1960" s="153" t="s">
        <v>41</v>
      </c>
      <c r="C1960" s="317">
        <v>2500000</v>
      </c>
      <c r="D1960" s="317"/>
      <c r="E1960" s="152" t="s">
        <v>176</v>
      </c>
      <c r="F1960" s="152" t="s">
        <v>550</v>
      </c>
      <c r="G1960" s="155"/>
    </row>
    <row r="1961" spans="1:7" ht="15" customHeight="1">
      <c r="A1961" s="190">
        <v>44347</v>
      </c>
      <c r="B1961" s="151" t="s">
        <v>217</v>
      </c>
      <c r="C1961" s="316"/>
      <c r="D1961" s="316">
        <v>2500000</v>
      </c>
      <c r="E1961" s="150" t="s">
        <v>174</v>
      </c>
      <c r="F1961" s="150" t="str">
        <f>F1960</f>
        <v>자산보관수수료(21년 5월)</v>
      </c>
      <c r="G1961" s="150"/>
    </row>
    <row r="1962" spans="1:7" ht="15" customHeight="1">
      <c r="A1962" s="191">
        <v>44347</v>
      </c>
      <c r="B1962" s="153" t="s">
        <v>42</v>
      </c>
      <c r="C1962" s="317">
        <v>2916666</v>
      </c>
      <c r="D1962" s="317"/>
      <c r="E1962" s="152" t="s">
        <v>221</v>
      </c>
      <c r="F1962" s="152" t="s">
        <v>551</v>
      </c>
      <c r="G1962" s="155"/>
    </row>
    <row r="1963" spans="1:7" ht="15" customHeight="1">
      <c r="A1963" s="190">
        <v>44347</v>
      </c>
      <c r="B1963" s="151" t="s">
        <v>218</v>
      </c>
      <c r="C1963" s="316"/>
      <c r="D1963" s="316">
        <f>C1962</f>
        <v>2916666</v>
      </c>
      <c r="E1963" s="150" t="s">
        <v>254</v>
      </c>
      <c r="F1963" s="150" t="str">
        <f>F1962</f>
        <v>사무관리수수료(21년 5월)</v>
      </c>
      <c r="G1963" s="150"/>
    </row>
    <row r="1964" spans="1:7" ht="15" customHeight="1">
      <c r="A1964" s="191">
        <v>44347</v>
      </c>
      <c r="B1964" s="153" t="s">
        <v>43</v>
      </c>
      <c r="C1964" s="317">
        <v>1666666</v>
      </c>
      <c r="D1964" s="317"/>
      <c r="E1964" s="152" t="s">
        <v>160</v>
      </c>
      <c r="F1964" s="152" t="s">
        <v>552</v>
      </c>
      <c r="G1964" s="155"/>
    </row>
    <row r="1965" spans="1:7" ht="15" customHeight="1">
      <c r="A1965" s="190">
        <v>44347</v>
      </c>
      <c r="B1965" s="151" t="s">
        <v>186</v>
      </c>
      <c r="C1965" s="316"/>
      <c r="D1965" s="316">
        <f>C1964</f>
        <v>1666666</v>
      </c>
      <c r="E1965" s="150" t="s">
        <v>250</v>
      </c>
      <c r="F1965" s="150" t="str">
        <f>F1964</f>
        <v>외부감사용역역수수료(21년 5월)</v>
      </c>
      <c r="G1965" s="150"/>
    </row>
    <row r="1966" spans="1:7" ht="15" customHeight="1">
      <c r="A1966" s="191">
        <v>44347</v>
      </c>
      <c r="B1966" s="260" t="s">
        <v>43</v>
      </c>
      <c r="C1966" s="318">
        <v>666666</v>
      </c>
      <c r="D1966" s="318"/>
      <c r="E1966" s="147" t="s">
        <v>160</v>
      </c>
      <c r="F1966" s="147" t="s">
        <v>553</v>
      </c>
      <c r="G1966" s="146"/>
    </row>
    <row r="1967" spans="1:7" ht="15" customHeight="1">
      <c r="A1967" s="190">
        <v>44347</v>
      </c>
      <c r="B1967" s="151" t="s">
        <v>187</v>
      </c>
      <c r="C1967" s="316"/>
      <c r="D1967" s="316">
        <f>C1966</f>
        <v>666666</v>
      </c>
      <c r="E1967" s="150" t="s">
        <v>250</v>
      </c>
      <c r="F1967" s="150" t="str">
        <f>F1966</f>
        <v>세무용역수수료(21년 5월)</v>
      </c>
      <c r="G1967" s="150"/>
    </row>
    <row r="1968" spans="1:7" ht="15" customHeight="1">
      <c r="A1968" s="191">
        <v>44347</v>
      </c>
      <c r="B1968" s="260" t="s">
        <v>43</v>
      </c>
      <c r="C1968" s="317">
        <v>166666</v>
      </c>
      <c r="D1968" s="317"/>
      <c r="E1968" s="147" t="s">
        <v>271</v>
      </c>
      <c r="F1968" s="147" t="s">
        <v>554</v>
      </c>
      <c r="G1968" s="146"/>
    </row>
    <row r="1969" spans="1:8" ht="15" customHeight="1">
      <c r="A1969" s="190">
        <v>44347</v>
      </c>
      <c r="B1969" s="151" t="s">
        <v>222</v>
      </c>
      <c r="C1969" s="316"/>
      <c r="D1969" s="316">
        <f>C1968</f>
        <v>166666</v>
      </c>
      <c r="E1969" s="150" t="s">
        <v>271</v>
      </c>
      <c r="F1969" s="150" t="str">
        <f>F1968</f>
        <v>재무제표용역수수료(21년 5월)</v>
      </c>
      <c r="G1969" s="150"/>
    </row>
    <row r="1970" spans="1:8" ht="15" customHeight="1">
      <c r="A1970" s="191">
        <v>44347</v>
      </c>
      <c r="B1970" s="149" t="s">
        <v>92</v>
      </c>
      <c r="C1970" s="319">
        <v>314741320</v>
      </c>
      <c r="D1970" s="319"/>
      <c r="E1970" s="148" t="s">
        <v>225</v>
      </c>
      <c r="F1970" s="148" t="s">
        <v>555</v>
      </c>
      <c r="G1970" s="148"/>
    </row>
    <row r="1971" spans="1:8" ht="15" customHeight="1">
      <c r="A1971" s="190">
        <v>44347</v>
      </c>
      <c r="B1971" s="151" t="s">
        <v>182</v>
      </c>
      <c r="C1971" s="316"/>
      <c r="D1971" s="316">
        <f>C1970</f>
        <v>314741320</v>
      </c>
      <c r="E1971" s="150" t="s">
        <v>251</v>
      </c>
      <c r="F1971" s="150" t="str">
        <f>F1970</f>
        <v>감가상각비(21년 5월)</v>
      </c>
      <c r="G1971" s="150"/>
    </row>
    <row r="1972" spans="1:8" ht="15" customHeight="1">
      <c r="A1972" s="191">
        <v>44347</v>
      </c>
      <c r="B1972" s="149" t="s">
        <v>98</v>
      </c>
      <c r="C1972" s="319">
        <v>12572820</v>
      </c>
      <c r="D1972" s="319"/>
      <c r="E1972" s="148" t="s">
        <v>225</v>
      </c>
      <c r="F1972" s="148" t="s">
        <v>556</v>
      </c>
      <c r="G1972" s="148"/>
    </row>
    <row r="1973" spans="1:8" ht="15" customHeight="1">
      <c r="A1973" s="190">
        <v>44347</v>
      </c>
      <c r="B1973" s="151" t="s">
        <v>188</v>
      </c>
      <c r="C1973" s="316"/>
      <c r="D1973" s="316">
        <f>C1972</f>
        <v>12572820</v>
      </c>
      <c r="E1973" s="150" t="s">
        <v>251</v>
      </c>
      <c r="F1973" s="150" t="str">
        <f>F1972</f>
        <v>세금과공과 교통유발부담금(21년 5월)</v>
      </c>
      <c r="G1973" s="150"/>
    </row>
    <row r="1974" spans="1:8" ht="15" customHeight="1">
      <c r="A1974" s="191">
        <v>44347</v>
      </c>
      <c r="B1974" s="149" t="s">
        <v>98</v>
      </c>
      <c r="C1974" s="319">
        <v>31555870</v>
      </c>
      <c r="D1974" s="319"/>
      <c r="E1974" s="148" t="s">
        <v>225</v>
      </c>
      <c r="F1974" s="148" t="s">
        <v>557</v>
      </c>
      <c r="G1974" s="148"/>
    </row>
    <row r="1975" spans="1:8" ht="15" customHeight="1">
      <c r="A1975" s="190">
        <v>44347</v>
      </c>
      <c r="B1975" s="151" t="s">
        <v>188</v>
      </c>
      <c r="C1975" s="316"/>
      <c r="D1975" s="316">
        <f>C1974</f>
        <v>31555870</v>
      </c>
      <c r="E1975" s="150" t="s">
        <v>251</v>
      </c>
      <c r="F1975" s="150" t="str">
        <f>F1974</f>
        <v>세금과공과 재산세/건물분(21년 5월)</v>
      </c>
      <c r="G1975" s="150"/>
    </row>
    <row r="1976" spans="1:8" ht="15" customHeight="1">
      <c r="A1976" s="191">
        <v>44347</v>
      </c>
      <c r="B1976" s="149" t="s">
        <v>98</v>
      </c>
      <c r="C1976" s="319">
        <v>12007090</v>
      </c>
      <c r="D1976" s="319"/>
      <c r="E1976" s="148" t="s">
        <v>225</v>
      </c>
      <c r="F1976" s="148" t="s">
        <v>558</v>
      </c>
      <c r="G1976" s="148"/>
    </row>
    <row r="1977" spans="1:8" ht="15" customHeight="1">
      <c r="A1977" s="190">
        <v>44347</v>
      </c>
      <c r="B1977" s="151" t="s">
        <v>188</v>
      </c>
      <c r="C1977" s="316"/>
      <c r="D1977" s="316">
        <f>C1976</f>
        <v>12007090</v>
      </c>
      <c r="E1977" s="150" t="s">
        <v>251</v>
      </c>
      <c r="F1977" s="150" t="str">
        <f>F1976</f>
        <v>세금과공과 재산세/토지분(21년 5월)</v>
      </c>
      <c r="G1977" s="150"/>
    </row>
    <row r="1978" spans="1:8" ht="15" customHeight="1">
      <c r="A1978" s="191">
        <v>44347</v>
      </c>
      <c r="B1978" s="260" t="s">
        <v>97</v>
      </c>
      <c r="C1978" s="318">
        <v>10527800</v>
      </c>
      <c r="D1978" s="318"/>
      <c r="E1978" s="147" t="s">
        <v>251</v>
      </c>
      <c r="F1978" s="147" t="s">
        <v>286</v>
      </c>
      <c r="G1978" s="147"/>
    </row>
    <row r="1979" spans="1:8" ht="15" customHeight="1">
      <c r="A1979" s="190">
        <v>44347</v>
      </c>
      <c r="B1979" s="151" t="s">
        <v>65</v>
      </c>
      <c r="C1979" s="316"/>
      <c r="D1979" s="316">
        <f>C1978</f>
        <v>10527800</v>
      </c>
      <c r="E1979" s="150" t="s">
        <v>251</v>
      </c>
      <c r="F1979" s="150" t="str">
        <f>F1978</f>
        <v>임대대행수수료 비용으로 계상</v>
      </c>
      <c r="G1979" s="150"/>
    </row>
    <row r="1980" spans="1:8" ht="15" customHeight="1">
      <c r="A1980" s="191">
        <v>44347</v>
      </c>
      <c r="B1980" s="149" t="s">
        <v>65</v>
      </c>
      <c r="C1980" s="317">
        <v>9871427</v>
      </c>
      <c r="D1980" s="317"/>
      <c r="E1980" s="148" t="s">
        <v>251</v>
      </c>
      <c r="F1980" s="148" t="s">
        <v>287</v>
      </c>
      <c r="G1980" s="148"/>
    </row>
    <row r="1981" spans="1:8" ht="15" customHeight="1">
      <c r="A1981" s="190">
        <v>44347</v>
      </c>
      <c r="B1981" s="151" t="s">
        <v>283</v>
      </c>
      <c r="C1981" s="316"/>
      <c r="D1981" s="316">
        <f>C1980</f>
        <v>9871427</v>
      </c>
      <c r="E1981" s="150" t="s">
        <v>251</v>
      </c>
      <c r="F1981" s="150" t="s">
        <v>294</v>
      </c>
      <c r="G1981" s="150"/>
    </row>
    <row r="1982" spans="1:8" ht="15" customHeight="1">
      <c r="A1982" s="263">
        <v>44347</v>
      </c>
      <c r="B1982" s="264" t="s">
        <v>214</v>
      </c>
      <c r="C1982" s="320">
        <v>1485154</v>
      </c>
      <c r="D1982" s="320"/>
      <c r="E1982" s="264" t="s">
        <v>251</v>
      </c>
      <c r="F1982" s="264" t="s">
        <v>637</v>
      </c>
      <c r="G1982" s="275"/>
    </row>
    <row r="1983" spans="1:8" ht="15" customHeight="1">
      <c r="A1983" s="265">
        <v>44347</v>
      </c>
      <c r="B1983" s="266" t="s">
        <v>2</v>
      </c>
      <c r="C1983" s="321"/>
      <c r="D1983" s="321">
        <f>C1982</f>
        <v>1485154</v>
      </c>
      <c r="E1983" s="266" t="s">
        <v>251</v>
      </c>
      <c r="F1983" s="266" t="s">
        <v>636</v>
      </c>
      <c r="G1983" s="276"/>
    </row>
    <row r="1984" spans="1:8" ht="15" customHeight="1">
      <c r="A1984" s="231">
        <v>44376</v>
      </c>
      <c r="B1984" s="232" t="s">
        <v>87</v>
      </c>
      <c r="C1984" s="203">
        <v>25093000</v>
      </c>
      <c r="D1984" s="301"/>
      <c r="E1984" s="233" t="s">
        <v>347</v>
      </c>
      <c r="F1984" s="233" t="s">
        <v>646</v>
      </c>
      <c r="G1984" s="233" t="s">
        <v>87</v>
      </c>
      <c r="H1984" s="159" t="s">
        <v>644</v>
      </c>
    </row>
    <row r="1985" spans="1:7" ht="15" customHeight="1">
      <c r="A1985" s="247">
        <v>44376</v>
      </c>
      <c r="B1985" s="248" t="s">
        <v>88</v>
      </c>
      <c r="C1985" s="176">
        <v>90772000</v>
      </c>
      <c r="D1985" s="302"/>
      <c r="E1985" s="142" t="s">
        <v>239</v>
      </c>
      <c r="F1985" s="233" t="s">
        <v>645</v>
      </c>
      <c r="G1985" s="142" t="s">
        <v>35</v>
      </c>
    </row>
    <row r="1986" spans="1:7" ht="15" customHeight="1">
      <c r="A1986" s="231">
        <v>44376</v>
      </c>
      <c r="B1986" s="232" t="s">
        <v>158</v>
      </c>
      <c r="C1986" s="203">
        <v>11586500</v>
      </c>
      <c r="D1986" s="301"/>
      <c r="E1986" s="233" t="s">
        <v>239</v>
      </c>
      <c r="F1986" s="233" t="s">
        <v>645</v>
      </c>
      <c r="G1986" s="233"/>
    </row>
    <row r="1987" spans="1:7" ht="15" customHeight="1">
      <c r="A1987" s="234">
        <v>44376</v>
      </c>
      <c r="B1987" s="235" t="s">
        <v>159</v>
      </c>
      <c r="C1987" s="303"/>
      <c r="D1987" s="304">
        <f>SUM(C1984:C1986)</f>
        <v>127451500</v>
      </c>
      <c r="E1987" s="237" t="s">
        <v>239</v>
      </c>
      <c r="F1987" s="237" t="s">
        <v>645</v>
      </c>
      <c r="G1987" s="237"/>
    </row>
    <row r="1988" spans="1:7" ht="15" customHeight="1">
      <c r="A1988" s="252">
        <v>44376</v>
      </c>
      <c r="B1988" s="253" t="s">
        <v>406</v>
      </c>
      <c r="C1988" s="305">
        <v>9621962</v>
      </c>
      <c r="D1988" s="305"/>
      <c r="E1988" s="254" t="s">
        <v>564</v>
      </c>
      <c r="F1988" s="254" t="s">
        <v>652</v>
      </c>
      <c r="G1988" s="207"/>
    </row>
    <row r="1989" spans="1:7" ht="15" customHeight="1">
      <c r="A1989" s="247">
        <v>44376</v>
      </c>
      <c r="B1989" s="249" t="s">
        <v>424</v>
      </c>
      <c r="C1989" s="176">
        <f>10483630-C1988</f>
        <v>861668</v>
      </c>
      <c r="D1989" s="176"/>
      <c r="E1989" s="142" t="s">
        <v>563</v>
      </c>
      <c r="F1989" s="142" t="s">
        <v>651</v>
      </c>
      <c r="G1989" s="139"/>
    </row>
    <row r="1990" spans="1:7" ht="15" customHeight="1">
      <c r="A1990" s="247">
        <v>44376</v>
      </c>
      <c r="B1990" s="249" t="s">
        <v>158</v>
      </c>
      <c r="C1990" s="176">
        <v>1048363</v>
      </c>
      <c r="D1990" s="176"/>
      <c r="E1990" s="142" t="s">
        <v>563</v>
      </c>
      <c r="F1990" s="142" t="s">
        <v>651</v>
      </c>
      <c r="G1990" s="139"/>
    </row>
    <row r="1991" spans="1:7" ht="15" customHeight="1">
      <c r="A1991" s="234">
        <v>44376</v>
      </c>
      <c r="B1991" s="236" t="s">
        <v>159</v>
      </c>
      <c r="C1991" s="303"/>
      <c r="D1991" s="303">
        <f>SUM(C1988:C1990)</f>
        <v>11531993</v>
      </c>
      <c r="E1991" s="237" t="s">
        <v>563</v>
      </c>
      <c r="F1991" s="237" t="s">
        <v>651</v>
      </c>
      <c r="G1991" s="134"/>
    </row>
    <row r="1992" spans="1:7" ht="15" customHeight="1">
      <c r="A1992" s="247">
        <v>44377</v>
      </c>
      <c r="B1992" s="249" t="s">
        <v>756</v>
      </c>
      <c r="C1992" s="176">
        <v>125000000</v>
      </c>
      <c r="D1992" s="176"/>
      <c r="E1992" s="142" t="s">
        <v>746</v>
      </c>
      <c r="F1992" s="142" t="s">
        <v>757</v>
      </c>
      <c r="G1992" s="139"/>
    </row>
    <row r="1993" spans="1:7" ht="15" customHeight="1">
      <c r="A1993" s="247">
        <v>44377</v>
      </c>
      <c r="B1993" s="249" t="s">
        <v>743</v>
      </c>
      <c r="C1993" s="176">
        <v>12500000</v>
      </c>
      <c r="D1993" s="176"/>
      <c r="E1993" s="142" t="s">
        <v>250</v>
      </c>
      <c r="F1993" s="142" t="s">
        <v>94</v>
      </c>
      <c r="G1993" s="139"/>
    </row>
    <row r="1994" spans="1:7" ht="15" customHeight="1">
      <c r="A1994" s="247">
        <v>44377</v>
      </c>
      <c r="B1994" s="249" t="s">
        <v>744</v>
      </c>
      <c r="C1994" s="176"/>
      <c r="D1994" s="176">
        <f>SUM(C1992:C1993)</f>
        <v>137500000</v>
      </c>
      <c r="E1994" s="142" t="s">
        <v>250</v>
      </c>
      <c r="F1994" s="142" t="s">
        <v>94</v>
      </c>
      <c r="G1994" s="139"/>
    </row>
    <row r="1995" spans="1:7" ht="15" customHeight="1">
      <c r="A1995" s="252">
        <v>44377</v>
      </c>
      <c r="B1995" s="253" t="s">
        <v>742</v>
      </c>
      <c r="C1995" s="305">
        <v>5000000</v>
      </c>
      <c r="D1995" s="305"/>
      <c r="E1995" s="254" t="s">
        <v>746</v>
      </c>
      <c r="F1995" s="254" t="s">
        <v>748</v>
      </c>
      <c r="G1995" s="207"/>
    </row>
    <row r="1996" spans="1:7" ht="15" customHeight="1">
      <c r="A1996" s="247">
        <v>44377</v>
      </c>
      <c r="B1996" s="249" t="s">
        <v>745</v>
      </c>
      <c r="C1996" s="176">
        <v>127920</v>
      </c>
      <c r="D1996" s="176"/>
      <c r="E1996" s="142" t="s">
        <v>250</v>
      </c>
      <c r="F1996" s="142" t="s">
        <v>747</v>
      </c>
      <c r="G1996" s="139"/>
    </row>
    <row r="1997" spans="1:7" ht="15" customHeight="1">
      <c r="A1997" s="247">
        <v>44377</v>
      </c>
      <c r="B1997" s="249" t="s">
        <v>743</v>
      </c>
      <c r="C1997" s="176">
        <v>512792</v>
      </c>
      <c r="D1997" s="176"/>
      <c r="E1997" s="142" t="s">
        <v>250</v>
      </c>
      <c r="F1997" s="142" t="s">
        <v>747</v>
      </c>
      <c r="G1997" s="139"/>
    </row>
    <row r="1998" spans="1:7" ht="15" customHeight="1">
      <c r="A1998" s="234">
        <v>44377</v>
      </c>
      <c r="B1998" s="236" t="s">
        <v>744</v>
      </c>
      <c r="C1998" s="303"/>
      <c r="D1998" s="303">
        <f>SUM(C1995:C1997)</f>
        <v>5640712</v>
      </c>
      <c r="E1998" s="237" t="s">
        <v>250</v>
      </c>
      <c r="F1998" s="237" t="s">
        <v>747</v>
      </c>
      <c r="G1998" s="134"/>
    </row>
    <row r="1999" spans="1:7" ht="15" customHeight="1">
      <c r="A1999" s="247">
        <v>44377</v>
      </c>
      <c r="B1999" s="249" t="s">
        <v>742</v>
      </c>
      <c r="C1999" s="176">
        <v>5000000</v>
      </c>
      <c r="D1999" s="176"/>
      <c r="E1999" s="142" t="s">
        <v>746</v>
      </c>
      <c r="F1999" s="142" t="s">
        <v>750</v>
      </c>
      <c r="G1999" s="139"/>
    </row>
    <row r="2000" spans="1:7" ht="15" customHeight="1">
      <c r="A2000" s="247">
        <v>44377</v>
      </c>
      <c r="B2000" s="249" t="s">
        <v>743</v>
      </c>
      <c r="C2000" s="176">
        <v>500000</v>
      </c>
      <c r="D2000" s="176"/>
      <c r="E2000" s="142" t="s">
        <v>250</v>
      </c>
      <c r="F2000" s="142" t="s">
        <v>749</v>
      </c>
      <c r="G2000" s="139"/>
    </row>
    <row r="2001" spans="1:8" ht="15" customHeight="1">
      <c r="A2001" s="247">
        <v>44377</v>
      </c>
      <c r="B2001" s="249" t="s">
        <v>744</v>
      </c>
      <c r="C2001" s="176"/>
      <c r="D2001" s="176">
        <f>SUM(C1999:C2000)</f>
        <v>5500000</v>
      </c>
      <c r="E2001" s="142" t="s">
        <v>250</v>
      </c>
      <c r="F2001" s="142" t="s">
        <v>749</v>
      </c>
      <c r="G2001" s="139"/>
    </row>
    <row r="2002" spans="1:8" ht="15" customHeight="1">
      <c r="A2002" s="252">
        <v>44377</v>
      </c>
      <c r="B2002" s="253" t="s">
        <v>751</v>
      </c>
      <c r="C2002" s="305">
        <v>2000000</v>
      </c>
      <c r="D2002" s="305"/>
      <c r="E2002" s="254" t="s">
        <v>746</v>
      </c>
      <c r="F2002" s="254" t="s">
        <v>753</v>
      </c>
      <c r="G2002" s="207"/>
    </row>
    <row r="2003" spans="1:8" ht="15" customHeight="1">
      <c r="A2003" s="247">
        <v>44377</v>
      </c>
      <c r="B2003" s="249" t="s">
        <v>743</v>
      </c>
      <c r="C2003" s="176">
        <v>200000</v>
      </c>
      <c r="D2003" s="176"/>
      <c r="E2003" s="142" t="s">
        <v>250</v>
      </c>
      <c r="F2003" s="142" t="s">
        <v>752</v>
      </c>
      <c r="G2003" s="139"/>
    </row>
    <row r="2004" spans="1:8" ht="15" customHeight="1">
      <c r="A2004" s="234">
        <v>44377</v>
      </c>
      <c r="B2004" s="236" t="s">
        <v>744</v>
      </c>
      <c r="C2004" s="303"/>
      <c r="D2004" s="303">
        <f>SUM(C2002:C2003)</f>
        <v>2200000</v>
      </c>
      <c r="E2004" s="237" t="s">
        <v>250</v>
      </c>
      <c r="F2004" s="237" t="s">
        <v>752</v>
      </c>
      <c r="G2004" s="134"/>
    </row>
    <row r="2005" spans="1:8" ht="15" customHeight="1">
      <c r="A2005" s="247">
        <v>44377</v>
      </c>
      <c r="B2005" s="249" t="s">
        <v>187</v>
      </c>
      <c r="C2005" s="305">
        <v>2000000</v>
      </c>
      <c r="D2005" s="305"/>
      <c r="E2005" s="142" t="s">
        <v>746</v>
      </c>
      <c r="F2005" s="142" t="s">
        <v>755</v>
      </c>
      <c r="G2005" s="139"/>
    </row>
    <row r="2006" spans="1:8" ht="15" customHeight="1">
      <c r="A2006" s="247">
        <v>44377</v>
      </c>
      <c r="B2006" s="249" t="s">
        <v>743</v>
      </c>
      <c r="C2006" s="176">
        <v>200000</v>
      </c>
      <c r="D2006" s="176"/>
      <c r="E2006" s="142" t="s">
        <v>250</v>
      </c>
      <c r="F2006" s="142" t="s">
        <v>754</v>
      </c>
      <c r="G2006" s="139"/>
    </row>
    <row r="2007" spans="1:8" ht="15" customHeight="1">
      <c r="A2007" s="247">
        <v>44377</v>
      </c>
      <c r="B2007" s="249" t="s">
        <v>744</v>
      </c>
      <c r="C2007" s="303"/>
      <c r="D2007" s="303">
        <f>SUM(C2005:C2006)</f>
        <v>2200000</v>
      </c>
      <c r="E2007" s="142" t="s">
        <v>250</v>
      </c>
      <c r="F2007" s="142" t="s">
        <v>754</v>
      </c>
      <c r="G2007" s="139"/>
    </row>
    <row r="2008" spans="1:8" ht="15" customHeight="1">
      <c r="A2008" s="238">
        <v>44377</v>
      </c>
      <c r="B2008" s="239" t="s">
        <v>228</v>
      </c>
      <c r="C2008" s="306">
        <v>316234093</v>
      </c>
      <c r="D2008" s="307"/>
      <c r="E2008" s="240" t="s">
        <v>325</v>
      </c>
      <c r="F2008" s="240" t="s">
        <v>647</v>
      </c>
      <c r="G2008" s="240"/>
    </row>
    <row r="2009" spans="1:8" ht="15" customHeight="1">
      <c r="A2009" s="241">
        <f>A2008</f>
        <v>44377</v>
      </c>
      <c r="B2009" s="242" t="s">
        <v>158</v>
      </c>
      <c r="C2009" s="308">
        <v>31623166</v>
      </c>
      <c r="D2009" s="309"/>
      <c r="E2009" s="243" t="s">
        <v>324</v>
      </c>
      <c r="F2009" s="243" t="s">
        <v>647</v>
      </c>
      <c r="G2009" s="243"/>
    </row>
    <row r="2010" spans="1:8" ht="15" customHeight="1">
      <c r="A2010" s="241">
        <f>A2008</f>
        <v>44377</v>
      </c>
      <c r="B2010" s="242" t="s">
        <v>228</v>
      </c>
      <c r="C2010" s="308">
        <v>12936532</v>
      </c>
      <c r="D2010" s="309"/>
      <c r="E2010" s="243" t="s">
        <v>324</v>
      </c>
      <c r="F2010" s="243" t="s">
        <v>648</v>
      </c>
      <c r="G2010" s="243"/>
    </row>
    <row r="2011" spans="1:8" ht="15" customHeight="1">
      <c r="A2011" s="241">
        <f>A2008</f>
        <v>44377</v>
      </c>
      <c r="B2011" s="242" t="s">
        <v>89</v>
      </c>
      <c r="C2011" s="308">
        <v>13944640</v>
      </c>
      <c r="D2011" s="309"/>
      <c r="E2011" s="243" t="s">
        <v>324</v>
      </c>
      <c r="F2011" s="243" t="s">
        <v>649</v>
      </c>
      <c r="G2011" s="243"/>
    </row>
    <row r="2012" spans="1:8" ht="15" customHeight="1">
      <c r="A2012" s="258">
        <f>A2008</f>
        <v>44377</v>
      </c>
      <c r="B2012" s="259" t="s">
        <v>30</v>
      </c>
      <c r="C2012" s="310"/>
      <c r="D2012" s="310">
        <v>2311</v>
      </c>
      <c r="E2012" s="261" t="s">
        <v>324</v>
      </c>
      <c r="F2012" s="261" t="s">
        <v>650</v>
      </c>
      <c r="G2012" s="261"/>
    </row>
    <row r="2013" spans="1:8" ht="15" customHeight="1">
      <c r="A2013" s="244">
        <f>A2008</f>
        <v>44377</v>
      </c>
      <c r="B2013" s="245" t="s">
        <v>159</v>
      </c>
      <c r="C2013" s="311"/>
      <c r="D2013" s="312">
        <f>SUM(C2008:C2011)-D2012</f>
        <v>374736120</v>
      </c>
      <c r="E2013" s="246" t="s">
        <v>324</v>
      </c>
      <c r="F2013" s="246" t="s">
        <v>647</v>
      </c>
      <c r="G2013" s="246"/>
    </row>
    <row r="2014" spans="1:8" ht="15" customHeight="1">
      <c r="A2014" s="184">
        <v>44348</v>
      </c>
      <c r="B2014" s="1" t="s">
        <v>85</v>
      </c>
      <c r="D2014" s="38">
        <v>5442100</v>
      </c>
      <c r="E2014" s="1" t="s">
        <v>117</v>
      </c>
      <c r="F2014" s="1" t="s">
        <v>234</v>
      </c>
      <c r="G2014" s="1" t="s">
        <v>431</v>
      </c>
      <c r="H2014" s="159" t="s">
        <v>656</v>
      </c>
    </row>
    <row r="2015" spans="1:8" ht="15" customHeight="1">
      <c r="A2015" s="184">
        <v>44348</v>
      </c>
      <c r="B2015" s="1" t="s">
        <v>654</v>
      </c>
      <c r="D2015" s="38">
        <v>544210</v>
      </c>
      <c r="E2015" s="1" t="s">
        <v>117</v>
      </c>
      <c r="F2015" s="1" t="s">
        <v>234</v>
      </c>
      <c r="G2015" s="1" t="s">
        <v>431</v>
      </c>
    </row>
    <row r="2016" spans="1:8" ht="15" customHeight="1">
      <c r="A2016" s="184">
        <v>44348</v>
      </c>
      <c r="B2016" s="1" t="s">
        <v>655</v>
      </c>
      <c r="C2016" s="38">
        <v>5986310</v>
      </c>
      <c r="E2016" s="1" t="s">
        <v>117</v>
      </c>
      <c r="F2016" s="1" t="s">
        <v>234</v>
      </c>
      <c r="G2016" s="1" t="s">
        <v>431</v>
      </c>
    </row>
    <row r="2017" spans="1:7" ht="15" customHeight="1">
      <c r="A2017" s="184">
        <v>44348</v>
      </c>
      <c r="B2017" s="1" t="s">
        <v>161</v>
      </c>
      <c r="D2017" s="38">
        <v>1697400</v>
      </c>
      <c r="E2017" s="1" t="s">
        <v>117</v>
      </c>
      <c r="F2017" s="1" t="s">
        <v>235</v>
      </c>
      <c r="G2017" s="1" t="s">
        <v>431</v>
      </c>
    </row>
    <row r="2018" spans="1:7" ht="15" customHeight="1">
      <c r="A2018" s="184">
        <v>44348</v>
      </c>
      <c r="B2018" s="1" t="s">
        <v>2</v>
      </c>
      <c r="D2018" s="38">
        <v>169740</v>
      </c>
      <c r="E2018" s="1" t="s">
        <v>117</v>
      </c>
      <c r="F2018" s="1" t="s">
        <v>235</v>
      </c>
      <c r="G2018" s="1" t="s">
        <v>431</v>
      </c>
    </row>
    <row r="2019" spans="1:7" ht="15" customHeight="1">
      <c r="A2019" s="184">
        <v>44348</v>
      </c>
      <c r="B2019" s="1" t="s">
        <v>655</v>
      </c>
      <c r="C2019" s="38">
        <v>1867140</v>
      </c>
      <c r="E2019" s="1" t="s">
        <v>117</v>
      </c>
      <c r="F2019" s="1" t="s">
        <v>235</v>
      </c>
      <c r="G2019" s="1" t="s">
        <v>431</v>
      </c>
    </row>
    <row r="2020" spans="1:7" ht="15" customHeight="1">
      <c r="A2020" s="184">
        <v>44348</v>
      </c>
      <c r="B2020" s="1" t="s">
        <v>161</v>
      </c>
      <c r="D2020" s="38">
        <v>77000</v>
      </c>
      <c r="E2020" s="1" t="s">
        <v>117</v>
      </c>
      <c r="F2020" s="1" t="s">
        <v>235</v>
      </c>
      <c r="G2020" s="1" t="s">
        <v>431</v>
      </c>
    </row>
    <row r="2021" spans="1:7" ht="15" customHeight="1">
      <c r="A2021" s="184">
        <v>44348</v>
      </c>
      <c r="B2021" s="1" t="s">
        <v>2</v>
      </c>
      <c r="D2021" s="38">
        <v>7700</v>
      </c>
      <c r="E2021" s="1" t="s">
        <v>117</v>
      </c>
      <c r="F2021" s="1" t="s">
        <v>235</v>
      </c>
      <c r="G2021" s="1" t="s">
        <v>431</v>
      </c>
    </row>
    <row r="2022" spans="1:7" ht="15" customHeight="1">
      <c r="A2022" s="184">
        <v>44348</v>
      </c>
      <c r="B2022" s="1" t="s">
        <v>655</v>
      </c>
      <c r="C2022" s="38">
        <v>84700</v>
      </c>
      <c r="E2022" s="1" t="s">
        <v>117</v>
      </c>
      <c r="F2022" s="1" t="s">
        <v>235</v>
      </c>
      <c r="G2022" s="1" t="s">
        <v>431</v>
      </c>
    </row>
    <row r="2023" spans="1:7" ht="15" customHeight="1">
      <c r="A2023" s="184">
        <v>44348</v>
      </c>
      <c r="B2023" s="1" t="s">
        <v>161</v>
      </c>
      <c r="D2023" s="38">
        <v>4051500</v>
      </c>
      <c r="E2023" s="1" t="s">
        <v>118</v>
      </c>
      <c r="F2023" s="1" t="s">
        <v>235</v>
      </c>
      <c r="G2023" s="1" t="s">
        <v>431</v>
      </c>
    </row>
    <row r="2024" spans="1:7" ht="15" customHeight="1">
      <c r="A2024" s="184">
        <v>44348</v>
      </c>
      <c r="B2024" s="1" t="s">
        <v>2</v>
      </c>
      <c r="D2024" s="38">
        <v>405150</v>
      </c>
      <c r="E2024" s="1" t="s">
        <v>118</v>
      </c>
      <c r="F2024" s="1" t="s">
        <v>235</v>
      </c>
      <c r="G2024" s="1" t="s">
        <v>431</v>
      </c>
    </row>
    <row r="2025" spans="1:7" ht="15" customHeight="1">
      <c r="A2025" s="184">
        <v>44348</v>
      </c>
      <c r="B2025" s="1" t="s">
        <v>655</v>
      </c>
      <c r="C2025" s="38">
        <v>4456650</v>
      </c>
      <c r="E2025" s="1" t="s">
        <v>118</v>
      </c>
      <c r="F2025" s="1" t="s">
        <v>235</v>
      </c>
      <c r="G2025" s="1" t="s">
        <v>431</v>
      </c>
    </row>
    <row r="2026" spans="1:7" ht="15" customHeight="1">
      <c r="A2026" s="184">
        <v>44348</v>
      </c>
      <c r="B2026" s="1" t="s">
        <v>161</v>
      </c>
      <c r="D2026" s="38">
        <v>21565800</v>
      </c>
      <c r="E2026" s="1" t="s">
        <v>315</v>
      </c>
      <c r="F2026" s="1" t="s">
        <v>235</v>
      </c>
      <c r="G2026" s="1" t="s">
        <v>431</v>
      </c>
    </row>
    <row r="2027" spans="1:7" ht="15" customHeight="1">
      <c r="A2027" s="184">
        <v>44348</v>
      </c>
      <c r="B2027" s="1" t="s">
        <v>2</v>
      </c>
      <c r="D2027" s="38">
        <v>2156580</v>
      </c>
      <c r="E2027" s="1" t="s">
        <v>315</v>
      </c>
      <c r="F2027" s="1" t="s">
        <v>235</v>
      </c>
      <c r="G2027" s="1" t="s">
        <v>431</v>
      </c>
    </row>
    <row r="2028" spans="1:7" ht="15" customHeight="1">
      <c r="A2028" s="184">
        <v>44348</v>
      </c>
      <c r="B2028" s="1" t="s">
        <v>655</v>
      </c>
      <c r="C2028" s="38">
        <v>23722380</v>
      </c>
      <c r="E2028" s="1" t="s">
        <v>315</v>
      </c>
      <c r="F2028" s="1" t="s">
        <v>235</v>
      </c>
      <c r="G2028" s="1" t="s">
        <v>431</v>
      </c>
    </row>
    <row r="2029" spans="1:7" ht="15" customHeight="1">
      <c r="A2029" s="184">
        <v>44348</v>
      </c>
      <c r="B2029" s="1" t="s">
        <v>161</v>
      </c>
      <c r="D2029" s="38">
        <v>9908700</v>
      </c>
      <c r="E2029" s="1" t="s">
        <v>120</v>
      </c>
      <c r="F2029" s="1" t="s">
        <v>235</v>
      </c>
      <c r="G2029" s="1" t="s">
        <v>431</v>
      </c>
    </row>
    <row r="2030" spans="1:7" ht="15" customHeight="1">
      <c r="A2030" s="184">
        <v>44348</v>
      </c>
      <c r="B2030" s="1" t="s">
        <v>2</v>
      </c>
      <c r="D2030" s="38">
        <v>990870</v>
      </c>
      <c r="E2030" s="1" t="s">
        <v>120</v>
      </c>
      <c r="F2030" s="1" t="s">
        <v>235</v>
      </c>
      <c r="G2030" s="1" t="s">
        <v>431</v>
      </c>
    </row>
    <row r="2031" spans="1:7" ht="15" customHeight="1">
      <c r="A2031" s="184">
        <v>44348</v>
      </c>
      <c r="B2031" s="1" t="s">
        <v>655</v>
      </c>
      <c r="C2031" s="38">
        <v>10899570</v>
      </c>
      <c r="E2031" s="1" t="s">
        <v>120</v>
      </c>
      <c r="F2031" s="1" t="s">
        <v>235</v>
      </c>
      <c r="G2031" s="1" t="s">
        <v>431</v>
      </c>
    </row>
    <row r="2032" spans="1:7" ht="15" customHeight="1">
      <c r="A2032" s="184">
        <v>44348</v>
      </c>
      <c r="B2032" s="1" t="s">
        <v>161</v>
      </c>
      <c r="D2032" s="38">
        <v>9215520</v>
      </c>
      <c r="E2032" s="1" t="s">
        <v>120</v>
      </c>
      <c r="F2032" s="1" t="s">
        <v>235</v>
      </c>
      <c r="G2032" s="1" t="s">
        <v>431</v>
      </c>
    </row>
    <row r="2033" spans="1:7" ht="15" customHeight="1">
      <c r="A2033" s="184">
        <v>44348</v>
      </c>
      <c r="B2033" s="1" t="s">
        <v>2</v>
      </c>
      <c r="D2033" s="38">
        <v>921552</v>
      </c>
      <c r="E2033" s="1" t="s">
        <v>120</v>
      </c>
      <c r="F2033" s="1" t="s">
        <v>235</v>
      </c>
      <c r="G2033" s="1" t="s">
        <v>431</v>
      </c>
    </row>
    <row r="2034" spans="1:7" ht="15" customHeight="1">
      <c r="A2034" s="184">
        <v>44348</v>
      </c>
      <c r="B2034" s="1" t="s">
        <v>655</v>
      </c>
      <c r="C2034" s="38">
        <v>10137072</v>
      </c>
      <c r="E2034" s="1" t="s">
        <v>120</v>
      </c>
      <c r="F2034" s="1" t="s">
        <v>235</v>
      </c>
      <c r="G2034" s="1" t="s">
        <v>431</v>
      </c>
    </row>
    <row r="2035" spans="1:7" ht="15" customHeight="1">
      <c r="A2035" s="184">
        <v>44348</v>
      </c>
      <c r="B2035" s="1" t="s">
        <v>85</v>
      </c>
      <c r="D2035" s="38">
        <v>43209000</v>
      </c>
      <c r="E2035" s="1" t="s">
        <v>238</v>
      </c>
      <c r="F2035" s="1" t="s">
        <v>234</v>
      </c>
      <c r="G2035" s="1" t="s">
        <v>431</v>
      </c>
    </row>
    <row r="2036" spans="1:7" ht="15" customHeight="1">
      <c r="A2036" s="184">
        <v>44348</v>
      </c>
      <c r="B2036" s="1" t="s">
        <v>2</v>
      </c>
      <c r="D2036" s="38">
        <v>4320900</v>
      </c>
      <c r="E2036" s="1" t="s">
        <v>238</v>
      </c>
      <c r="F2036" s="1" t="s">
        <v>234</v>
      </c>
      <c r="G2036" s="1" t="s">
        <v>431</v>
      </c>
    </row>
    <row r="2037" spans="1:7" ht="15" customHeight="1">
      <c r="A2037" s="184">
        <v>44348</v>
      </c>
      <c r="B2037" s="1" t="s">
        <v>655</v>
      </c>
      <c r="C2037" s="38">
        <v>47529900</v>
      </c>
      <c r="E2037" s="1" t="s">
        <v>238</v>
      </c>
      <c r="F2037" s="1" t="s">
        <v>234</v>
      </c>
      <c r="G2037" s="1" t="s">
        <v>431</v>
      </c>
    </row>
    <row r="2038" spans="1:7" ht="15" customHeight="1">
      <c r="A2038" s="184">
        <v>44348</v>
      </c>
      <c r="B2038" s="1" t="s">
        <v>161</v>
      </c>
      <c r="D2038" s="38">
        <v>26452000</v>
      </c>
      <c r="E2038" s="1" t="s">
        <v>238</v>
      </c>
      <c r="F2038" s="1" t="s">
        <v>235</v>
      </c>
      <c r="G2038" s="1" t="s">
        <v>431</v>
      </c>
    </row>
    <row r="2039" spans="1:7" ht="15" customHeight="1">
      <c r="A2039" s="184">
        <v>44348</v>
      </c>
      <c r="B2039" s="1" t="s">
        <v>2</v>
      </c>
      <c r="D2039" s="38">
        <v>2645200</v>
      </c>
      <c r="E2039" s="1" t="s">
        <v>238</v>
      </c>
      <c r="F2039" s="1" t="s">
        <v>235</v>
      </c>
      <c r="G2039" s="1" t="s">
        <v>431</v>
      </c>
    </row>
    <row r="2040" spans="1:7" ht="15" customHeight="1">
      <c r="A2040" s="184">
        <v>44348</v>
      </c>
      <c r="B2040" s="1" t="s">
        <v>655</v>
      </c>
      <c r="C2040" s="38">
        <v>29097200</v>
      </c>
      <c r="E2040" s="1" t="s">
        <v>238</v>
      </c>
      <c r="F2040" s="1" t="s">
        <v>235</v>
      </c>
      <c r="G2040" s="1" t="s">
        <v>431</v>
      </c>
    </row>
    <row r="2041" spans="1:7" ht="15" customHeight="1">
      <c r="A2041" s="184">
        <v>44348</v>
      </c>
      <c r="B2041" s="1" t="s">
        <v>161</v>
      </c>
      <c r="D2041" s="38">
        <v>12475200</v>
      </c>
      <c r="E2041" s="1" t="s">
        <v>366</v>
      </c>
      <c r="F2041" s="1" t="s">
        <v>235</v>
      </c>
      <c r="G2041" s="1" t="s">
        <v>431</v>
      </c>
    </row>
    <row r="2042" spans="1:7" ht="15" customHeight="1">
      <c r="A2042" s="184">
        <v>44348</v>
      </c>
      <c r="B2042" s="1" t="s">
        <v>2</v>
      </c>
      <c r="D2042" s="38">
        <v>1247520</v>
      </c>
      <c r="E2042" s="1" t="s">
        <v>366</v>
      </c>
      <c r="F2042" s="1" t="s">
        <v>235</v>
      </c>
      <c r="G2042" s="1" t="s">
        <v>431</v>
      </c>
    </row>
    <row r="2043" spans="1:7" ht="15" customHeight="1">
      <c r="A2043" s="184">
        <v>44348</v>
      </c>
      <c r="B2043" s="1" t="s">
        <v>655</v>
      </c>
      <c r="C2043" s="38">
        <v>13722720</v>
      </c>
      <c r="E2043" s="1" t="s">
        <v>366</v>
      </c>
      <c r="F2043" s="1" t="s">
        <v>235</v>
      </c>
      <c r="G2043" s="1" t="s">
        <v>431</v>
      </c>
    </row>
    <row r="2044" spans="1:7" ht="15" customHeight="1">
      <c r="A2044" s="184">
        <v>44348</v>
      </c>
      <c r="B2044" s="1" t="s">
        <v>161</v>
      </c>
      <c r="D2044" s="38">
        <v>7247700</v>
      </c>
      <c r="E2044" s="1" t="s">
        <v>366</v>
      </c>
      <c r="F2044" s="1" t="s">
        <v>235</v>
      </c>
      <c r="G2044" s="1" t="s">
        <v>431</v>
      </c>
    </row>
    <row r="2045" spans="1:7" ht="15" customHeight="1">
      <c r="A2045" s="184">
        <v>44348</v>
      </c>
      <c r="B2045" s="1" t="s">
        <v>2</v>
      </c>
      <c r="D2045" s="38">
        <v>724770</v>
      </c>
      <c r="E2045" s="1" t="s">
        <v>366</v>
      </c>
      <c r="F2045" s="1" t="s">
        <v>235</v>
      </c>
      <c r="G2045" s="1" t="s">
        <v>431</v>
      </c>
    </row>
    <row r="2046" spans="1:7" ht="15" customHeight="1">
      <c r="A2046" s="184">
        <v>44348</v>
      </c>
      <c r="B2046" s="1" t="s">
        <v>655</v>
      </c>
      <c r="C2046" s="38">
        <v>7972470</v>
      </c>
      <c r="E2046" s="1" t="s">
        <v>366</v>
      </c>
      <c r="F2046" s="1" t="s">
        <v>235</v>
      </c>
      <c r="G2046" s="1" t="s">
        <v>431</v>
      </c>
    </row>
    <row r="2047" spans="1:7" ht="15" customHeight="1">
      <c r="A2047" s="184">
        <v>44348</v>
      </c>
      <c r="B2047" s="1" t="s">
        <v>85</v>
      </c>
      <c r="D2047" s="38">
        <v>4758000</v>
      </c>
      <c r="E2047" s="1" t="s">
        <v>123</v>
      </c>
      <c r="F2047" s="1" t="s">
        <v>234</v>
      </c>
      <c r="G2047" s="1" t="s">
        <v>431</v>
      </c>
    </row>
    <row r="2048" spans="1:7" ht="15" customHeight="1">
      <c r="A2048" s="184">
        <v>44348</v>
      </c>
      <c r="B2048" s="1" t="s">
        <v>2</v>
      </c>
      <c r="D2048" s="38">
        <v>475800</v>
      </c>
      <c r="E2048" s="1" t="s">
        <v>123</v>
      </c>
      <c r="F2048" s="1" t="s">
        <v>234</v>
      </c>
      <c r="G2048" s="1" t="s">
        <v>431</v>
      </c>
    </row>
    <row r="2049" spans="1:7" ht="15" customHeight="1">
      <c r="A2049" s="184">
        <v>44348</v>
      </c>
      <c r="B2049" s="1" t="s">
        <v>655</v>
      </c>
      <c r="C2049" s="38">
        <v>5233800</v>
      </c>
      <c r="E2049" s="1" t="s">
        <v>123</v>
      </c>
      <c r="F2049" s="1" t="s">
        <v>234</v>
      </c>
      <c r="G2049" s="1" t="s">
        <v>431</v>
      </c>
    </row>
    <row r="2050" spans="1:7" ht="15" customHeight="1">
      <c r="A2050" s="184">
        <v>44348</v>
      </c>
      <c r="B2050" s="1" t="s">
        <v>161</v>
      </c>
      <c r="D2050" s="38">
        <v>2925900</v>
      </c>
      <c r="E2050" s="1" t="s">
        <v>123</v>
      </c>
      <c r="F2050" s="1" t="s">
        <v>235</v>
      </c>
      <c r="G2050" s="1" t="s">
        <v>431</v>
      </c>
    </row>
    <row r="2051" spans="1:7" ht="15" customHeight="1">
      <c r="A2051" s="184">
        <v>44348</v>
      </c>
      <c r="B2051" s="1" t="s">
        <v>2</v>
      </c>
      <c r="D2051" s="38">
        <v>292590</v>
      </c>
      <c r="E2051" s="1" t="s">
        <v>123</v>
      </c>
      <c r="F2051" s="1" t="s">
        <v>235</v>
      </c>
      <c r="G2051" s="1" t="s">
        <v>431</v>
      </c>
    </row>
    <row r="2052" spans="1:7" ht="15" customHeight="1">
      <c r="A2052" s="184">
        <v>44348</v>
      </c>
      <c r="B2052" s="1" t="s">
        <v>655</v>
      </c>
      <c r="C2052" s="38">
        <v>3218490</v>
      </c>
      <c r="E2052" s="1" t="s">
        <v>123</v>
      </c>
      <c r="F2052" s="1" t="s">
        <v>235</v>
      </c>
      <c r="G2052" s="1" t="s">
        <v>431</v>
      </c>
    </row>
    <row r="2053" spans="1:7" ht="15" customHeight="1">
      <c r="A2053" s="184">
        <v>44348</v>
      </c>
      <c r="B2053" s="1" t="s">
        <v>85</v>
      </c>
      <c r="D2053" s="38">
        <v>13796000</v>
      </c>
      <c r="E2053" s="1" t="s">
        <v>238</v>
      </c>
      <c r="F2053" s="1" t="s">
        <v>234</v>
      </c>
      <c r="G2053" s="1" t="s">
        <v>431</v>
      </c>
    </row>
    <row r="2054" spans="1:7" ht="15" customHeight="1">
      <c r="A2054" s="184">
        <v>44348</v>
      </c>
      <c r="B2054" s="1" t="s">
        <v>2</v>
      </c>
      <c r="D2054" s="38">
        <v>1379600</v>
      </c>
      <c r="E2054" s="1" t="s">
        <v>238</v>
      </c>
      <c r="F2054" s="1" t="s">
        <v>234</v>
      </c>
      <c r="G2054" s="1" t="s">
        <v>431</v>
      </c>
    </row>
    <row r="2055" spans="1:7" ht="15" customHeight="1">
      <c r="A2055" s="184">
        <v>44348</v>
      </c>
      <c r="B2055" s="1" t="s">
        <v>655</v>
      </c>
      <c r="C2055" s="38">
        <v>15175600</v>
      </c>
      <c r="E2055" s="1" t="s">
        <v>238</v>
      </c>
      <c r="F2055" s="1" t="s">
        <v>234</v>
      </c>
      <c r="G2055" s="1" t="s">
        <v>431</v>
      </c>
    </row>
    <row r="2056" spans="1:7" ht="15" customHeight="1">
      <c r="A2056" s="184">
        <v>44348</v>
      </c>
      <c r="B2056" s="1" t="s">
        <v>161</v>
      </c>
      <c r="D2056" s="38">
        <v>8423000</v>
      </c>
      <c r="E2056" s="1" t="s">
        <v>238</v>
      </c>
      <c r="F2056" s="1" t="s">
        <v>235</v>
      </c>
      <c r="G2056" s="1" t="s">
        <v>431</v>
      </c>
    </row>
    <row r="2057" spans="1:7" ht="15" customHeight="1">
      <c r="A2057" s="184">
        <v>44348</v>
      </c>
      <c r="B2057" s="1" t="s">
        <v>2</v>
      </c>
      <c r="D2057" s="38">
        <v>842300</v>
      </c>
      <c r="E2057" s="1" t="s">
        <v>238</v>
      </c>
      <c r="F2057" s="1" t="s">
        <v>235</v>
      </c>
      <c r="G2057" s="1" t="s">
        <v>431</v>
      </c>
    </row>
    <row r="2058" spans="1:7" ht="15" customHeight="1">
      <c r="A2058" s="184">
        <v>44348</v>
      </c>
      <c r="B2058" s="1" t="s">
        <v>655</v>
      </c>
      <c r="C2058" s="38">
        <v>9265300</v>
      </c>
      <c r="E2058" s="1" t="s">
        <v>238</v>
      </c>
      <c r="F2058" s="1" t="s">
        <v>235</v>
      </c>
      <c r="G2058" s="1" t="s">
        <v>431</v>
      </c>
    </row>
    <row r="2059" spans="1:7" ht="15" customHeight="1">
      <c r="A2059" s="184">
        <v>44348</v>
      </c>
      <c r="B2059" s="1" t="s">
        <v>161</v>
      </c>
      <c r="D2059" s="38">
        <v>6028600</v>
      </c>
      <c r="E2059" s="1" t="s">
        <v>258</v>
      </c>
      <c r="F2059" s="1" t="s">
        <v>235</v>
      </c>
      <c r="G2059" s="1" t="s">
        <v>431</v>
      </c>
    </row>
    <row r="2060" spans="1:7" ht="15" customHeight="1">
      <c r="A2060" s="184">
        <v>44348</v>
      </c>
      <c r="B2060" s="1" t="s">
        <v>2</v>
      </c>
      <c r="D2060" s="38">
        <v>602860</v>
      </c>
      <c r="E2060" s="1" t="s">
        <v>258</v>
      </c>
      <c r="F2060" s="1" t="s">
        <v>235</v>
      </c>
      <c r="G2060" s="1" t="s">
        <v>431</v>
      </c>
    </row>
    <row r="2061" spans="1:7" ht="15" customHeight="1">
      <c r="A2061" s="184">
        <v>44348</v>
      </c>
      <c r="B2061" s="1" t="s">
        <v>655</v>
      </c>
      <c r="C2061" s="38">
        <v>6631460</v>
      </c>
      <c r="E2061" s="1" t="s">
        <v>258</v>
      </c>
      <c r="F2061" s="1" t="s">
        <v>235</v>
      </c>
      <c r="G2061" s="1" t="s">
        <v>431</v>
      </c>
    </row>
    <row r="2062" spans="1:7" ht="15" customHeight="1">
      <c r="A2062" s="184">
        <v>44348</v>
      </c>
      <c r="B2062" s="1" t="s">
        <v>85</v>
      </c>
      <c r="D2062" s="38">
        <v>7922200</v>
      </c>
      <c r="E2062" s="1" t="s">
        <v>343</v>
      </c>
      <c r="F2062" s="1" t="s">
        <v>234</v>
      </c>
      <c r="G2062" s="1" t="s">
        <v>431</v>
      </c>
    </row>
    <row r="2063" spans="1:7" ht="15" customHeight="1">
      <c r="A2063" s="184">
        <v>44348</v>
      </c>
      <c r="B2063" s="1" t="s">
        <v>2</v>
      </c>
      <c r="D2063" s="38">
        <v>792220</v>
      </c>
      <c r="E2063" s="1" t="s">
        <v>343</v>
      </c>
      <c r="F2063" s="1" t="s">
        <v>234</v>
      </c>
      <c r="G2063" s="1" t="s">
        <v>431</v>
      </c>
    </row>
    <row r="2064" spans="1:7" ht="15" customHeight="1">
      <c r="A2064" s="184">
        <v>44348</v>
      </c>
      <c r="B2064" s="1" t="s">
        <v>655</v>
      </c>
      <c r="C2064" s="38">
        <v>8714420</v>
      </c>
      <c r="E2064" s="1" t="s">
        <v>343</v>
      </c>
      <c r="F2064" s="1" t="s">
        <v>234</v>
      </c>
      <c r="G2064" s="1" t="s">
        <v>431</v>
      </c>
    </row>
    <row r="2065" spans="1:7" ht="15" customHeight="1">
      <c r="A2065" s="184">
        <v>44348</v>
      </c>
      <c r="B2065" s="1" t="s">
        <v>161</v>
      </c>
      <c r="D2065" s="38">
        <v>4526400</v>
      </c>
      <c r="E2065" s="1" t="s">
        <v>343</v>
      </c>
      <c r="F2065" s="1" t="s">
        <v>235</v>
      </c>
      <c r="G2065" s="1" t="s">
        <v>431</v>
      </c>
    </row>
    <row r="2066" spans="1:7" ht="15" customHeight="1">
      <c r="A2066" s="184">
        <v>44348</v>
      </c>
      <c r="B2066" s="1" t="s">
        <v>2</v>
      </c>
      <c r="D2066" s="38">
        <v>452640</v>
      </c>
      <c r="E2066" s="1" t="s">
        <v>343</v>
      </c>
      <c r="F2066" s="1" t="s">
        <v>235</v>
      </c>
      <c r="G2066" s="1" t="s">
        <v>431</v>
      </c>
    </row>
    <row r="2067" spans="1:7" ht="15" customHeight="1">
      <c r="A2067" s="184">
        <v>44348</v>
      </c>
      <c r="B2067" s="1" t="s">
        <v>655</v>
      </c>
      <c r="C2067" s="38">
        <v>4979040</v>
      </c>
      <c r="E2067" s="1" t="s">
        <v>343</v>
      </c>
      <c r="F2067" s="1" t="s">
        <v>235</v>
      </c>
      <c r="G2067" s="1" t="s">
        <v>431</v>
      </c>
    </row>
    <row r="2068" spans="1:7" ht="15" customHeight="1">
      <c r="A2068" s="184">
        <v>44348</v>
      </c>
      <c r="B2068" s="1" t="s">
        <v>161</v>
      </c>
      <c r="D2068" s="38">
        <v>9502200</v>
      </c>
      <c r="E2068" s="1" t="s">
        <v>267</v>
      </c>
      <c r="F2068" s="1" t="s">
        <v>235</v>
      </c>
      <c r="G2068" s="1" t="s">
        <v>431</v>
      </c>
    </row>
    <row r="2069" spans="1:7" ht="15" customHeight="1">
      <c r="A2069" s="184">
        <v>44348</v>
      </c>
      <c r="B2069" s="1" t="s">
        <v>2</v>
      </c>
      <c r="D2069" s="38">
        <v>950220</v>
      </c>
      <c r="E2069" s="1" t="s">
        <v>267</v>
      </c>
      <c r="F2069" s="1" t="s">
        <v>235</v>
      </c>
      <c r="G2069" s="1" t="s">
        <v>431</v>
      </c>
    </row>
    <row r="2070" spans="1:7" ht="15" customHeight="1">
      <c r="A2070" s="184">
        <v>44348</v>
      </c>
      <c r="B2070" s="1" t="s">
        <v>655</v>
      </c>
      <c r="C2070" s="38">
        <v>10452420</v>
      </c>
      <c r="E2070" s="1" t="s">
        <v>267</v>
      </c>
      <c r="F2070" s="1" t="s">
        <v>235</v>
      </c>
      <c r="G2070" s="1" t="s">
        <v>431</v>
      </c>
    </row>
    <row r="2071" spans="1:7" ht="15" customHeight="1">
      <c r="A2071" s="184">
        <v>44348</v>
      </c>
      <c r="B2071" s="1" t="s">
        <v>85</v>
      </c>
      <c r="D2071" s="38">
        <v>2979200</v>
      </c>
      <c r="E2071" s="1" t="s">
        <v>328</v>
      </c>
      <c r="F2071" s="1" t="s">
        <v>234</v>
      </c>
      <c r="G2071" s="1" t="s">
        <v>431</v>
      </c>
    </row>
    <row r="2072" spans="1:7" ht="15" customHeight="1">
      <c r="A2072" s="184">
        <v>44348</v>
      </c>
      <c r="B2072" s="1" t="s">
        <v>2</v>
      </c>
      <c r="D2072" s="38">
        <v>297920</v>
      </c>
      <c r="E2072" s="1" t="s">
        <v>328</v>
      </c>
      <c r="F2072" s="1" t="s">
        <v>234</v>
      </c>
      <c r="G2072" s="1" t="s">
        <v>431</v>
      </c>
    </row>
    <row r="2073" spans="1:7" ht="15" customHeight="1">
      <c r="A2073" s="184">
        <v>44348</v>
      </c>
      <c r="B2073" s="1" t="s">
        <v>655</v>
      </c>
      <c r="C2073" s="38">
        <v>3277120</v>
      </c>
      <c r="E2073" s="1" t="s">
        <v>328</v>
      </c>
      <c r="F2073" s="1" t="s">
        <v>234</v>
      </c>
      <c r="G2073" s="1" t="s">
        <v>431</v>
      </c>
    </row>
    <row r="2074" spans="1:7" ht="15" customHeight="1">
      <c r="A2074" s="184">
        <v>44348</v>
      </c>
      <c r="B2074" s="1" t="s">
        <v>161</v>
      </c>
      <c r="D2074" s="38">
        <v>1657200</v>
      </c>
      <c r="E2074" s="1" t="s">
        <v>328</v>
      </c>
      <c r="F2074" s="1" t="s">
        <v>235</v>
      </c>
      <c r="G2074" s="1" t="s">
        <v>431</v>
      </c>
    </row>
    <row r="2075" spans="1:7" ht="15" customHeight="1">
      <c r="A2075" s="184">
        <v>44348</v>
      </c>
      <c r="B2075" s="1" t="s">
        <v>2</v>
      </c>
      <c r="D2075" s="38">
        <v>165720</v>
      </c>
      <c r="E2075" s="1" t="s">
        <v>328</v>
      </c>
      <c r="F2075" s="1" t="s">
        <v>235</v>
      </c>
      <c r="G2075" s="1" t="s">
        <v>431</v>
      </c>
    </row>
    <row r="2076" spans="1:7" ht="15" customHeight="1">
      <c r="A2076" s="184">
        <v>44348</v>
      </c>
      <c r="B2076" s="1" t="s">
        <v>655</v>
      </c>
      <c r="C2076" s="38">
        <v>1822920</v>
      </c>
      <c r="E2076" s="1" t="s">
        <v>328</v>
      </c>
      <c r="F2076" s="1" t="s">
        <v>235</v>
      </c>
      <c r="G2076" s="1" t="s">
        <v>431</v>
      </c>
    </row>
    <row r="2077" spans="1:7" ht="15" customHeight="1">
      <c r="A2077" s="184">
        <v>44348</v>
      </c>
      <c r="B2077" s="1" t="s">
        <v>85</v>
      </c>
      <c r="D2077" s="38">
        <v>3217499.9999999995</v>
      </c>
      <c r="E2077" s="1" t="s">
        <v>427</v>
      </c>
      <c r="F2077" s="1" t="s">
        <v>234</v>
      </c>
      <c r="G2077" s="1" t="s">
        <v>431</v>
      </c>
    </row>
    <row r="2078" spans="1:7" ht="15" customHeight="1">
      <c r="A2078" s="184">
        <v>44348</v>
      </c>
      <c r="B2078" s="1" t="s">
        <v>2</v>
      </c>
      <c r="D2078" s="38">
        <v>321750</v>
      </c>
      <c r="E2078" s="1" t="s">
        <v>427</v>
      </c>
      <c r="F2078" s="1" t="s">
        <v>234</v>
      </c>
      <c r="G2078" s="1" t="s">
        <v>431</v>
      </c>
    </row>
    <row r="2079" spans="1:7" ht="15" customHeight="1">
      <c r="A2079" s="184">
        <v>44348</v>
      </c>
      <c r="B2079" s="1" t="s">
        <v>655</v>
      </c>
      <c r="C2079" s="38">
        <v>3539249.9999999995</v>
      </c>
      <c r="E2079" s="1" t="s">
        <v>427</v>
      </c>
      <c r="F2079" s="1" t="s">
        <v>234</v>
      </c>
      <c r="G2079" s="1" t="s">
        <v>431</v>
      </c>
    </row>
    <row r="2080" spans="1:7" ht="15" customHeight="1">
      <c r="A2080" s="184">
        <v>44348</v>
      </c>
      <c r="B2080" s="1" t="s">
        <v>161</v>
      </c>
      <c r="D2080" s="38">
        <v>1754999.9999999998</v>
      </c>
      <c r="E2080" s="1" t="s">
        <v>427</v>
      </c>
      <c r="F2080" s="1" t="s">
        <v>235</v>
      </c>
      <c r="G2080" s="1" t="s">
        <v>431</v>
      </c>
    </row>
    <row r="2081" spans="1:7" ht="15" customHeight="1">
      <c r="A2081" s="184">
        <v>44348</v>
      </c>
      <c r="B2081" s="1" t="s">
        <v>2</v>
      </c>
      <c r="D2081" s="38">
        <v>175500</v>
      </c>
      <c r="E2081" s="1" t="s">
        <v>427</v>
      </c>
      <c r="F2081" s="1" t="s">
        <v>235</v>
      </c>
      <c r="G2081" s="1" t="s">
        <v>431</v>
      </c>
    </row>
    <row r="2082" spans="1:7" ht="15" customHeight="1">
      <c r="A2082" s="184">
        <v>44348</v>
      </c>
      <c r="B2082" s="1" t="s">
        <v>655</v>
      </c>
      <c r="C2082" s="38">
        <v>1930499.9999999998</v>
      </c>
      <c r="E2082" s="1" t="s">
        <v>427</v>
      </c>
      <c r="F2082" s="1" t="s">
        <v>235</v>
      </c>
      <c r="G2082" s="1" t="s">
        <v>431</v>
      </c>
    </row>
    <row r="2083" spans="1:7" ht="15" customHeight="1">
      <c r="A2083" s="184">
        <v>44348</v>
      </c>
      <c r="B2083" s="1" t="s">
        <v>85</v>
      </c>
      <c r="D2083" s="38">
        <v>3762300</v>
      </c>
      <c r="E2083" s="1" t="s">
        <v>126</v>
      </c>
      <c r="F2083" s="1" t="s">
        <v>234</v>
      </c>
      <c r="G2083" s="1" t="s">
        <v>431</v>
      </c>
    </row>
    <row r="2084" spans="1:7" ht="15" customHeight="1">
      <c r="A2084" s="184">
        <v>44348</v>
      </c>
      <c r="B2084" s="1" t="s">
        <v>2</v>
      </c>
      <c r="D2084" s="38">
        <v>376230</v>
      </c>
      <c r="E2084" s="1" t="s">
        <v>126</v>
      </c>
      <c r="F2084" s="1" t="s">
        <v>234</v>
      </c>
      <c r="G2084" s="1" t="s">
        <v>431</v>
      </c>
    </row>
    <row r="2085" spans="1:7" ht="15" customHeight="1">
      <c r="A2085" s="184">
        <v>44348</v>
      </c>
      <c r="B2085" s="1" t="s">
        <v>655</v>
      </c>
      <c r="C2085" s="38">
        <v>4138530</v>
      </c>
      <c r="E2085" s="1" t="s">
        <v>126</v>
      </c>
      <c r="F2085" s="1" t="s">
        <v>234</v>
      </c>
      <c r="G2085" s="1" t="s">
        <v>431</v>
      </c>
    </row>
    <row r="2086" spans="1:7" ht="15" customHeight="1">
      <c r="A2086" s="184">
        <v>44348</v>
      </c>
      <c r="B2086" s="1" t="s">
        <v>161</v>
      </c>
      <c r="D2086" s="38">
        <v>2078200</v>
      </c>
      <c r="E2086" s="1" t="s">
        <v>126</v>
      </c>
      <c r="F2086" s="1" t="s">
        <v>235</v>
      </c>
      <c r="G2086" s="1" t="s">
        <v>431</v>
      </c>
    </row>
    <row r="2087" spans="1:7" ht="15" customHeight="1">
      <c r="A2087" s="184">
        <v>44348</v>
      </c>
      <c r="B2087" s="1" t="s">
        <v>2</v>
      </c>
      <c r="D2087" s="38">
        <v>207820</v>
      </c>
      <c r="E2087" s="1" t="s">
        <v>126</v>
      </c>
      <c r="F2087" s="1" t="s">
        <v>235</v>
      </c>
      <c r="G2087" s="1" t="s">
        <v>431</v>
      </c>
    </row>
    <row r="2088" spans="1:7" ht="15" customHeight="1">
      <c r="A2088" s="184">
        <v>44348</v>
      </c>
      <c r="B2088" s="1" t="s">
        <v>655</v>
      </c>
      <c r="C2088" s="38">
        <v>2286020</v>
      </c>
      <c r="E2088" s="1" t="s">
        <v>126</v>
      </c>
      <c r="F2088" s="1" t="s">
        <v>235</v>
      </c>
      <c r="G2088" s="1" t="s">
        <v>431</v>
      </c>
    </row>
    <row r="2089" spans="1:7" ht="15" customHeight="1">
      <c r="A2089" s="184">
        <v>44348</v>
      </c>
      <c r="B2089" s="1" t="s">
        <v>161</v>
      </c>
      <c r="D2089" s="38">
        <v>1033300</v>
      </c>
      <c r="E2089" s="1" t="s">
        <v>238</v>
      </c>
      <c r="F2089" s="1" t="s">
        <v>235</v>
      </c>
      <c r="G2089" s="1" t="s">
        <v>431</v>
      </c>
    </row>
    <row r="2090" spans="1:7" ht="15" customHeight="1">
      <c r="A2090" s="184">
        <v>44348</v>
      </c>
      <c r="B2090" s="1" t="s">
        <v>2</v>
      </c>
      <c r="D2090" s="38">
        <v>103330</v>
      </c>
      <c r="E2090" s="1" t="s">
        <v>238</v>
      </c>
      <c r="F2090" s="1" t="s">
        <v>235</v>
      </c>
      <c r="G2090" s="1" t="s">
        <v>431</v>
      </c>
    </row>
    <row r="2091" spans="1:7" ht="15" customHeight="1">
      <c r="A2091" s="184">
        <v>44348</v>
      </c>
      <c r="B2091" s="1" t="s">
        <v>655</v>
      </c>
      <c r="C2091" s="38">
        <v>1136630</v>
      </c>
      <c r="E2091" s="1" t="s">
        <v>238</v>
      </c>
      <c r="F2091" s="1" t="s">
        <v>235</v>
      </c>
      <c r="G2091" s="1" t="s">
        <v>431</v>
      </c>
    </row>
    <row r="2092" spans="1:7" ht="15" customHeight="1">
      <c r="A2092" s="184">
        <v>44348</v>
      </c>
      <c r="B2092" s="1" t="s">
        <v>161</v>
      </c>
      <c r="D2092" s="38">
        <v>674500</v>
      </c>
      <c r="E2092" s="1" t="s">
        <v>355</v>
      </c>
      <c r="F2092" s="1" t="s">
        <v>235</v>
      </c>
      <c r="G2092" s="1" t="s">
        <v>431</v>
      </c>
    </row>
    <row r="2093" spans="1:7" ht="15" customHeight="1">
      <c r="A2093" s="184">
        <v>44348</v>
      </c>
      <c r="B2093" s="1" t="s">
        <v>2</v>
      </c>
      <c r="D2093" s="38">
        <v>67450</v>
      </c>
      <c r="E2093" s="1" t="s">
        <v>355</v>
      </c>
      <c r="F2093" s="1" t="s">
        <v>235</v>
      </c>
      <c r="G2093" s="1" t="s">
        <v>431</v>
      </c>
    </row>
    <row r="2094" spans="1:7" ht="15" customHeight="1">
      <c r="A2094" s="184">
        <v>44348</v>
      </c>
      <c r="B2094" s="1" t="s">
        <v>655</v>
      </c>
      <c r="C2094" s="38">
        <v>741950</v>
      </c>
      <c r="E2094" s="1" t="s">
        <v>355</v>
      </c>
      <c r="F2094" s="1" t="s">
        <v>235</v>
      </c>
      <c r="G2094" s="1" t="s">
        <v>431</v>
      </c>
    </row>
    <row r="2095" spans="1:7" ht="15" customHeight="1">
      <c r="A2095" s="184">
        <v>44348</v>
      </c>
      <c r="B2095" s="1" t="s">
        <v>85</v>
      </c>
      <c r="D2095" s="38">
        <v>13174000</v>
      </c>
      <c r="E2095" s="1" t="s">
        <v>139</v>
      </c>
      <c r="F2095" s="1" t="s">
        <v>234</v>
      </c>
      <c r="G2095" s="1" t="s">
        <v>431</v>
      </c>
    </row>
    <row r="2096" spans="1:7" ht="15" customHeight="1">
      <c r="A2096" s="184">
        <v>44348</v>
      </c>
      <c r="B2096" s="1" t="s">
        <v>2</v>
      </c>
      <c r="D2096" s="38">
        <v>1317400</v>
      </c>
      <c r="E2096" s="1" t="s">
        <v>139</v>
      </c>
      <c r="F2096" s="1" t="s">
        <v>234</v>
      </c>
      <c r="G2096" s="1" t="s">
        <v>431</v>
      </c>
    </row>
    <row r="2097" spans="1:7" ht="15" customHeight="1">
      <c r="A2097" s="184">
        <v>44348</v>
      </c>
      <c r="B2097" s="1" t="s">
        <v>655</v>
      </c>
      <c r="C2097" s="38">
        <v>14491400</v>
      </c>
      <c r="E2097" s="1" t="s">
        <v>139</v>
      </c>
      <c r="F2097" s="1" t="s">
        <v>234</v>
      </c>
      <c r="G2097" s="1" t="s">
        <v>431</v>
      </c>
    </row>
    <row r="2098" spans="1:7" ht="15" customHeight="1">
      <c r="A2098" s="184">
        <v>44348</v>
      </c>
      <c r="B2098" s="1" t="s">
        <v>161</v>
      </c>
      <c r="D2098" s="38">
        <v>7629000</v>
      </c>
      <c r="E2098" s="1" t="s">
        <v>139</v>
      </c>
      <c r="F2098" s="1" t="s">
        <v>235</v>
      </c>
      <c r="G2098" s="1" t="s">
        <v>431</v>
      </c>
    </row>
    <row r="2099" spans="1:7" ht="15" customHeight="1">
      <c r="A2099" s="184">
        <v>44348</v>
      </c>
      <c r="B2099" s="1" t="s">
        <v>2</v>
      </c>
      <c r="D2099" s="38">
        <v>762900</v>
      </c>
      <c r="E2099" s="1" t="s">
        <v>139</v>
      </c>
      <c r="F2099" s="1" t="s">
        <v>235</v>
      </c>
      <c r="G2099" s="1" t="s">
        <v>431</v>
      </c>
    </row>
    <row r="2100" spans="1:7" ht="15" customHeight="1">
      <c r="A2100" s="184">
        <v>44348</v>
      </c>
      <c r="B2100" s="1" t="s">
        <v>655</v>
      </c>
      <c r="C2100" s="38">
        <v>8391900</v>
      </c>
      <c r="E2100" s="1" t="s">
        <v>139</v>
      </c>
      <c r="F2100" s="1" t="s">
        <v>235</v>
      </c>
      <c r="G2100" s="1" t="s">
        <v>431</v>
      </c>
    </row>
    <row r="2101" spans="1:7" ht="15" customHeight="1">
      <c r="A2101" s="184">
        <v>44348</v>
      </c>
      <c r="B2101" s="1" t="s">
        <v>85</v>
      </c>
      <c r="D2101" s="38">
        <v>5171000</v>
      </c>
      <c r="E2101" s="1" t="s">
        <v>127</v>
      </c>
      <c r="F2101" s="1" t="s">
        <v>234</v>
      </c>
      <c r="G2101" s="1" t="s">
        <v>431</v>
      </c>
    </row>
    <row r="2102" spans="1:7" ht="15" customHeight="1">
      <c r="A2102" s="184">
        <v>44348</v>
      </c>
      <c r="B2102" s="1" t="s">
        <v>2</v>
      </c>
      <c r="D2102" s="38">
        <v>517100</v>
      </c>
      <c r="E2102" s="1" t="s">
        <v>127</v>
      </c>
      <c r="F2102" s="1" t="s">
        <v>234</v>
      </c>
      <c r="G2102" s="1" t="s">
        <v>431</v>
      </c>
    </row>
    <row r="2103" spans="1:7" ht="15" customHeight="1">
      <c r="A2103" s="184">
        <v>44348</v>
      </c>
      <c r="B2103" s="1" t="s">
        <v>655</v>
      </c>
      <c r="C2103" s="38">
        <v>5688100</v>
      </c>
      <c r="E2103" s="1" t="s">
        <v>127</v>
      </c>
      <c r="F2103" s="1" t="s">
        <v>234</v>
      </c>
      <c r="G2103" s="1" t="s">
        <v>431</v>
      </c>
    </row>
    <row r="2104" spans="1:7" ht="15" customHeight="1">
      <c r="A2104" s="184">
        <v>44348</v>
      </c>
      <c r="B2104" s="1" t="s">
        <v>161</v>
      </c>
      <c r="D2104" s="38">
        <v>2559000</v>
      </c>
      <c r="E2104" s="1" t="s">
        <v>127</v>
      </c>
      <c r="F2104" s="1" t="s">
        <v>235</v>
      </c>
      <c r="G2104" s="1" t="s">
        <v>431</v>
      </c>
    </row>
    <row r="2105" spans="1:7" ht="15" customHeight="1">
      <c r="A2105" s="184">
        <v>44348</v>
      </c>
      <c r="B2105" s="1" t="s">
        <v>2</v>
      </c>
      <c r="D2105" s="38">
        <v>255900</v>
      </c>
      <c r="E2105" s="1" t="s">
        <v>127</v>
      </c>
      <c r="F2105" s="1" t="s">
        <v>235</v>
      </c>
      <c r="G2105" s="1" t="s">
        <v>431</v>
      </c>
    </row>
    <row r="2106" spans="1:7" ht="15" customHeight="1">
      <c r="A2106" s="184">
        <v>44348</v>
      </c>
      <c r="B2106" s="1" t="s">
        <v>655</v>
      </c>
      <c r="C2106" s="38">
        <v>2814900</v>
      </c>
      <c r="E2106" s="1" t="s">
        <v>127</v>
      </c>
      <c r="F2106" s="1" t="s">
        <v>235</v>
      </c>
      <c r="G2106" s="1" t="s">
        <v>431</v>
      </c>
    </row>
    <row r="2107" spans="1:7" ht="15" customHeight="1">
      <c r="A2107" s="184">
        <v>44348</v>
      </c>
      <c r="B2107" s="1" t="s">
        <v>85</v>
      </c>
      <c r="D2107" s="38">
        <v>13291000</v>
      </c>
      <c r="E2107" s="1" t="s">
        <v>128</v>
      </c>
      <c r="F2107" s="1" t="s">
        <v>234</v>
      </c>
      <c r="G2107" s="1" t="s">
        <v>431</v>
      </c>
    </row>
    <row r="2108" spans="1:7" ht="15" customHeight="1">
      <c r="A2108" s="184">
        <v>44348</v>
      </c>
      <c r="B2108" s="1" t="s">
        <v>2</v>
      </c>
      <c r="D2108" s="38">
        <v>1329100</v>
      </c>
      <c r="E2108" s="1" t="s">
        <v>128</v>
      </c>
      <c r="F2108" s="1" t="s">
        <v>234</v>
      </c>
      <c r="G2108" s="1" t="s">
        <v>431</v>
      </c>
    </row>
    <row r="2109" spans="1:7" ht="15" customHeight="1">
      <c r="A2109" s="184">
        <v>44348</v>
      </c>
      <c r="B2109" s="1" t="s">
        <v>655</v>
      </c>
      <c r="C2109" s="38">
        <v>14620100</v>
      </c>
      <c r="E2109" s="1" t="s">
        <v>128</v>
      </c>
      <c r="F2109" s="1" t="s">
        <v>234</v>
      </c>
      <c r="G2109" s="1" t="s">
        <v>431</v>
      </c>
    </row>
    <row r="2110" spans="1:7" ht="15" customHeight="1">
      <c r="A2110" s="184">
        <v>44348</v>
      </c>
      <c r="B2110" s="1" t="s">
        <v>161</v>
      </c>
      <c r="D2110" s="38">
        <v>6805670</v>
      </c>
      <c r="E2110" s="1" t="s">
        <v>128</v>
      </c>
      <c r="F2110" s="1" t="s">
        <v>235</v>
      </c>
      <c r="G2110" s="1" t="s">
        <v>431</v>
      </c>
    </row>
    <row r="2111" spans="1:7" ht="15" customHeight="1">
      <c r="A2111" s="184">
        <v>44348</v>
      </c>
      <c r="B2111" s="1" t="s">
        <v>2</v>
      </c>
      <c r="D2111" s="38">
        <v>680567</v>
      </c>
      <c r="E2111" s="1" t="s">
        <v>128</v>
      </c>
      <c r="F2111" s="1" t="s">
        <v>235</v>
      </c>
      <c r="G2111" s="1" t="s">
        <v>431</v>
      </c>
    </row>
    <row r="2112" spans="1:7" ht="15" customHeight="1">
      <c r="A2112" s="184">
        <v>44348</v>
      </c>
      <c r="B2112" s="1" t="s">
        <v>655</v>
      </c>
      <c r="C2112" s="38">
        <v>7486237</v>
      </c>
      <c r="E2112" s="1" t="s">
        <v>128</v>
      </c>
      <c r="F2112" s="1" t="s">
        <v>235</v>
      </c>
      <c r="G2112" s="1" t="s">
        <v>431</v>
      </c>
    </row>
    <row r="2113" spans="1:7" ht="15" customHeight="1">
      <c r="A2113" s="184">
        <v>44348</v>
      </c>
      <c r="B2113" s="1" t="s">
        <v>85</v>
      </c>
      <c r="D2113" s="38">
        <v>7181800</v>
      </c>
      <c r="E2113" s="1" t="s">
        <v>130</v>
      </c>
      <c r="F2113" s="1" t="s">
        <v>234</v>
      </c>
      <c r="G2113" s="1" t="s">
        <v>431</v>
      </c>
    </row>
    <row r="2114" spans="1:7" ht="15" customHeight="1">
      <c r="A2114" s="184">
        <v>44348</v>
      </c>
      <c r="B2114" s="1" t="s">
        <v>2</v>
      </c>
      <c r="D2114" s="38">
        <v>718180</v>
      </c>
      <c r="E2114" s="1" t="s">
        <v>130</v>
      </c>
      <c r="F2114" s="1" t="s">
        <v>234</v>
      </c>
      <c r="G2114" s="1" t="s">
        <v>431</v>
      </c>
    </row>
    <row r="2115" spans="1:7" ht="15" customHeight="1">
      <c r="A2115" s="184">
        <v>44348</v>
      </c>
      <c r="B2115" s="1" t="s">
        <v>655</v>
      </c>
      <c r="C2115" s="38">
        <v>7899980</v>
      </c>
      <c r="E2115" s="1" t="s">
        <v>130</v>
      </c>
      <c r="F2115" s="1" t="s">
        <v>234</v>
      </c>
      <c r="G2115" s="1" t="s">
        <v>431</v>
      </c>
    </row>
    <row r="2116" spans="1:7" ht="15" customHeight="1">
      <c r="A2116" s="184">
        <v>44348</v>
      </c>
      <c r="B2116" s="1" t="s">
        <v>161</v>
      </c>
      <c r="D2116" s="38">
        <v>3534800</v>
      </c>
      <c r="E2116" s="1" t="s">
        <v>130</v>
      </c>
      <c r="F2116" s="1" t="s">
        <v>235</v>
      </c>
      <c r="G2116" s="1" t="s">
        <v>431</v>
      </c>
    </row>
    <row r="2117" spans="1:7" ht="15" customHeight="1">
      <c r="A2117" s="184">
        <v>44348</v>
      </c>
      <c r="B2117" s="1" t="s">
        <v>2</v>
      </c>
      <c r="D2117" s="38">
        <v>353480</v>
      </c>
      <c r="E2117" s="1" t="s">
        <v>130</v>
      </c>
      <c r="F2117" s="1" t="s">
        <v>235</v>
      </c>
      <c r="G2117" s="1" t="s">
        <v>431</v>
      </c>
    </row>
    <row r="2118" spans="1:7" ht="15" customHeight="1">
      <c r="A2118" s="184">
        <v>44348</v>
      </c>
      <c r="B2118" s="1" t="s">
        <v>655</v>
      </c>
      <c r="C2118" s="38">
        <v>3888280</v>
      </c>
      <c r="E2118" s="1" t="s">
        <v>130</v>
      </c>
      <c r="F2118" s="1" t="s">
        <v>235</v>
      </c>
      <c r="G2118" s="1" t="s">
        <v>431</v>
      </c>
    </row>
    <row r="2119" spans="1:7" ht="15" customHeight="1">
      <c r="A2119" s="184">
        <v>44348</v>
      </c>
      <c r="B2119" s="1" t="s">
        <v>85</v>
      </c>
      <c r="D2119" s="38">
        <v>5034500</v>
      </c>
      <c r="E2119" s="1" t="s">
        <v>408</v>
      </c>
      <c r="F2119" s="1" t="s">
        <v>234</v>
      </c>
      <c r="G2119" s="1" t="s">
        <v>431</v>
      </c>
    </row>
    <row r="2120" spans="1:7" ht="15" customHeight="1">
      <c r="A2120" s="184">
        <v>44348</v>
      </c>
      <c r="B2120" s="1" t="s">
        <v>2</v>
      </c>
      <c r="D2120" s="38">
        <v>503450</v>
      </c>
      <c r="E2120" s="1" t="s">
        <v>408</v>
      </c>
      <c r="F2120" s="1" t="s">
        <v>234</v>
      </c>
      <c r="G2120" s="1" t="s">
        <v>431</v>
      </c>
    </row>
    <row r="2121" spans="1:7" ht="15" customHeight="1">
      <c r="A2121" s="184">
        <v>44348</v>
      </c>
      <c r="B2121" s="1" t="s">
        <v>655</v>
      </c>
      <c r="C2121" s="38">
        <v>5537950</v>
      </c>
      <c r="E2121" s="1" t="s">
        <v>408</v>
      </c>
      <c r="F2121" s="1" t="s">
        <v>234</v>
      </c>
      <c r="G2121" s="1" t="s">
        <v>431</v>
      </c>
    </row>
    <row r="2122" spans="1:7" ht="15" customHeight="1">
      <c r="A2122" s="184">
        <v>44348</v>
      </c>
      <c r="B2122" s="1" t="s">
        <v>161</v>
      </c>
      <c r="D2122" s="38">
        <v>1532300</v>
      </c>
      <c r="E2122" s="1" t="s">
        <v>408</v>
      </c>
      <c r="F2122" s="1" t="s">
        <v>235</v>
      </c>
      <c r="G2122" s="1" t="s">
        <v>431</v>
      </c>
    </row>
    <row r="2123" spans="1:7" ht="15" customHeight="1">
      <c r="A2123" s="184">
        <v>44348</v>
      </c>
      <c r="B2123" s="1" t="s">
        <v>2</v>
      </c>
      <c r="D2123" s="38">
        <v>153230</v>
      </c>
      <c r="E2123" s="1" t="s">
        <v>408</v>
      </c>
      <c r="F2123" s="1" t="s">
        <v>235</v>
      </c>
      <c r="G2123" s="1" t="s">
        <v>431</v>
      </c>
    </row>
    <row r="2124" spans="1:7" ht="15" customHeight="1">
      <c r="A2124" s="184">
        <v>44348</v>
      </c>
      <c r="B2124" s="1" t="s">
        <v>655</v>
      </c>
      <c r="C2124" s="38">
        <v>1685530</v>
      </c>
      <c r="E2124" s="1" t="s">
        <v>408</v>
      </c>
      <c r="F2124" s="1" t="s">
        <v>235</v>
      </c>
      <c r="G2124" s="1" t="s">
        <v>431</v>
      </c>
    </row>
    <row r="2125" spans="1:7" ht="15" customHeight="1">
      <c r="A2125" s="184">
        <v>44348</v>
      </c>
      <c r="B2125" s="1" t="s">
        <v>85</v>
      </c>
      <c r="D2125" s="38">
        <v>7262500</v>
      </c>
      <c r="E2125" s="1" t="s">
        <v>432</v>
      </c>
      <c r="F2125" s="1" t="s">
        <v>234</v>
      </c>
      <c r="G2125" s="1" t="s">
        <v>431</v>
      </c>
    </row>
    <row r="2126" spans="1:7" ht="15" customHeight="1">
      <c r="A2126" s="184">
        <v>44348</v>
      </c>
      <c r="B2126" s="1" t="s">
        <v>2</v>
      </c>
      <c r="D2126" s="38">
        <v>726250</v>
      </c>
      <c r="E2126" s="1" t="s">
        <v>432</v>
      </c>
      <c r="F2126" s="1" t="s">
        <v>234</v>
      </c>
      <c r="G2126" s="1" t="s">
        <v>431</v>
      </c>
    </row>
    <row r="2127" spans="1:7" ht="15" customHeight="1">
      <c r="A2127" s="184">
        <v>44348</v>
      </c>
      <c r="B2127" s="1" t="s">
        <v>655</v>
      </c>
      <c r="C2127" s="38">
        <v>7988750</v>
      </c>
      <c r="E2127" s="1" t="s">
        <v>432</v>
      </c>
      <c r="F2127" s="1" t="s">
        <v>234</v>
      </c>
      <c r="G2127" s="1" t="s">
        <v>431</v>
      </c>
    </row>
    <row r="2128" spans="1:7" ht="15" customHeight="1">
      <c r="A2128" s="184">
        <v>44348</v>
      </c>
      <c r="B2128" s="1" t="s">
        <v>161</v>
      </c>
      <c r="D2128" s="38">
        <v>2735600</v>
      </c>
      <c r="E2128" s="1" t="s">
        <v>432</v>
      </c>
      <c r="F2128" s="1" t="s">
        <v>235</v>
      </c>
      <c r="G2128" s="1" t="s">
        <v>431</v>
      </c>
    </row>
    <row r="2129" spans="1:7" ht="15" customHeight="1">
      <c r="A2129" s="184">
        <v>44348</v>
      </c>
      <c r="B2129" s="1" t="s">
        <v>2</v>
      </c>
      <c r="D2129" s="38">
        <v>273560</v>
      </c>
      <c r="E2129" s="1" t="s">
        <v>432</v>
      </c>
      <c r="F2129" s="1" t="s">
        <v>235</v>
      </c>
      <c r="G2129" s="1" t="s">
        <v>431</v>
      </c>
    </row>
    <row r="2130" spans="1:7" ht="15" customHeight="1">
      <c r="A2130" s="184">
        <v>44348</v>
      </c>
      <c r="B2130" s="1" t="s">
        <v>655</v>
      </c>
      <c r="C2130" s="38">
        <v>3009160</v>
      </c>
      <c r="E2130" s="1" t="s">
        <v>432</v>
      </c>
      <c r="F2130" s="1" t="s">
        <v>235</v>
      </c>
      <c r="G2130" s="1" t="s">
        <v>431</v>
      </c>
    </row>
    <row r="2131" spans="1:7" ht="15" customHeight="1">
      <c r="A2131" s="184">
        <v>44348</v>
      </c>
      <c r="B2131" s="1" t="s">
        <v>85</v>
      </c>
      <c r="D2131" s="38">
        <v>10572540</v>
      </c>
      <c r="E2131" s="1" t="s">
        <v>443</v>
      </c>
      <c r="F2131" s="1" t="s">
        <v>234</v>
      </c>
      <c r="G2131" s="1" t="s">
        <v>431</v>
      </c>
    </row>
    <row r="2132" spans="1:7" ht="15" customHeight="1">
      <c r="A2132" s="184">
        <v>44348</v>
      </c>
      <c r="B2132" s="1" t="s">
        <v>2</v>
      </c>
      <c r="D2132" s="38">
        <v>1057254</v>
      </c>
      <c r="E2132" s="1" t="s">
        <v>443</v>
      </c>
      <c r="F2132" s="1" t="s">
        <v>234</v>
      </c>
      <c r="G2132" s="1" t="s">
        <v>431</v>
      </c>
    </row>
    <row r="2133" spans="1:7" ht="15" customHeight="1">
      <c r="A2133" s="184">
        <v>44348</v>
      </c>
      <c r="B2133" s="1" t="s">
        <v>655</v>
      </c>
      <c r="C2133" s="38">
        <v>11629794</v>
      </c>
      <c r="E2133" s="1" t="s">
        <v>443</v>
      </c>
      <c r="F2133" s="1" t="s">
        <v>234</v>
      </c>
      <c r="G2133" s="1" t="s">
        <v>431</v>
      </c>
    </row>
    <row r="2134" spans="1:7" ht="15" customHeight="1">
      <c r="A2134" s="184">
        <v>44348</v>
      </c>
      <c r="B2134" s="1" t="s">
        <v>161</v>
      </c>
      <c r="D2134" s="38">
        <v>14417100</v>
      </c>
      <c r="E2134" s="1" t="s">
        <v>443</v>
      </c>
      <c r="F2134" s="1" t="s">
        <v>235</v>
      </c>
      <c r="G2134" s="1" t="s">
        <v>431</v>
      </c>
    </row>
    <row r="2135" spans="1:7" ht="15" customHeight="1">
      <c r="A2135" s="184">
        <v>44348</v>
      </c>
      <c r="B2135" s="1" t="s">
        <v>2</v>
      </c>
      <c r="D2135" s="38">
        <v>1441710</v>
      </c>
      <c r="E2135" s="1" t="s">
        <v>443</v>
      </c>
      <c r="F2135" s="1" t="s">
        <v>235</v>
      </c>
      <c r="G2135" s="1" t="s">
        <v>431</v>
      </c>
    </row>
    <row r="2136" spans="1:7" ht="15" customHeight="1">
      <c r="A2136" s="184">
        <v>44348</v>
      </c>
      <c r="B2136" s="1" t="s">
        <v>655</v>
      </c>
      <c r="C2136" s="38">
        <v>15858810</v>
      </c>
      <c r="E2136" s="1" t="s">
        <v>443</v>
      </c>
      <c r="F2136" s="1" t="s">
        <v>235</v>
      </c>
      <c r="G2136" s="1" t="s">
        <v>431</v>
      </c>
    </row>
    <row r="2137" spans="1:7" ht="15" customHeight="1">
      <c r="A2137" s="184">
        <v>44348</v>
      </c>
      <c r="B2137" s="1" t="s">
        <v>85</v>
      </c>
      <c r="D2137" s="38">
        <v>32627000</v>
      </c>
      <c r="E2137" s="1" t="s">
        <v>122</v>
      </c>
      <c r="F2137" s="1" t="s">
        <v>234</v>
      </c>
      <c r="G2137" s="1" t="s">
        <v>431</v>
      </c>
    </row>
    <row r="2138" spans="1:7" ht="15" customHeight="1">
      <c r="A2138" s="184">
        <v>44348</v>
      </c>
      <c r="B2138" s="1" t="s">
        <v>2</v>
      </c>
      <c r="D2138" s="38">
        <v>3262700</v>
      </c>
      <c r="E2138" s="1" t="s">
        <v>122</v>
      </c>
      <c r="F2138" s="1" t="s">
        <v>234</v>
      </c>
      <c r="G2138" s="1" t="s">
        <v>431</v>
      </c>
    </row>
    <row r="2139" spans="1:7" ht="15" customHeight="1">
      <c r="A2139" s="184">
        <v>44348</v>
      </c>
      <c r="B2139" s="1" t="s">
        <v>655</v>
      </c>
      <c r="C2139" s="38">
        <v>35889700</v>
      </c>
      <c r="E2139" s="1" t="s">
        <v>122</v>
      </c>
      <c r="F2139" s="1" t="s">
        <v>234</v>
      </c>
      <c r="G2139" s="1" t="s">
        <v>431</v>
      </c>
    </row>
    <row r="2140" spans="1:7" ht="15" customHeight="1">
      <c r="A2140" s="184">
        <v>44348</v>
      </c>
      <c r="B2140" s="1" t="s">
        <v>161</v>
      </c>
      <c r="D2140" s="38">
        <v>19182700</v>
      </c>
      <c r="E2140" s="1" t="s">
        <v>122</v>
      </c>
      <c r="F2140" s="1" t="s">
        <v>235</v>
      </c>
      <c r="G2140" s="1" t="s">
        <v>431</v>
      </c>
    </row>
    <row r="2141" spans="1:7" ht="15" customHeight="1">
      <c r="A2141" s="184">
        <v>44348</v>
      </c>
      <c r="B2141" s="1" t="s">
        <v>2</v>
      </c>
      <c r="D2141" s="38">
        <v>1918270</v>
      </c>
      <c r="E2141" s="1" t="s">
        <v>122</v>
      </c>
      <c r="F2141" s="1" t="s">
        <v>235</v>
      </c>
      <c r="G2141" s="1" t="s">
        <v>431</v>
      </c>
    </row>
    <row r="2142" spans="1:7" ht="15" customHeight="1">
      <c r="A2142" s="184">
        <v>44348</v>
      </c>
      <c r="B2142" s="1" t="s">
        <v>655</v>
      </c>
      <c r="C2142" s="38">
        <v>21100970</v>
      </c>
      <c r="E2142" s="1" t="s">
        <v>122</v>
      </c>
      <c r="F2142" s="1" t="s">
        <v>235</v>
      </c>
      <c r="G2142" s="1" t="s">
        <v>431</v>
      </c>
    </row>
    <row r="2143" spans="1:7" ht="15" customHeight="1">
      <c r="A2143" s="184">
        <v>44348</v>
      </c>
      <c r="B2143" s="1" t="s">
        <v>85</v>
      </c>
      <c r="D2143" s="38">
        <v>35578000</v>
      </c>
      <c r="E2143" s="1" t="s">
        <v>122</v>
      </c>
      <c r="F2143" s="1" t="s">
        <v>234</v>
      </c>
      <c r="G2143" s="1" t="s">
        <v>431</v>
      </c>
    </row>
    <row r="2144" spans="1:7" ht="15" customHeight="1">
      <c r="A2144" s="184">
        <v>44348</v>
      </c>
      <c r="B2144" s="1" t="s">
        <v>2</v>
      </c>
      <c r="D2144" s="38">
        <v>3557800</v>
      </c>
      <c r="E2144" s="1" t="s">
        <v>122</v>
      </c>
      <c r="F2144" s="1" t="s">
        <v>234</v>
      </c>
      <c r="G2144" s="1" t="s">
        <v>431</v>
      </c>
    </row>
    <row r="2145" spans="1:7" ht="15" customHeight="1">
      <c r="A2145" s="184">
        <v>44348</v>
      </c>
      <c r="B2145" s="1" t="s">
        <v>655</v>
      </c>
      <c r="C2145" s="38">
        <v>39135800</v>
      </c>
      <c r="E2145" s="1" t="s">
        <v>122</v>
      </c>
      <c r="F2145" s="1" t="s">
        <v>234</v>
      </c>
      <c r="G2145" s="1" t="s">
        <v>431</v>
      </c>
    </row>
    <row r="2146" spans="1:7" ht="15" customHeight="1">
      <c r="A2146" s="184">
        <v>44348</v>
      </c>
      <c r="B2146" s="1" t="s">
        <v>161</v>
      </c>
      <c r="D2146" s="38">
        <v>20920000</v>
      </c>
      <c r="E2146" s="1" t="s">
        <v>122</v>
      </c>
      <c r="F2146" s="1" t="s">
        <v>235</v>
      </c>
      <c r="G2146" s="1" t="s">
        <v>431</v>
      </c>
    </row>
    <row r="2147" spans="1:7" ht="15" customHeight="1">
      <c r="A2147" s="184">
        <v>44348</v>
      </c>
      <c r="B2147" s="1" t="s">
        <v>2</v>
      </c>
      <c r="D2147" s="38">
        <v>2092000</v>
      </c>
      <c r="E2147" s="1" t="s">
        <v>122</v>
      </c>
      <c r="F2147" s="1" t="s">
        <v>235</v>
      </c>
      <c r="G2147" s="1" t="s">
        <v>431</v>
      </c>
    </row>
    <row r="2148" spans="1:7" ht="15" customHeight="1">
      <c r="A2148" s="184">
        <v>44348</v>
      </c>
      <c r="B2148" s="1" t="s">
        <v>655</v>
      </c>
      <c r="C2148" s="38">
        <v>23012000</v>
      </c>
      <c r="E2148" s="1" t="s">
        <v>122</v>
      </c>
      <c r="F2148" s="1" t="s">
        <v>235</v>
      </c>
      <c r="G2148" s="1" t="s">
        <v>431</v>
      </c>
    </row>
    <row r="2149" spans="1:7" ht="15" customHeight="1">
      <c r="A2149" s="184">
        <v>44348</v>
      </c>
      <c r="B2149" s="1" t="s">
        <v>85</v>
      </c>
      <c r="D2149" s="38">
        <v>2275500</v>
      </c>
      <c r="E2149" s="1" t="s">
        <v>122</v>
      </c>
      <c r="F2149" s="1" t="s">
        <v>234</v>
      </c>
      <c r="G2149" s="1" t="s">
        <v>431</v>
      </c>
    </row>
    <row r="2150" spans="1:7" ht="15" customHeight="1">
      <c r="A2150" s="184">
        <v>44348</v>
      </c>
      <c r="B2150" s="1" t="s">
        <v>2</v>
      </c>
      <c r="D2150" s="38">
        <v>227550</v>
      </c>
      <c r="E2150" s="1" t="s">
        <v>122</v>
      </c>
      <c r="F2150" s="1" t="s">
        <v>234</v>
      </c>
      <c r="G2150" s="1" t="s">
        <v>431</v>
      </c>
    </row>
    <row r="2151" spans="1:7" ht="15" customHeight="1">
      <c r="A2151" s="184">
        <v>44348</v>
      </c>
      <c r="B2151" s="1" t="s">
        <v>655</v>
      </c>
      <c r="C2151" s="38">
        <v>2503050</v>
      </c>
      <c r="E2151" s="1" t="s">
        <v>122</v>
      </c>
      <c r="F2151" s="1" t="s">
        <v>234</v>
      </c>
      <c r="G2151" s="1" t="s">
        <v>431</v>
      </c>
    </row>
    <row r="2152" spans="1:7" ht="15" customHeight="1">
      <c r="A2152" s="184">
        <v>44348</v>
      </c>
      <c r="B2152" s="1" t="s">
        <v>161</v>
      </c>
      <c r="D2152" s="38">
        <v>1335900</v>
      </c>
      <c r="E2152" s="1" t="s">
        <v>122</v>
      </c>
      <c r="F2152" s="1" t="s">
        <v>235</v>
      </c>
      <c r="G2152" s="1" t="s">
        <v>431</v>
      </c>
    </row>
    <row r="2153" spans="1:7" ht="15" customHeight="1">
      <c r="A2153" s="184">
        <v>44348</v>
      </c>
      <c r="B2153" s="1" t="s">
        <v>2</v>
      </c>
      <c r="D2153" s="38">
        <v>133590</v>
      </c>
      <c r="E2153" s="1" t="s">
        <v>122</v>
      </c>
      <c r="F2153" s="1" t="s">
        <v>235</v>
      </c>
      <c r="G2153" s="1" t="s">
        <v>431</v>
      </c>
    </row>
    <row r="2154" spans="1:7" ht="15" customHeight="1">
      <c r="A2154" s="184">
        <v>44348</v>
      </c>
      <c r="B2154" s="1" t="s">
        <v>655</v>
      </c>
      <c r="C2154" s="38">
        <v>1469490</v>
      </c>
      <c r="E2154" s="1" t="s">
        <v>122</v>
      </c>
      <c r="F2154" s="1" t="s">
        <v>235</v>
      </c>
      <c r="G2154" s="1" t="s">
        <v>431</v>
      </c>
    </row>
    <row r="2155" spans="1:7" ht="15" customHeight="1">
      <c r="A2155" s="184">
        <v>44348</v>
      </c>
      <c r="B2155" s="1" t="s">
        <v>85</v>
      </c>
      <c r="D2155" s="38">
        <v>45532800</v>
      </c>
      <c r="E2155" s="1" t="s">
        <v>132</v>
      </c>
      <c r="F2155" s="1" t="s">
        <v>234</v>
      </c>
      <c r="G2155" s="1" t="s">
        <v>431</v>
      </c>
    </row>
    <row r="2156" spans="1:7" ht="15" customHeight="1">
      <c r="A2156" s="184">
        <v>44348</v>
      </c>
      <c r="B2156" s="1" t="s">
        <v>2</v>
      </c>
      <c r="D2156" s="38">
        <v>4553280</v>
      </c>
      <c r="E2156" s="1" t="s">
        <v>132</v>
      </c>
      <c r="F2156" s="1" t="s">
        <v>234</v>
      </c>
      <c r="G2156" s="1" t="s">
        <v>431</v>
      </c>
    </row>
    <row r="2157" spans="1:7" ht="15" customHeight="1">
      <c r="A2157" s="184">
        <v>44348</v>
      </c>
      <c r="B2157" s="1" t="s">
        <v>655</v>
      </c>
      <c r="C2157" s="38">
        <v>50086080</v>
      </c>
      <c r="E2157" s="1" t="s">
        <v>132</v>
      </c>
      <c r="F2157" s="1" t="s">
        <v>234</v>
      </c>
      <c r="G2157" s="1" t="s">
        <v>431</v>
      </c>
    </row>
    <row r="2158" spans="1:7" ht="15" customHeight="1">
      <c r="A2158" s="184">
        <v>44348</v>
      </c>
      <c r="B2158" s="1" t="s">
        <v>161</v>
      </c>
      <c r="D2158" s="38">
        <v>28093800</v>
      </c>
      <c r="E2158" s="1" t="s">
        <v>132</v>
      </c>
      <c r="F2158" s="1" t="s">
        <v>235</v>
      </c>
      <c r="G2158" s="1" t="s">
        <v>431</v>
      </c>
    </row>
    <row r="2159" spans="1:7" ht="15" customHeight="1">
      <c r="A2159" s="184">
        <v>44348</v>
      </c>
      <c r="B2159" s="1" t="s">
        <v>2</v>
      </c>
      <c r="D2159" s="38">
        <v>2809380</v>
      </c>
      <c r="E2159" s="1" t="s">
        <v>132</v>
      </c>
      <c r="F2159" s="1" t="s">
        <v>235</v>
      </c>
      <c r="G2159" s="1" t="s">
        <v>431</v>
      </c>
    </row>
    <row r="2160" spans="1:7" ht="15" customHeight="1">
      <c r="A2160" s="184">
        <v>44348</v>
      </c>
      <c r="B2160" s="1" t="s">
        <v>655</v>
      </c>
      <c r="C2160" s="38">
        <v>30903180</v>
      </c>
      <c r="E2160" s="1" t="s">
        <v>132</v>
      </c>
      <c r="F2160" s="1" t="s">
        <v>235</v>
      </c>
      <c r="G2160" s="1" t="s">
        <v>431</v>
      </c>
    </row>
    <row r="2161" spans="1:7" ht="15" customHeight="1">
      <c r="A2161" s="184">
        <v>44348</v>
      </c>
      <c r="B2161" s="1" t="s">
        <v>85</v>
      </c>
      <c r="D2161" s="38">
        <v>49944000</v>
      </c>
      <c r="E2161" s="1" t="s">
        <v>133</v>
      </c>
      <c r="F2161" s="1" t="s">
        <v>234</v>
      </c>
      <c r="G2161" s="1" t="s">
        <v>431</v>
      </c>
    </row>
    <row r="2162" spans="1:7" ht="15" customHeight="1">
      <c r="A2162" s="184">
        <v>44348</v>
      </c>
      <c r="B2162" s="1" t="s">
        <v>2</v>
      </c>
      <c r="D2162" s="38">
        <v>4994400</v>
      </c>
      <c r="E2162" s="1" t="s">
        <v>133</v>
      </c>
      <c r="F2162" s="1" t="s">
        <v>234</v>
      </c>
      <c r="G2162" s="1" t="s">
        <v>431</v>
      </c>
    </row>
    <row r="2163" spans="1:7" ht="15" customHeight="1">
      <c r="A2163" s="184">
        <v>44348</v>
      </c>
      <c r="B2163" s="1" t="s">
        <v>655</v>
      </c>
      <c r="C2163" s="38">
        <v>54938400</v>
      </c>
      <c r="E2163" s="1" t="s">
        <v>133</v>
      </c>
      <c r="F2163" s="1" t="s">
        <v>234</v>
      </c>
      <c r="G2163" s="1" t="s">
        <v>431</v>
      </c>
    </row>
    <row r="2164" spans="1:7" ht="15" customHeight="1">
      <c r="A2164" s="184">
        <v>44348</v>
      </c>
      <c r="B2164" s="1" t="s">
        <v>161</v>
      </c>
      <c r="D2164" s="38">
        <v>23284200</v>
      </c>
      <c r="E2164" s="1" t="s">
        <v>133</v>
      </c>
      <c r="F2164" s="1" t="s">
        <v>235</v>
      </c>
      <c r="G2164" s="1" t="s">
        <v>431</v>
      </c>
    </row>
    <row r="2165" spans="1:7" ht="15" customHeight="1">
      <c r="A2165" s="184">
        <v>44348</v>
      </c>
      <c r="B2165" s="1" t="s">
        <v>2</v>
      </c>
      <c r="D2165" s="38">
        <v>2328420</v>
      </c>
      <c r="E2165" s="1" t="s">
        <v>133</v>
      </c>
      <c r="F2165" s="1" t="s">
        <v>235</v>
      </c>
      <c r="G2165" s="1" t="s">
        <v>431</v>
      </c>
    </row>
    <row r="2166" spans="1:7" ht="15" customHeight="1">
      <c r="A2166" s="184">
        <v>44348</v>
      </c>
      <c r="B2166" s="1" t="s">
        <v>655</v>
      </c>
      <c r="C2166" s="38">
        <v>25612620</v>
      </c>
      <c r="E2166" s="1" t="s">
        <v>133</v>
      </c>
      <c r="F2166" s="1" t="s">
        <v>235</v>
      </c>
      <c r="G2166" s="1" t="s">
        <v>431</v>
      </c>
    </row>
    <row r="2167" spans="1:7" ht="15" customHeight="1">
      <c r="A2167" s="184">
        <v>44348</v>
      </c>
      <c r="B2167" s="1" t="s">
        <v>85</v>
      </c>
      <c r="D2167" s="38">
        <v>14026000</v>
      </c>
      <c r="E2167" s="1" t="s">
        <v>133</v>
      </c>
      <c r="F2167" s="1" t="s">
        <v>234</v>
      </c>
      <c r="G2167" s="1" t="s">
        <v>431</v>
      </c>
    </row>
    <row r="2168" spans="1:7" ht="15" customHeight="1">
      <c r="A2168" s="184">
        <v>44348</v>
      </c>
      <c r="B2168" s="1" t="s">
        <v>2</v>
      </c>
      <c r="D2168" s="38">
        <v>1402600</v>
      </c>
      <c r="E2168" s="1" t="s">
        <v>133</v>
      </c>
      <c r="F2168" s="1" t="s">
        <v>234</v>
      </c>
      <c r="G2168" s="1" t="s">
        <v>431</v>
      </c>
    </row>
    <row r="2169" spans="1:7" ht="15" customHeight="1">
      <c r="A2169" s="184">
        <v>44348</v>
      </c>
      <c r="B2169" s="1" t="s">
        <v>655</v>
      </c>
      <c r="C2169" s="38">
        <v>15428600</v>
      </c>
      <c r="E2169" s="1" t="s">
        <v>133</v>
      </c>
      <c r="F2169" s="1" t="s">
        <v>234</v>
      </c>
      <c r="G2169" s="1" t="s">
        <v>431</v>
      </c>
    </row>
    <row r="2170" spans="1:7" ht="15" customHeight="1">
      <c r="A2170" s="184">
        <v>44348</v>
      </c>
      <c r="B2170" s="1" t="s">
        <v>161</v>
      </c>
      <c r="D2170" s="38">
        <v>7319200</v>
      </c>
      <c r="E2170" s="1" t="s">
        <v>133</v>
      </c>
      <c r="F2170" s="1" t="s">
        <v>235</v>
      </c>
      <c r="G2170" s="1" t="s">
        <v>431</v>
      </c>
    </row>
    <row r="2171" spans="1:7" ht="15" customHeight="1">
      <c r="A2171" s="184">
        <v>44348</v>
      </c>
      <c r="B2171" s="1" t="s">
        <v>2</v>
      </c>
      <c r="D2171" s="38">
        <v>731920</v>
      </c>
      <c r="E2171" s="1" t="s">
        <v>133</v>
      </c>
      <c r="F2171" s="1" t="s">
        <v>235</v>
      </c>
      <c r="G2171" s="1" t="s">
        <v>431</v>
      </c>
    </row>
    <row r="2172" spans="1:7" ht="15" customHeight="1">
      <c r="A2172" s="184">
        <v>44348</v>
      </c>
      <c r="B2172" s="1" t="s">
        <v>655</v>
      </c>
      <c r="C2172" s="38">
        <v>8051120</v>
      </c>
      <c r="E2172" s="1" t="s">
        <v>133</v>
      </c>
      <c r="F2172" s="1" t="s">
        <v>235</v>
      </c>
      <c r="G2172" s="1" t="s">
        <v>431</v>
      </c>
    </row>
    <row r="2173" spans="1:7" ht="15" customHeight="1">
      <c r="A2173" s="184">
        <v>44348</v>
      </c>
      <c r="B2173" s="1" t="s">
        <v>161</v>
      </c>
      <c r="D2173" s="38">
        <v>8148300</v>
      </c>
      <c r="E2173" s="1" t="s">
        <v>409</v>
      </c>
      <c r="F2173" s="1" t="s">
        <v>235</v>
      </c>
      <c r="G2173" s="1" t="s">
        <v>431</v>
      </c>
    </row>
    <row r="2174" spans="1:7" ht="15" customHeight="1">
      <c r="A2174" s="184">
        <v>44348</v>
      </c>
      <c r="B2174" s="1" t="s">
        <v>2</v>
      </c>
      <c r="D2174" s="38">
        <v>814830</v>
      </c>
      <c r="E2174" s="1" t="s">
        <v>409</v>
      </c>
      <c r="F2174" s="1" t="s">
        <v>235</v>
      </c>
      <c r="G2174" s="1" t="s">
        <v>431</v>
      </c>
    </row>
    <row r="2175" spans="1:7" ht="15" customHeight="1">
      <c r="A2175" s="184">
        <v>44348</v>
      </c>
      <c r="B2175" s="1" t="s">
        <v>655</v>
      </c>
      <c r="C2175" s="38">
        <v>8963130</v>
      </c>
      <c r="E2175" s="1" t="s">
        <v>409</v>
      </c>
      <c r="F2175" s="1" t="s">
        <v>235</v>
      </c>
      <c r="G2175" s="1" t="s">
        <v>431</v>
      </c>
    </row>
    <row r="2176" spans="1:7" ht="15" customHeight="1">
      <c r="A2176" s="184">
        <v>44348</v>
      </c>
      <c r="B2176" s="1" t="s">
        <v>161</v>
      </c>
      <c r="D2176" s="38">
        <v>24501000</v>
      </c>
      <c r="E2176" s="1" t="s">
        <v>119</v>
      </c>
      <c r="F2176" s="1" t="s">
        <v>235</v>
      </c>
      <c r="G2176" s="1" t="s">
        <v>431</v>
      </c>
    </row>
    <row r="2177" spans="1:7" ht="15" customHeight="1">
      <c r="A2177" s="184">
        <v>44348</v>
      </c>
      <c r="B2177" s="1" t="s">
        <v>2</v>
      </c>
      <c r="D2177" s="38">
        <v>2450100</v>
      </c>
      <c r="E2177" s="1" t="s">
        <v>119</v>
      </c>
      <c r="F2177" s="1" t="s">
        <v>235</v>
      </c>
      <c r="G2177" s="1" t="s">
        <v>431</v>
      </c>
    </row>
    <row r="2178" spans="1:7" ht="15" customHeight="1">
      <c r="A2178" s="184">
        <v>44348</v>
      </c>
      <c r="B2178" s="1" t="s">
        <v>655</v>
      </c>
      <c r="C2178" s="38">
        <v>26951100</v>
      </c>
      <c r="E2178" s="1" t="s">
        <v>119</v>
      </c>
      <c r="F2178" s="1" t="s">
        <v>235</v>
      </c>
      <c r="G2178" s="1" t="s">
        <v>431</v>
      </c>
    </row>
    <row r="2179" spans="1:7" ht="15" customHeight="1">
      <c r="A2179" s="184">
        <v>44348</v>
      </c>
      <c r="B2179" s="1" t="s">
        <v>161</v>
      </c>
      <c r="D2179" s="38">
        <v>24500780</v>
      </c>
      <c r="E2179" s="1" t="s">
        <v>120</v>
      </c>
      <c r="F2179" s="1" t="s">
        <v>235</v>
      </c>
      <c r="G2179" s="1" t="s">
        <v>431</v>
      </c>
    </row>
    <row r="2180" spans="1:7" ht="15" customHeight="1">
      <c r="A2180" s="184">
        <v>44348</v>
      </c>
      <c r="B2180" s="1" t="s">
        <v>2</v>
      </c>
      <c r="D2180" s="38">
        <v>2450078</v>
      </c>
      <c r="E2180" s="1" t="s">
        <v>120</v>
      </c>
      <c r="F2180" s="1" t="s">
        <v>235</v>
      </c>
      <c r="G2180" s="1" t="s">
        <v>431</v>
      </c>
    </row>
    <row r="2181" spans="1:7" ht="15" customHeight="1">
      <c r="A2181" s="184">
        <v>44348</v>
      </c>
      <c r="B2181" s="1" t="s">
        <v>655</v>
      </c>
      <c r="C2181" s="38">
        <v>26950858</v>
      </c>
      <c r="E2181" s="1" t="s">
        <v>120</v>
      </c>
      <c r="F2181" s="1" t="s">
        <v>235</v>
      </c>
      <c r="G2181" s="1" t="s">
        <v>431</v>
      </c>
    </row>
    <row r="2182" spans="1:7" ht="15" customHeight="1">
      <c r="A2182" s="184">
        <v>44348</v>
      </c>
      <c r="B2182" s="1" t="s">
        <v>85</v>
      </c>
      <c r="D2182" s="38">
        <v>2956300</v>
      </c>
      <c r="E2182" s="1" t="s">
        <v>134</v>
      </c>
      <c r="F2182" s="1" t="s">
        <v>234</v>
      </c>
      <c r="G2182" s="1" t="s">
        <v>431</v>
      </c>
    </row>
    <row r="2183" spans="1:7" ht="15" customHeight="1">
      <c r="A2183" s="184">
        <v>44348</v>
      </c>
      <c r="B2183" s="1" t="s">
        <v>2</v>
      </c>
      <c r="D2183" s="38">
        <v>295630</v>
      </c>
      <c r="E2183" s="1" t="s">
        <v>134</v>
      </c>
      <c r="F2183" s="1" t="s">
        <v>234</v>
      </c>
      <c r="G2183" s="1" t="s">
        <v>431</v>
      </c>
    </row>
    <row r="2184" spans="1:7" ht="15" customHeight="1">
      <c r="A2184" s="184">
        <v>44348</v>
      </c>
      <c r="B2184" s="1" t="s">
        <v>655</v>
      </c>
      <c r="C2184" s="38">
        <v>3251930</v>
      </c>
      <c r="E2184" s="1" t="s">
        <v>134</v>
      </c>
      <c r="F2184" s="1" t="s">
        <v>234</v>
      </c>
      <c r="G2184" s="1" t="s">
        <v>431</v>
      </c>
    </row>
    <row r="2185" spans="1:7" ht="15" customHeight="1">
      <c r="A2185" s="184">
        <v>44348</v>
      </c>
      <c r="B2185" s="1" t="s">
        <v>161</v>
      </c>
      <c r="D2185" s="38">
        <v>1731300</v>
      </c>
      <c r="E2185" s="1" t="s">
        <v>134</v>
      </c>
      <c r="F2185" s="1" t="s">
        <v>235</v>
      </c>
      <c r="G2185" s="1" t="s">
        <v>431</v>
      </c>
    </row>
    <row r="2186" spans="1:7" ht="15" customHeight="1">
      <c r="A2186" s="184">
        <v>44348</v>
      </c>
      <c r="B2186" s="1" t="s">
        <v>2</v>
      </c>
      <c r="D2186" s="38">
        <v>173130</v>
      </c>
      <c r="E2186" s="1" t="s">
        <v>134</v>
      </c>
      <c r="F2186" s="1" t="s">
        <v>235</v>
      </c>
      <c r="G2186" s="1" t="s">
        <v>431</v>
      </c>
    </row>
    <row r="2187" spans="1:7" ht="15" customHeight="1">
      <c r="A2187" s="184">
        <v>44348</v>
      </c>
      <c r="B2187" s="1" t="s">
        <v>655</v>
      </c>
      <c r="C2187" s="38">
        <v>1904430</v>
      </c>
      <c r="E2187" s="1" t="s">
        <v>134</v>
      </c>
      <c r="F2187" s="1" t="s">
        <v>235</v>
      </c>
      <c r="G2187" s="1" t="s">
        <v>431</v>
      </c>
    </row>
    <row r="2188" spans="1:7" ht="15" customHeight="1">
      <c r="A2188" s="184">
        <v>44348</v>
      </c>
      <c r="B2188" s="1" t="s">
        <v>161</v>
      </c>
      <c r="D2188" s="38">
        <v>4670840</v>
      </c>
      <c r="E2188" s="1" t="s">
        <v>123</v>
      </c>
      <c r="F2188" s="1" t="s">
        <v>235</v>
      </c>
      <c r="G2188" s="1" t="s">
        <v>431</v>
      </c>
    </row>
    <row r="2189" spans="1:7" ht="15" customHeight="1">
      <c r="A2189" s="184">
        <v>44348</v>
      </c>
      <c r="B2189" s="1" t="s">
        <v>2</v>
      </c>
      <c r="D2189" s="38">
        <v>467084</v>
      </c>
      <c r="E2189" s="1" t="s">
        <v>123</v>
      </c>
      <c r="F2189" s="1" t="s">
        <v>235</v>
      </c>
      <c r="G2189" s="1" t="s">
        <v>431</v>
      </c>
    </row>
    <row r="2190" spans="1:7" ht="15" customHeight="1">
      <c r="A2190" s="184">
        <v>44348</v>
      </c>
      <c r="B2190" s="1" t="s">
        <v>655</v>
      </c>
      <c r="C2190" s="38">
        <v>5137924</v>
      </c>
      <c r="E2190" s="1" t="s">
        <v>123</v>
      </c>
      <c r="F2190" s="1" t="s">
        <v>235</v>
      </c>
      <c r="G2190" s="1" t="s">
        <v>431</v>
      </c>
    </row>
    <row r="2191" spans="1:7" ht="15" customHeight="1">
      <c r="A2191" s="184">
        <v>44348</v>
      </c>
      <c r="B2191" s="1" t="s">
        <v>161</v>
      </c>
      <c r="D2191" s="38">
        <v>3980230</v>
      </c>
      <c r="E2191" s="1" t="s">
        <v>123</v>
      </c>
      <c r="F2191" s="1" t="s">
        <v>235</v>
      </c>
      <c r="G2191" s="1" t="s">
        <v>431</v>
      </c>
    </row>
    <row r="2192" spans="1:7" ht="15" customHeight="1">
      <c r="A2192" s="184">
        <v>44348</v>
      </c>
      <c r="B2192" s="1" t="s">
        <v>2</v>
      </c>
      <c r="D2192" s="38">
        <v>398023</v>
      </c>
      <c r="E2192" s="1" t="s">
        <v>123</v>
      </c>
      <c r="F2192" s="1" t="s">
        <v>235</v>
      </c>
      <c r="G2192" s="1" t="s">
        <v>431</v>
      </c>
    </row>
    <row r="2193" spans="1:7" ht="15" customHeight="1">
      <c r="A2193" s="184">
        <v>44348</v>
      </c>
      <c r="B2193" s="1" t="s">
        <v>655</v>
      </c>
      <c r="C2193" s="38">
        <v>4378253</v>
      </c>
      <c r="E2193" s="1" t="s">
        <v>123</v>
      </c>
      <c r="F2193" s="1" t="s">
        <v>235</v>
      </c>
      <c r="G2193" s="1" t="s">
        <v>431</v>
      </c>
    </row>
    <row r="2194" spans="1:7" ht="15" customHeight="1">
      <c r="A2194" s="184">
        <v>44348</v>
      </c>
      <c r="B2194" s="1" t="s">
        <v>85</v>
      </c>
      <c r="D2194" s="38">
        <v>8038100</v>
      </c>
      <c r="E2194" s="1" t="s">
        <v>123</v>
      </c>
      <c r="F2194" s="1" t="s">
        <v>234</v>
      </c>
      <c r="G2194" s="1" t="s">
        <v>431</v>
      </c>
    </row>
    <row r="2195" spans="1:7" ht="15" customHeight="1">
      <c r="A2195" s="184">
        <v>44348</v>
      </c>
      <c r="B2195" s="1" t="s">
        <v>2</v>
      </c>
      <c r="D2195" s="38">
        <v>803810</v>
      </c>
      <c r="E2195" s="1" t="s">
        <v>123</v>
      </c>
      <c r="F2195" s="1" t="s">
        <v>234</v>
      </c>
      <c r="G2195" s="1" t="s">
        <v>431</v>
      </c>
    </row>
    <row r="2196" spans="1:7" ht="15" customHeight="1">
      <c r="A2196" s="184">
        <v>44348</v>
      </c>
      <c r="B2196" s="1" t="s">
        <v>655</v>
      </c>
      <c r="C2196" s="38">
        <v>8841910</v>
      </c>
      <c r="E2196" s="1" t="s">
        <v>123</v>
      </c>
      <c r="F2196" s="1" t="s">
        <v>234</v>
      </c>
      <c r="G2196" s="1" t="s">
        <v>431</v>
      </c>
    </row>
    <row r="2197" spans="1:7" ht="15" customHeight="1">
      <c r="A2197" s="184">
        <v>44348</v>
      </c>
      <c r="B2197" s="1" t="s">
        <v>161</v>
      </c>
      <c r="D2197" s="38">
        <v>4649400</v>
      </c>
      <c r="E2197" s="1" t="s">
        <v>123</v>
      </c>
      <c r="F2197" s="1" t="s">
        <v>235</v>
      </c>
      <c r="G2197" s="1" t="s">
        <v>431</v>
      </c>
    </row>
    <row r="2198" spans="1:7" ht="15" customHeight="1">
      <c r="A2198" s="184">
        <v>44348</v>
      </c>
      <c r="B2198" s="1" t="s">
        <v>2</v>
      </c>
      <c r="D2198" s="38">
        <v>464940</v>
      </c>
      <c r="E2198" s="1" t="s">
        <v>123</v>
      </c>
      <c r="F2198" s="1" t="s">
        <v>235</v>
      </c>
      <c r="G2198" s="1" t="s">
        <v>431</v>
      </c>
    </row>
    <row r="2199" spans="1:7" ht="15" customHeight="1">
      <c r="A2199" s="184">
        <v>44348</v>
      </c>
      <c r="B2199" s="1" t="s">
        <v>655</v>
      </c>
      <c r="C2199" s="38">
        <v>5114340</v>
      </c>
      <c r="E2199" s="1" t="s">
        <v>123</v>
      </c>
      <c r="F2199" s="1" t="s">
        <v>235</v>
      </c>
      <c r="G2199" s="1" t="s">
        <v>431</v>
      </c>
    </row>
    <row r="2200" spans="1:7" ht="15" customHeight="1">
      <c r="A2200" s="184">
        <v>44348</v>
      </c>
      <c r="B2200" s="1" t="s">
        <v>161</v>
      </c>
      <c r="D2200" s="38">
        <v>5003000</v>
      </c>
      <c r="E2200" s="1" t="s">
        <v>125</v>
      </c>
      <c r="F2200" s="1" t="s">
        <v>235</v>
      </c>
      <c r="G2200" s="1" t="s">
        <v>431</v>
      </c>
    </row>
    <row r="2201" spans="1:7" ht="15" customHeight="1">
      <c r="A2201" s="184">
        <v>44348</v>
      </c>
      <c r="B2201" s="1" t="s">
        <v>2</v>
      </c>
      <c r="D2201" s="38">
        <v>500300</v>
      </c>
      <c r="E2201" s="1" t="s">
        <v>125</v>
      </c>
      <c r="F2201" s="1" t="s">
        <v>235</v>
      </c>
      <c r="G2201" s="1" t="s">
        <v>431</v>
      </c>
    </row>
    <row r="2202" spans="1:7" ht="15" customHeight="1">
      <c r="A2202" s="184">
        <v>44348</v>
      </c>
      <c r="B2202" s="1" t="s">
        <v>655</v>
      </c>
      <c r="C2202" s="38">
        <v>5503300</v>
      </c>
      <c r="E2202" s="1" t="s">
        <v>125</v>
      </c>
      <c r="F2202" s="1" t="s">
        <v>235</v>
      </c>
      <c r="G2202" s="1" t="s">
        <v>431</v>
      </c>
    </row>
    <row r="2203" spans="1:7" ht="15" customHeight="1">
      <c r="A2203" s="184">
        <v>44348</v>
      </c>
      <c r="B2203" s="1" t="s">
        <v>161</v>
      </c>
      <c r="D2203" s="38">
        <v>19618000</v>
      </c>
      <c r="E2203" s="1" t="s">
        <v>466</v>
      </c>
      <c r="F2203" s="1" t="s">
        <v>235</v>
      </c>
      <c r="G2203" s="1" t="s">
        <v>431</v>
      </c>
    </row>
    <row r="2204" spans="1:7" ht="15" customHeight="1">
      <c r="A2204" s="184">
        <v>44348</v>
      </c>
      <c r="B2204" s="1" t="s">
        <v>2</v>
      </c>
      <c r="D2204" s="38">
        <v>1961800</v>
      </c>
      <c r="E2204" s="1" t="s">
        <v>466</v>
      </c>
      <c r="F2204" s="1" t="s">
        <v>235</v>
      </c>
      <c r="G2204" s="1" t="s">
        <v>431</v>
      </c>
    </row>
    <row r="2205" spans="1:7" ht="15" customHeight="1">
      <c r="A2205" s="184">
        <v>44348</v>
      </c>
      <c r="B2205" s="1" t="s">
        <v>655</v>
      </c>
      <c r="C2205" s="38">
        <v>21579800</v>
      </c>
      <c r="E2205" s="1" t="s">
        <v>466</v>
      </c>
      <c r="F2205" s="1" t="s">
        <v>235</v>
      </c>
      <c r="G2205" s="1" t="s">
        <v>431</v>
      </c>
    </row>
    <row r="2206" spans="1:7" ht="15" customHeight="1">
      <c r="A2206" s="184">
        <v>44348</v>
      </c>
      <c r="B2206" s="1" t="s">
        <v>161</v>
      </c>
      <c r="D2206" s="38">
        <v>32056300</v>
      </c>
      <c r="E2206" s="1" t="s">
        <v>329</v>
      </c>
      <c r="F2206" s="1" t="s">
        <v>235</v>
      </c>
      <c r="G2206" s="1" t="s">
        <v>431</v>
      </c>
    </row>
    <row r="2207" spans="1:7" ht="15" customHeight="1">
      <c r="A2207" s="184">
        <v>44348</v>
      </c>
      <c r="B2207" s="1" t="s">
        <v>2</v>
      </c>
      <c r="D2207" s="38">
        <v>3205630</v>
      </c>
      <c r="E2207" s="1" t="s">
        <v>329</v>
      </c>
      <c r="F2207" s="1" t="s">
        <v>235</v>
      </c>
      <c r="G2207" s="1" t="s">
        <v>431</v>
      </c>
    </row>
    <row r="2208" spans="1:7" ht="15" customHeight="1">
      <c r="A2208" s="184">
        <v>44348</v>
      </c>
      <c r="B2208" s="1" t="s">
        <v>655</v>
      </c>
      <c r="C2208" s="38">
        <v>35261930</v>
      </c>
      <c r="E2208" s="1" t="s">
        <v>329</v>
      </c>
      <c r="F2208" s="1" t="s">
        <v>235</v>
      </c>
      <c r="G2208" s="1" t="s">
        <v>431</v>
      </c>
    </row>
    <row r="2209" spans="1:7" ht="15" customHeight="1">
      <c r="A2209" s="184">
        <v>44348</v>
      </c>
      <c r="B2209" s="1" t="s">
        <v>161</v>
      </c>
      <c r="D2209" s="38">
        <v>5053400</v>
      </c>
      <c r="E2209" s="1" t="s">
        <v>332</v>
      </c>
      <c r="F2209" s="1" t="s">
        <v>235</v>
      </c>
      <c r="G2209" s="1" t="s">
        <v>431</v>
      </c>
    </row>
    <row r="2210" spans="1:7" ht="15" customHeight="1">
      <c r="A2210" s="184">
        <v>44348</v>
      </c>
      <c r="B2210" s="1" t="s">
        <v>2</v>
      </c>
      <c r="D2210" s="38">
        <v>505340</v>
      </c>
      <c r="E2210" s="1" t="s">
        <v>332</v>
      </c>
      <c r="F2210" s="1" t="s">
        <v>235</v>
      </c>
      <c r="G2210" s="1" t="s">
        <v>431</v>
      </c>
    </row>
    <row r="2211" spans="1:7" ht="15" customHeight="1">
      <c r="A2211" s="184">
        <v>44348</v>
      </c>
      <c r="B2211" s="1" t="s">
        <v>655</v>
      </c>
      <c r="C2211" s="38">
        <v>5558740</v>
      </c>
      <c r="E2211" s="1" t="s">
        <v>332</v>
      </c>
      <c r="F2211" s="1" t="s">
        <v>235</v>
      </c>
      <c r="G2211" s="1" t="s">
        <v>431</v>
      </c>
    </row>
    <row r="2212" spans="1:7" ht="15" customHeight="1">
      <c r="A2212" s="184">
        <v>44348</v>
      </c>
      <c r="B2212" s="1" t="s">
        <v>161</v>
      </c>
      <c r="D2212" s="38">
        <v>8958000</v>
      </c>
      <c r="E2212" s="1" t="s">
        <v>131</v>
      </c>
      <c r="F2212" s="1" t="s">
        <v>235</v>
      </c>
      <c r="G2212" s="1" t="s">
        <v>431</v>
      </c>
    </row>
    <row r="2213" spans="1:7" ht="15" customHeight="1">
      <c r="A2213" s="184">
        <v>44348</v>
      </c>
      <c r="B2213" s="1" t="s">
        <v>2</v>
      </c>
      <c r="D2213" s="38">
        <v>895800</v>
      </c>
      <c r="E2213" s="1" t="s">
        <v>131</v>
      </c>
      <c r="F2213" s="1" t="s">
        <v>235</v>
      </c>
      <c r="G2213" s="1" t="s">
        <v>431</v>
      </c>
    </row>
    <row r="2214" spans="1:7" ht="15" customHeight="1">
      <c r="A2214" s="184">
        <v>44348</v>
      </c>
      <c r="B2214" s="1" t="s">
        <v>655</v>
      </c>
      <c r="C2214" s="38">
        <v>9853800</v>
      </c>
      <c r="E2214" s="1" t="s">
        <v>131</v>
      </c>
      <c r="F2214" s="1" t="s">
        <v>235</v>
      </c>
      <c r="G2214" s="1" t="s">
        <v>431</v>
      </c>
    </row>
    <row r="2215" spans="1:7" ht="15" customHeight="1">
      <c r="A2215" s="184">
        <v>44348</v>
      </c>
      <c r="B2215" s="1" t="s">
        <v>161</v>
      </c>
      <c r="D2215" s="38">
        <v>17492800</v>
      </c>
      <c r="E2215" s="1" t="s">
        <v>366</v>
      </c>
      <c r="F2215" s="1" t="s">
        <v>235</v>
      </c>
      <c r="G2215" s="1" t="s">
        <v>431</v>
      </c>
    </row>
    <row r="2216" spans="1:7" ht="15" customHeight="1">
      <c r="A2216" s="184">
        <v>44348</v>
      </c>
      <c r="B2216" s="1" t="s">
        <v>2</v>
      </c>
      <c r="D2216" s="38">
        <v>1749280</v>
      </c>
      <c r="E2216" s="1" t="s">
        <v>366</v>
      </c>
      <c r="F2216" s="1" t="s">
        <v>235</v>
      </c>
      <c r="G2216" s="1" t="s">
        <v>431</v>
      </c>
    </row>
    <row r="2217" spans="1:7" ht="15" customHeight="1">
      <c r="A2217" s="184">
        <v>44348</v>
      </c>
      <c r="B2217" s="1" t="s">
        <v>655</v>
      </c>
      <c r="C2217" s="38">
        <v>19242080</v>
      </c>
      <c r="E2217" s="1" t="s">
        <v>366</v>
      </c>
      <c r="F2217" s="1" t="s">
        <v>235</v>
      </c>
      <c r="G2217" s="1" t="s">
        <v>431</v>
      </c>
    </row>
    <row r="2218" spans="1:7" ht="15" customHeight="1">
      <c r="A2218" s="184">
        <v>44348</v>
      </c>
      <c r="B2218" s="1" t="s">
        <v>85</v>
      </c>
      <c r="D2218" s="38">
        <v>7055580</v>
      </c>
      <c r="E2218" s="1" t="s">
        <v>410</v>
      </c>
      <c r="F2218" s="1" t="s">
        <v>234</v>
      </c>
      <c r="G2218" s="1" t="s">
        <v>431</v>
      </c>
    </row>
    <row r="2219" spans="1:7" ht="15" customHeight="1">
      <c r="A2219" s="184">
        <v>44348</v>
      </c>
      <c r="B2219" s="1" t="s">
        <v>2</v>
      </c>
      <c r="D2219" s="38">
        <v>705558</v>
      </c>
      <c r="E2219" s="1" t="s">
        <v>410</v>
      </c>
      <c r="F2219" s="1" t="s">
        <v>234</v>
      </c>
      <c r="G2219" s="1" t="s">
        <v>431</v>
      </c>
    </row>
    <row r="2220" spans="1:7" ht="15" customHeight="1">
      <c r="A2220" s="184">
        <v>44348</v>
      </c>
      <c r="B2220" s="1" t="s">
        <v>655</v>
      </c>
      <c r="C2220" s="38">
        <v>7761138</v>
      </c>
      <c r="E2220" s="1" t="s">
        <v>410</v>
      </c>
      <c r="F2220" s="1" t="s">
        <v>234</v>
      </c>
      <c r="G2220" s="1" t="s">
        <v>431</v>
      </c>
    </row>
    <row r="2221" spans="1:7" ht="15" customHeight="1">
      <c r="A2221" s="184">
        <v>44348</v>
      </c>
      <c r="B2221" s="1" t="s">
        <v>161</v>
      </c>
      <c r="D2221" s="38">
        <v>5773800</v>
      </c>
      <c r="E2221" s="1" t="s">
        <v>410</v>
      </c>
      <c r="F2221" s="1" t="s">
        <v>235</v>
      </c>
      <c r="G2221" s="1" t="s">
        <v>431</v>
      </c>
    </row>
    <row r="2222" spans="1:7" ht="15" customHeight="1">
      <c r="A2222" s="184">
        <v>44348</v>
      </c>
      <c r="B2222" s="1" t="s">
        <v>2</v>
      </c>
      <c r="D2222" s="38">
        <v>577380</v>
      </c>
      <c r="E2222" s="1" t="s">
        <v>410</v>
      </c>
      <c r="F2222" s="1" t="s">
        <v>235</v>
      </c>
      <c r="G2222" s="1" t="s">
        <v>431</v>
      </c>
    </row>
    <row r="2223" spans="1:7" ht="15" customHeight="1">
      <c r="A2223" s="184">
        <v>44348</v>
      </c>
      <c r="B2223" s="1" t="s">
        <v>655</v>
      </c>
      <c r="C2223" s="38">
        <v>6351180</v>
      </c>
      <c r="E2223" s="1" t="s">
        <v>410</v>
      </c>
      <c r="F2223" s="1" t="s">
        <v>235</v>
      </c>
      <c r="G2223" s="1" t="s">
        <v>431</v>
      </c>
    </row>
    <row r="2224" spans="1:7" ht="15" customHeight="1">
      <c r="A2224" s="184">
        <v>44348</v>
      </c>
      <c r="B2224" s="1" t="s">
        <v>85</v>
      </c>
      <c r="D2224" s="38">
        <v>5358000</v>
      </c>
      <c r="E2224" s="1" t="s">
        <v>653</v>
      </c>
      <c r="F2224" s="1" t="s">
        <v>234</v>
      </c>
      <c r="G2224" s="1" t="s">
        <v>431</v>
      </c>
    </row>
    <row r="2225" spans="1:7" ht="15" customHeight="1">
      <c r="A2225" s="184">
        <v>44348</v>
      </c>
      <c r="B2225" s="1" t="s">
        <v>2</v>
      </c>
      <c r="D2225" s="38">
        <v>535800</v>
      </c>
      <c r="E2225" s="1" t="s">
        <v>653</v>
      </c>
      <c r="F2225" s="1" t="s">
        <v>234</v>
      </c>
      <c r="G2225" s="1" t="s">
        <v>431</v>
      </c>
    </row>
    <row r="2226" spans="1:7" ht="15" customHeight="1">
      <c r="A2226" s="184">
        <v>44348</v>
      </c>
      <c r="B2226" s="1" t="s">
        <v>655</v>
      </c>
      <c r="C2226" s="38">
        <v>5893800</v>
      </c>
      <c r="E2226" s="1" t="s">
        <v>653</v>
      </c>
      <c r="F2226" s="1" t="s">
        <v>234</v>
      </c>
      <c r="G2226" s="1" t="s">
        <v>431</v>
      </c>
    </row>
    <row r="2227" spans="1:7" ht="15" customHeight="1">
      <c r="A2227" s="184">
        <v>44348</v>
      </c>
      <c r="B2227" s="1" t="s">
        <v>161</v>
      </c>
      <c r="D2227" s="38">
        <v>3010100</v>
      </c>
      <c r="E2227" s="1" t="s">
        <v>653</v>
      </c>
      <c r="F2227" s="1" t="s">
        <v>235</v>
      </c>
      <c r="G2227" s="1" t="s">
        <v>431</v>
      </c>
    </row>
    <row r="2228" spans="1:7" ht="15" customHeight="1">
      <c r="A2228" s="184">
        <v>44348</v>
      </c>
      <c r="B2228" s="1" t="s">
        <v>2</v>
      </c>
      <c r="D2228" s="38">
        <v>301010</v>
      </c>
      <c r="E2228" s="1" t="s">
        <v>653</v>
      </c>
      <c r="F2228" s="1" t="s">
        <v>235</v>
      </c>
      <c r="G2228" s="1" t="s">
        <v>431</v>
      </c>
    </row>
    <row r="2229" spans="1:7" ht="15" customHeight="1">
      <c r="A2229" s="184">
        <v>44348</v>
      </c>
      <c r="B2229" s="1" t="s">
        <v>655</v>
      </c>
      <c r="C2229" s="38">
        <v>3311110</v>
      </c>
      <c r="E2229" s="1" t="s">
        <v>653</v>
      </c>
      <c r="F2229" s="1" t="s">
        <v>235</v>
      </c>
      <c r="G2229" s="1" t="s">
        <v>431</v>
      </c>
    </row>
    <row r="2230" spans="1:7" ht="15" customHeight="1">
      <c r="A2230" s="184">
        <v>44348</v>
      </c>
      <c r="B2230" s="1" t="s">
        <v>85</v>
      </c>
      <c r="D2230" s="38">
        <v>85568800</v>
      </c>
      <c r="E2230" s="1" t="s">
        <v>137</v>
      </c>
      <c r="F2230" s="1" t="s">
        <v>234</v>
      </c>
      <c r="G2230" s="1" t="s">
        <v>431</v>
      </c>
    </row>
    <row r="2231" spans="1:7" ht="15" customHeight="1">
      <c r="A2231" s="184">
        <v>44348</v>
      </c>
      <c r="B2231" s="1" t="s">
        <v>2</v>
      </c>
      <c r="D2231" s="38">
        <v>8556880</v>
      </c>
      <c r="E2231" s="1" t="s">
        <v>137</v>
      </c>
      <c r="F2231" s="1" t="s">
        <v>234</v>
      </c>
      <c r="G2231" s="1" t="s">
        <v>431</v>
      </c>
    </row>
    <row r="2232" spans="1:7" ht="15" customHeight="1">
      <c r="A2232" s="184">
        <v>44348</v>
      </c>
      <c r="B2232" s="1" t="s">
        <v>655</v>
      </c>
      <c r="C2232" s="38">
        <v>94125680</v>
      </c>
      <c r="E2232" s="1" t="s">
        <v>137</v>
      </c>
      <c r="F2232" s="1" t="s">
        <v>234</v>
      </c>
      <c r="G2232" s="1" t="s">
        <v>431</v>
      </c>
    </row>
    <row r="2233" spans="1:7" ht="15" customHeight="1">
      <c r="A2233" s="184">
        <v>44348</v>
      </c>
      <c r="B2233" s="1" t="s">
        <v>161</v>
      </c>
      <c r="D2233" s="38">
        <v>59867900</v>
      </c>
      <c r="E2233" s="1" t="s">
        <v>137</v>
      </c>
      <c r="F2233" s="1" t="s">
        <v>235</v>
      </c>
      <c r="G2233" s="1" t="s">
        <v>431</v>
      </c>
    </row>
    <row r="2234" spans="1:7" ht="15" customHeight="1">
      <c r="A2234" s="184">
        <v>44348</v>
      </c>
      <c r="B2234" s="1" t="s">
        <v>2</v>
      </c>
      <c r="D2234" s="38">
        <v>5986790</v>
      </c>
      <c r="E2234" s="1" t="s">
        <v>137</v>
      </c>
      <c r="F2234" s="1" t="s">
        <v>235</v>
      </c>
      <c r="G2234" s="1" t="s">
        <v>431</v>
      </c>
    </row>
    <row r="2235" spans="1:7" ht="15" customHeight="1">
      <c r="A2235" s="184">
        <v>44348</v>
      </c>
      <c r="B2235" s="1" t="s">
        <v>655</v>
      </c>
      <c r="C2235" s="38">
        <v>65854690</v>
      </c>
      <c r="E2235" s="1" t="s">
        <v>137</v>
      </c>
      <c r="F2235" s="1" t="s">
        <v>235</v>
      </c>
      <c r="G2235" s="1" t="s">
        <v>431</v>
      </c>
    </row>
    <row r="2236" spans="1:7" ht="15" customHeight="1">
      <c r="A2236" s="184">
        <v>44348</v>
      </c>
      <c r="B2236" s="1" t="s">
        <v>85</v>
      </c>
      <c r="D2236" s="38">
        <v>12407700</v>
      </c>
      <c r="E2236" s="1" t="s">
        <v>125</v>
      </c>
      <c r="F2236" s="1" t="s">
        <v>234</v>
      </c>
      <c r="G2236" s="1" t="s">
        <v>431</v>
      </c>
    </row>
    <row r="2237" spans="1:7" ht="15" customHeight="1">
      <c r="A2237" s="184">
        <v>44348</v>
      </c>
      <c r="B2237" s="1" t="s">
        <v>2</v>
      </c>
      <c r="D2237" s="38">
        <v>1240770</v>
      </c>
      <c r="E2237" s="1" t="s">
        <v>125</v>
      </c>
      <c r="F2237" s="1" t="s">
        <v>234</v>
      </c>
      <c r="G2237" s="1" t="s">
        <v>431</v>
      </c>
    </row>
    <row r="2238" spans="1:7" ht="15" customHeight="1">
      <c r="A2238" s="184">
        <v>44348</v>
      </c>
      <c r="B2238" s="1" t="s">
        <v>655</v>
      </c>
      <c r="C2238" s="38">
        <v>13648470</v>
      </c>
      <c r="E2238" s="1" t="s">
        <v>125</v>
      </c>
      <c r="F2238" s="1" t="s">
        <v>234</v>
      </c>
      <c r="G2238" s="1" t="s">
        <v>431</v>
      </c>
    </row>
    <row r="2239" spans="1:7" ht="15" customHeight="1">
      <c r="A2239" s="184">
        <v>44348</v>
      </c>
      <c r="B2239" s="1" t="s">
        <v>161</v>
      </c>
      <c r="D2239" s="38">
        <v>6579600</v>
      </c>
      <c r="E2239" s="1" t="s">
        <v>125</v>
      </c>
      <c r="F2239" s="1" t="s">
        <v>235</v>
      </c>
      <c r="G2239" s="1" t="s">
        <v>431</v>
      </c>
    </row>
    <row r="2240" spans="1:7" ht="15" customHeight="1">
      <c r="A2240" s="184">
        <v>44348</v>
      </c>
      <c r="B2240" s="1" t="s">
        <v>2</v>
      </c>
      <c r="D2240" s="38">
        <v>657960</v>
      </c>
      <c r="E2240" s="1" t="s">
        <v>125</v>
      </c>
      <c r="F2240" s="1" t="s">
        <v>235</v>
      </c>
      <c r="G2240" s="1" t="s">
        <v>431</v>
      </c>
    </row>
    <row r="2241" spans="1:7" ht="15" customHeight="1">
      <c r="A2241" s="184">
        <v>44348</v>
      </c>
      <c r="B2241" s="1" t="s">
        <v>655</v>
      </c>
      <c r="C2241" s="38">
        <v>7237560</v>
      </c>
      <c r="E2241" s="1" t="s">
        <v>125</v>
      </c>
      <c r="F2241" s="1" t="s">
        <v>235</v>
      </c>
      <c r="G2241" s="1" t="s">
        <v>431</v>
      </c>
    </row>
    <row r="2242" spans="1:7" ht="15" customHeight="1">
      <c r="A2242" s="184">
        <v>44348</v>
      </c>
      <c r="B2242" s="1" t="s">
        <v>85</v>
      </c>
      <c r="D2242" s="38">
        <v>21699480</v>
      </c>
      <c r="E2242" s="1" t="s">
        <v>132</v>
      </c>
      <c r="F2242" s="1" t="s">
        <v>234</v>
      </c>
      <c r="G2242" s="1" t="s">
        <v>431</v>
      </c>
    </row>
    <row r="2243" spans="1:7" ht="15" customHeight="1">
      <c r="A2243" s="184">
        <v>44348</v>
      </c>
      <c r="B2243" s="1" t="s">
        <v>2</v>
      </c>
      <c r="D2243" s="38">
        <v>2169948</v>
      </c>
      <c r="E2243" s="1" t="s">
        <v>132</v>
      </c>
      <c r="F2243" s="1" t="s">
        <v>234</v>
      </c>
      <c r="G2243" s="1" t="s">
        <v>431</v>
      </c>
    </row>
    <row r="2244" spans="1:7" ht="15" customHeight="1">
      <c r="A2244" s="184">
        <v>44348</v>
      </c>
      <c r="B2244" s="1" t="s">
        <v>655</v>
      </c>
      <c r="C2244" s="38">
        <v>23869428</v>
      </c>
      <c r="E2244" s="1" t="s">
        <v>132</v>
      </c>
      <c r="F2244" s="1" t="s">
        <v>234</v>
      </c>
      <c r="G2244" s="1" t="s">
        <v>431</v>
      </c>
    </row>
    <row r="2245" spans="1:7" ht="15" customHeight="1">
      <c r="A2245" s="184">
        <v>44348</v>
      </c>
      <c r="B2245" s="1" t="s">
        <v>161</v>
      </c>
      <c r="D2245" s="38">
        <v>13388500</v>
      </c>
      <c r="E2245" s="1" t="s">
        <v>132</v>
      </c>
      <c r="F2245" s="1" t="s">
        <v>235</v>
      </c>
      <c r="G2245" s="1" t="s">
        <v>431</v>
      </c>
    </row>
    <row r="2246" spans="1:7" ht="15" customHeight="1">
      <c r="A2246" s="184">
        <v>44348</v>
      </c>
      <c r="B2246" s="1" t="s">
        <v>2</v>
      </c>
      <c r="D2246" s="38">
        <v>1338850</v>
      </c>
      <c r="E2246" s="1" t="s">
        <v>132</v>
      </c>
      <c r="F2246" s="1" t="s">
        <v>235</v>
      </c>
      <c r="G2246" s="1" t="s">
        <v>431</v>
      </c>
    </row>
    <row r="2247" spans="1:7" ht="15" customHeight="1">
      <c r="A2247" s="184">
        <v>44348</v>
      </c>
      <c r="B2247" s="1" t="s">
        <v>655</v>
      </c>
      <c r="C2247" s="38">
        <v>14727350</v>
      </c>
      <c r="E2247" s="1" t="s">
        <v>132</v>
      </c>
      <c r="F2247" s="1" t="s">
        <v>235</v>
      </c>
      <c r="G2247" s="1" t="s">
        <v>431</v>
      </c>
    </row>
    <row r="2248" spans="1:7" ht="15" customHeight="1">
      <c r="A2248" s="184">
        <v>44348</v>
      </c>
      <c r="B2248" s="1" t="s">
        <v>85</v>
      </c>
      <c r="D2248" s="38">
        <v>115189620</v>
      </c>
      <c r="E2248" s="1" t="s">
        <v>132</v>
      </c>
      <c r="F2248" s="1" t="s">
        <v>234</v>
      </c>
      <c r="G2248" s="1" t="s">
        <v>431</v>
      </c>
    </row>
    <row r="2249" spans="1:7" ht="15" customHeight="1">
      <c r="A2249" s="184">
        <v>44348</v>
      </c>
      <c r="B2249" s="1" t="s">
        <v>2</v>
      </c>
      <c r="D2249" s="38">
        <v>11518962</v>
      </c>
      <c r="E2249" s="1" t="s">
        <v>132</v>
      </c>
      <c r="F2249" s="1" t="s">
        <v>234</v>
      </c>
      <c r="G2249" s="1" t="s">
        <v>431</v>
      </c>
    </row>
    <row r="2250" spans="1:7" ht="15" customHeight="1">
      <c r="A2250" s="184">
        <v>44348</v>
      </c>
      <c r="B2250" s="1" t="s">
        <v>655</v>
      </c>
      <c r="C2250" s="38">
        <v>126708582</v>
      </c>
      <c r="E2250" s="1" t="s">
        <v>132</v>
      </c>
      <c r="F2250" s="1" t="s">
        <v>234</v>
      </c>
      <c r="G2250" s="1" t="s">
        <v>431</v>
      </c>
    </row>
    <row r="2251" spans="1:7" ht="15" customHeight="1">
      <c r="A2251" s="184">
        <v>44348</v>
      </c>
      <c r="B2251" s="1" t="s">
        <v>161</v>
      </c>
      <c r="D2251" s="38">
        <v>71073600</v>
      </c>
      <c r="E2251" s="1" t="s">
        <v>132</v>
      </c>
      <c r="F2251" s="1" t="s">
        <v>235</v>
      </c>
      <c r="G2251" s="1" t="s">
        <v>431</v>
      </c>
    </row>
    <row r="2252" spans="1:7" ht="15" customHeight="1">
      <c r="A2252" s="184">
        <v>44348</v>
      </c>
      <c r="B2252" s="1" t="s">
        <v>2</v>
      </c>
      <c r="D2252" s="38">
        <v>7107360</v>
      </c>
      <c r="E2252" s="1" t="s">
        <v>132</v>
      </c>
      <c r="F2252" s="1" t="s">
        <v>235</v>
      </c>
      <c r="G2252" s="1" t="s">
        <v>431</v>
      </c>
    </row>
    <row r="2253" spans="1:7" ht="15" customHeight="1">
      <c r="A2253" s="184">
        <v>44348</v>
      </c>
      <c r="B2253" s="1" t="s">
        <v>655</v>
      </c>
      <c r="C2253" s="38">
        <v>78180960</v>
      </c>
      <c r="E2253" s="1" t="s">
        <v>132</v>
      </c>
      <c r="F2253" s="1" t="s">
        <v>235</v>
      </c>
      <c r="G2253" s="1" t="s">
        <v>431</v>
      </c>
    </row>
    <row r="2254" spans="1:7" ht="15" customHeight="1">
      <c r="A2254" s="184">
        <v>44348</v>
      </c>
      <c r="B2254" s="1" t="s">
        <v>85</v>
      </c>
      <c r="D2254" s="38">
        <v>14400600</v>
      </c>
      <c r="E2254" s="1" t="s">
        <v>241</v>
      </c>
      <c r="F2254" s="1" t="s">
        <v>234</v>
      </c>
      <c r="G2254" s="1" t="s">
        <v>431</v>
      </c>
    </row>
    <row r="2255" spans="1:7" ht="15" customHeight="1">
      <c r="A2255" s="184">
        <v>44348</v>
      </c>
      <c r="B2255" s="1" t="s">
        <v>2</v>
      </c>
      <c r="D2255" s="38">
        <v>1440060</v>
      </c>
      <c r="E2255" s="1" t="s">
        <v>241</v>
      </c>
      <c r="F2255" s="1" t="s">
        <v>234</v>
      </c>
      <c r="G2255" s="1" t="s">
        <v>431</v>
      </c>
    </row>
    <row r="2256" spans="1:7" ht="15" customHeight="1">
      <c r="A2256" s="184">
        <v>44348</v>
      </c>
      <c r="B2256" s="1" t="s">
        <v>655</v>
      </c>
      <c r="C2256" s="38">
        <v>15840660</v>
      </c>
      <c r="E2256" s="1" t="s">
        <v>241</v>
      </c>
      <c r="F2256" s="1" t="s">
        <v>234</v>
      </c>
      <c r="G2256" s="1" t="s">
        <v>431</v>
      </c>
    </row>
    <row r="2257" spans="1:7" ht="15" customHeight="1">
      <c r="A2257" s="184">
        <v>44348</v>
      </c>
      <c r="B2257" s="1" t="s">
        <v>161</v>
      </c>
      <c r="D2257" s="38">
        <v>8472500</v>
      </c>
      <c r="E2257" s="1" t="s">
        <v>241</v>
      </c>
      <c r="F2257" s="1" t="s">
        <v>235</v>
      </c>
      <c r="G2257" s="1" t="s">
        <v>431</v>
      </c>
    </row>
    <row r="2258" spans="1:7" ht="15" customHeight="1">
      <c r="A2258" s="184">
        <v>44348</v>
      </c>
      <c r="B2258" s="1" t="s">
        <v>2</v>
      </c>
      <c r="D2258" s="38">
        <v>847250</v>
      </c>
      <c r="E2258" s="1" t="s">
        <v>241</v>
      </c>
      <c r="F2258" s="1" t="s">
        <v>235</v>
      </c>
      <c r="G2258" s="1" t="s">
        <v>431</v>
      </c>
    </row>
    <row r="2259" spans="1:7" ht="15" customHeight="1">
      <c r="A2259" s="184">
        <v>44348</v>
      </c>
      <c r="B2259" s="1" t="s">
        <v>655</v>
      </c>
      <c r="C2259" s="38">
        <v>9319750</v>
      </c>
      <c r="E2259" s="1" t="s">
        <v>241</v>
      </c>
      <c r="F2259" s="1" t="s">
        <v>235</v>
      </c>
      <c r="G2259" s="1" t="s">
        <v>431</v>
      </c>
    </row>
    <row r="2260" spans="1:7" ht="15" customHeight="1">
      <c r="A2260" s="184">
        <v>44348</v>
      </c>
      <c r="B2260" s="1" t="s">
        <v>85</v>
      </c>
      <c r="D2260" s="38">
        <v>5380600</v>
      </c>
      <c r="E2260" s="1" t="s">
        <v>241</v>
      </c>
      <c r="F2260" s="1" t="s">
        <v>234</v>
      </c>
      <c r="G2260" s="1" t="s">
        <v>431</v>
      </c>
    </row>
    <row r="2261" spans="1:7" ht="15" customHeight="1">
      <c r="A2261" s="184">
        <v>44348</v>
      </c>
      <c r="B2261" s="1" t="s">
        <v>2</v>
      </c>
      <c r="D2261" s="38">
        <v>538060</v>
      </c>
      <c r="E2261" s="1" t="s">
        <v>241</v>
      </c>
      <c r="F2261" s="1" t="s">
        <v>234</v>
      </c>
      <c r="G2261" s="1" t="s">
        <v>431</v>
      </c>
    </row>
    <row r="2262" spans="1:7" ht="15" customHeight="1">
      <c r="A2262" s="184">
        <v>44348</v>
      </c>
      <c r="B2262" s="1" t="s">
        <v>655</v>
      </c>
      <c r="C2262" s="38">
        <v>5918660</v>
      </c>
      <c r="E2262" s="1" t="s">
        <v>241</v>
      </c>
      <c r="F2262" s="1" t="s">
        <v>234</v>
      </c>
      <c r="G2262" s="1" t="s">
        <v>431</v>
      </c>
    </row>
    <row r="2263" spans="1:7" ht="15" customHeight="1">
      <c r="A2263" s="184">
        <v>44348</v>
      </c>
      <c r="B2263" s="1" t="s">
        <v>161</v>
      </c>
      <c r="D2263" s="38">
        <v>2934800</v>
      </c>
      <c r="E2263" s="1" t="s">
        <v>241</v>
      </c>
      <c r="F2263" s="1" t="s">
        <v>235</v>
      </c>
      <c r="G2263" s="1" t="s">
        <v>431</v>
      </c>
    </row>
    <row r="2264" spans="1:7" ht="15" customHeight="1">
      <c r="A2264" s="184">
        <v>44348</v>
      </c>
      <c r="B2264" s="1" t="s">
        <v>2</v>
      </c>
      <c r="D2264" s="38">
        <v>293480</v>
      </c>
      <c r="E2264" s="1" t="s">
        <v>241</v>
      </c>
      <c r="F2264" s="1" t="s">
        <v>235</v>
      </c>
      <c r="G2264" s="1" t="s">
        <v>431</v>
      </c>
    </row>
    <row r="2265" spans="1:7" ht="15" customHeight="1">
      <c r="A2265" s="184">
        <v>44348</v>
      </c>
      <c r="B2265" s="1" t="s">
        <v>655</v>
      </c>
      <c r="C2265" s="38">
        <v>3228280</v>
      </c>
      <c r="E2265" s="1" t="s">
        <v>241</v>
      </c>
      <c r="F2265" s="1" t="s">
        <v>235</v>
      </c>
      <c r="G2265" s="1" t="s">
        <v>431</v>
      </c>
    </row>
    <row r="2266" spans="1:7" ht="15" customHeight="1">
      <c r="A2266" s="184">
        <v>44348</v>
      </c>
      <c r="B2266" s="1" t="s">
        <v>85</v>
      </c>
      <c r="D2266" s="38">
        <v>6054000</v>
      </c>
      <c r="E2266" s="1" t="s">
        <v>122</v>
      </c>
      <c r="F2266" s="1" t="s">
        <v>234</v>
      </c>
      <c r="G2266" s="1" t="s">
        <v>431</v>
      </c>
    </row>
    <row r="2267" spans="1:7" ht="15" customHeight="1">
      <c r="A2267" s="184">
        <v>44348</v>
      </c>
      <c r="B2267" s="1" t="s">
        <v>2</v>
      </c>
      <c r="D2267" s="38">
        <v>605400</v>
      </c>
      <c r="E2267" s="1" t="s">
        <v>122</v>
      </c>
      <c r="F2267" s="1" t="s">
        <v>234</v>
      </c>
      <c r="G2267" s="1" t="s">
        <v>431</v>
      </c>
    </row>
    <row r="2268" spans="1:7" ht="15" customHeight="1">
      <c r="A2268" s="184">
        <v>44348</v>
      </c>
      <c r="B2268" s="1" t="s">
        <v>655</v>
      </c>
      <c r="C2268" s="38">
        <v>6659400</v>
      </c>
      <c r="E2268" s="1" t="s">
        <v>122</v>
      </c>
      <c r="F2268" s="1" t="s">
        <v>234</v>
      </c>
      <c r="G2268" s="1" t="s">
        <v>431</v>
      </c>
    </row>
    <row r="2269" spans="1:7" ht="15" customHeight="1">
      <c r="A2269" s="184">
        <v>44348</v>
      </c>
      <c r="B2269" s="1" t="s">
        <v>161</v>
      </c>
      <c r="D2269" s="38">
        <v>3557300</v>
      </c>
      <c r="E2269" s="1" t="s">
        <v>122</v>
      </c>
      <c r="F2269" s="1" t="s">
        <v>235</v>
      </c>
      <c r="G2269" s="1" t="s">
        <v>431</v>
      </c>
    </row>
    <row r="2270" spans="1:7" ht="15" customHeight="1">
      <c r="A2270" s="184">
        <v>44348</v>
      </c>
      <c r="B2270" s="1" t="s">
        <v>2</v>
      </c>
      <c r="D2270" s="38">
        <v>355730</v>
      </c>
      <c r="E2270" s="1" t="s">
        <v>122</v>
      </c>
      <c r="F2270" s="1" t="s">
        <v>235</v>
      </c>
      <c r="G2270" s="1" t="s">
        <v>431</v>
      </c>
    </row>
    <row r="2271" spans="1:7" ht="15" customHeight="1">
      <c r="A2271" s="184">
        <v>44348</v>
      </c>
      <c r="B2271" s="1" t="s">
        <v>655</v>
      </c>
      <c r="C2271" s="38">
        <v>3913030</v>
      </c>
      <c r="E2271" s="1" t="s">
        <v>122</v>
      </c>
      <c r="F2271" s="1" t="s">
        <v>235</v>
      </c>
      <c r="G2271" s="1" t="s">
        <v>431</v>
      </c>
    </row>
    <row r="2272" spans="1:7" ht="15" customHeight="1">
      <c r="A2272" s="184">
        <v>44348</v>
      </c>
      <c r="B2272" s="1" t="s">
        <v>85</v>
      </c>
      <c r="D2272" s="38">
        <v>8752981</v>
      </c>
      <c r="E2272" s="1" t="s">
        <v>256</v>
      </c>
      <c r="F2272" s="1" t="s">
        <v>234</v>
      </c>
      <c r="G2272" s="1" t="s">
        <v>431</v>
      </c>
    </row>
    <row r="2273" spans="1:7" ht="15" customHeight="1">
      <c r="A2273" s="184">
        <v>44348</v>
      </c>
      <c r="B2273" s="1" t="s">
        <v>2</v>
      </c>
      <c r="D2273" s="38">
        <v>875298</v>
      </c>
      <c r="E2273" s="1" t="s">
        <v>256</v>
      </c>
      <c r="F2273" s="1" t="s">
        <v>234</v>
      </c>
      <c r="G2273" s="1" t="s">
        <v>431</v>
      </c>
    </row>
    <row r="2274" spans="1:7" ht="15" customHeight="1">
      <c r="A2274" s="184">
        <v>44348</v>
      </c>
      <c r="B2274" s="1" t="s">
        <v>655</v>
      </c>
      <c r="C2274" s="38">
        <v>9628279</v>
      </c>
      <c r="E2274" s="1" t="s">
        <v>256</v>
      </c>
      <c r="F2274" s="1" t="s">
        <v>234</v>
      </c>
      <c r="G2274" s="1" t="s">
        <v>431</v>
      </c>
    </row>
    <row r="2275" spans="1:7" ht="15" customHeight="1">
      <c r="A2275" s="184">
        <v>44348</v>
      </c>
      <c r="B2275" s="1" t="s">
        <v>161</v>
      </c>
      <c r="D2275" s="38">
        <v>6540627</v>
      </c>
      <c r="E2275" s="1" t="s">
        <v>256</v>
      </c>
      <c r="F2275" s="1" t="s">
        <v>235</v>
      </c>
      <c r="G2275" s="1" t="s">
        <v>431</v>
      </c>
    </row>
    <row r="2276" spans="1:7" ht="15" customHeight="1">
      <c r="A2276" s="184">
        <v>44348</v>
      </c>
      <c r="B2276" s="1" t="s">
        <v>2</v>
      </c>
      <c r="D2276" s="38">
        <v>654062</v>
      </c>
      <c r="E2276" s="1" t="s">
        <v>256</v>
      </c>
      <c r="F2276" s="1" t="s">
        <v>235</v>
      </c>
      <c r="G2276" s="1" t="s">
        <v>431</v>
      </c>
    </row>
    <row r="2277" spans="1:7" ht="15" customHeight="1">
      <c r="A2277" s="184">
        <v>44348</v>
      </c>
      <c r="B2277" s="1" t="s">
        <v>655</v>
      </c>
      <c r="C2277" s="38">
        <v>7194689</v>
      </c>
      <c r="E2277" s="1" t="s">
        <v>256</v>
      </c>
      <c r="F2277" s="1" t="s">
        <v>235</v>
      </c>
      <c r="G2277" s="1" t="s">
        <v>431</v>
      </c>
    </row>
    <row r="2278" spans="1:7" ht="15" customHeight="1">
      <c r="A2278" s="184">
        <v>44348</v>
      </c>
      <c r="B2278" s="1" t="s">
        <v>85</v>
      </c>
      <c r="D2278" s="38">
        <v>100331200</v>
      </c>
      <c r="E2278" s="1" t="s">
        <v>122</v>
      </c>
      <c r="F2278" s="1" t="s">
        <v>234</v>
      </c>
      <c r="G2278" s="1" t="s">
        <v>431</v>
      </c>
    </row>
    <row r="2279" spans="1:7" ht="15" customHeight="1">
      <c r="A2279" s="184">
        <v>44348</v>
      </c>
      <c r="B2279" s="1" t="s">
        <v>2</v>
      </c>
      <c r="D2279" s="38">
        <v>10033120</v>
      </c>
      <c r="E2279" s="1" t="s">
        <v>122</v>
      </c>
      <c r="F2279" s="1" t="s">
        <v>234</v>
      </c>
      <c r="G2279" s="1" t="s">
        <v>431</v>
      </c>
    </row>
    <row r="2280" spans="1:7" ht="15" customHeight="1">
      <c r="A2280" s="184">
        <v>44348</v>
      </c>
      <c r="B2280" s="1" t="s">
        <v>655</v>
      </c>
      <c r="C2280" s="38">
        <v>110364320</v>
      </c>
      <c r="E2280" s="1" t="s">
        <v>122</v>
      </c>
      <c r="F2280" s="1" t="s">
        <v>234</v>
      </c>
      <c r="G2280" s="1" t="s">
        <v>431</v>
      </c>
    </row>
    <row r="2281" spans="1:7" ht="15" customHeight="1">
      <c r="A2281" s="184">
        <v>44348</v>
      </c>
      <c r="B2281" s="1" t="s">
        <v>161</v>
      </c>
      <c r="D2281" s="38">
        <v>59002200</v>
      </c>
      <c r="E2281" s="1" t="s">
        <v>122</v>
      </c>
      <c r="F2281" s="1" t="s">
        <v>235</v>
      </c>
      <c r="G2281" s="1" t="s">
        <v>431</v>
      </c>
    </row>
    <row r="2282" spans="1:7" ht="15" customHeight="1">
      <c r="A2282" s="184">
        <v>44348</v>
      </c>
      <c r="B2282" s="1" t="s">
        <v>2</v>
      </c>
      <c r="D2282" s="38">
        <v>5900220</v>
      </c>
      <c r="E2282" s="1" t="s">
        <v>122</v>
      </c>
      <c r="F2282" s="1" t="s">
        <v>235</v>
      </c>
      <c r="G2282" s="1" t="s">
        <v>431</v>
      </c>
    </row>
    <row r="2283" spans="1:7" ht="15" customHeight="1">
      <c r="A2283" s="184">
        <v>44348</v>
      </c>
      <c r="B2283" s="1" t="s">
        <v>655</v>
      </c>
      <c r="C2283" s="38">
        <v>64902420</v>
      </c>
      <c r="E2283" s="1" t="s">
        <v>122</v>
      </c>
      <c r="F2283" s="1" t="s">
        <v>235</v>
      </c>
      <c r="G2283" s="1" t="s">
        <v>431</v>
      </c>
    </row>
    <row r="2284" spans="1:7" ht="15" customHeight="1">
      <c r="A2284" s="184">
        <v>44348</v>
      </c>
      <c r="B2284" s="1" t="s">
        <v>161</v>
      </c>
      <c r="D2284" s="38">
        <v>119398249</v>
      </c>
      <c r="E2284" s="1" t="s">
        <v>140</v>
      </c>
      <c r="F2284" s="1" t="s">
        <v>235</v>
      </c>
      <c r="G2284" s="1" t="s">
        <v>431</v>
      </c>
    </row>
    <row r="2285" spans="1:7" ht="15" customHeight="1">
      <c r="A2285" s="184">
        <v>44348</v>
      </c>
      <c r="B2285" s="1" t="s">
        <v>2</v>
      </c>
      <c r="D2285" s="38">
        <v>11939824</v>
      </c>
      <c r="E2285" s="1" t="s">
        <v>140</v>
      </c>
      <c r="F2285" s="1" t="s">
        <v>235</v>
      </c>
      <c r="G2285" s="1" t="s">
        <v>431</v>
      </c>
    </row>
    <row r="2286" spans="1:7" ht="15" customHeight="1">
      <c r="A2286" s="184">
        <v>44348</v>
      </c>
      <c r="B2286" s="1" t="s">
        <v>655</v>
      </c>
      <c r="C2286" s="38">
        <v>131338073</v>
      </c>
      <c r="E2286" s="1" t="s">
        <v>140</v>
      </c>
      <c r="F2286" s="1" t="s">
        <v>235</v>
      </c>
      <c r="G2286" s="1" t="s">
        <v>431</v>
      </c>
    </row>
    <row r="2287" spans="1:7" ht="15" customHeight="1">
      <c r="A2287" s="184">
        <v>44348</v>
      </c>
      <c r="B2287" s="1" t="s">
        <v>161</v>
      </c>
      <c r="D2287" s="38">
        <v>15818951</v>
      </c>
      <c r="E2287" s="1" t="s">
        <v>140</v>
      </c>
      <c r="F2287" s="1" t="s">
        <v>235</v>
      </c>
      <c r="G2287" s="1" t="s">
        <v>431</v>
      </c>
    </row>
    <row r="2288" spans="1:7" ht="15" customHeight="1">
      <c r="A2288" s="184">
        <v>44348</v>
      </c>
      <c r="B2288" s="1" t="s">
        <v>2</v>
      </c>
      <c r="D2288" s="38">
        <v>1581895</v>
      </c>
      <c r="E2288" s="1" t="s">
        <v>140</v>
      </c>
      <c r="F2288" s="1" t="s">
        <v>235</v>
      </c>
      <c r="G2288" s="1" t="s">
        <v>431</v>
      </c>
    </row>
    <row r="2289" spans="1:8" ht="15" customHeight="1">
      <c r="A2289" s="184">
        <v>44348</v>
      </c>
      <c r="B2289" s="1" t="s">
        <v>655</v>
      </c>
      <c r="C2289" s="38">
        <v>17400846</v>
      </c>
      <c r="E2289" s="1" t="s">
        <v>140</v>
      </c>
      <c r="F2289" s="1" t="s">
        <v>235</v>
      </c>
      <c r="G2289" s="1" t="s">
        <v>431</v>
      </c>
    </row>
    <row r="2290" spans="1:8" ht="15" customHeight="1">
      <c r="A2290" s="184">
        <v>44368</v>
      </c>
      <c r="B2290" s="1" t="s">
        <v>169</v>
      </c>
      <c r="D2290" s="38">
        <v>32270</v>
      </c>
      <c r="E2290" s="1" t="s">
        <v>118</v>
      </c>
      <c r="F2290" s="1" t="s">
        <v>145</v>
      </c>
      <c r="G2290" s="1" t="s">
        <v>433</v>
      </c>
      <c r="H2290" s="159" t="s">
        <v>658</v>
      </c>
    </row>
    <row r="2291" spans="1:8" ht="15" customHeight="1">
      <c r="A2291" s="184">
        <v>44368</v>
      </c>
      <c r="B2291" s="1" t="s">
        <v>657</v>
      </c>
      <c r="D2291" s="38">
        <v>3227</v>
      </c>
      <c r="E2291" s="1" t="s">
        <v>118</v>
      </c>
      <c r="F2291" s="1" t="s">
        <v>145</v>
      </c>
      <c r="G2291" s="1" t="s">
        <v>433</v>
      </c>
    </row>
    <row r="2292" spans="1:8" ht="15" customHeight="1">
      <c r="A2292" s="184">
        <v>44368</v>
      </c>
      <c r="B2292" s="1" t="s">
        <v>266</v>
      </c>
      <c r="C2292" s="38">
        <v>35497</v>
      </c>
      <c r="E2292" s="1" t="s">
        <v>118</v>
      </c>
      <c r="F2292" s="1" t="s">
        <v>145</v>
      </c>
      <c r="G2292" s="1" t="s">
        <v>433</v>
      </c>
    </row>
    <row r="2293" spans="1:8" ht="15" customHeight="1">
      <c r="A2293" s="184">
        <v>44368</v>
      </c>
      <c r="B2293" s="1" t="s">
        <v>169</v>
      </c>
      <c r="D2293" s="38">
        <v>1580</v>
      </c>
      <c r="E2293" s="1" t="s">
        <v>118</v>
      </c>
      <c r="F2293" s="1" t="s">
        <v>146</v>
      </c>
      <c r="G2293" s="1" t="s">
        <v>433</v>
      </c>
    </row>
    <row r="2294" spans="1:8" ht="15" customHeight="1">
      <c r="A2294" s="184">
        <v>44368</v>
      </c>
      <c r="B2294" s="1" t="s">
        <v>266</v>
      </c>
      <c r="C2294" s="38">
        <v>1580</v>
      </c>
      <c r="E2294" s="1" t="s">
        <v>118</v>
      </c>
      <c r="F2294" s="1" t="s">
        <v>146</v>
      </c>
      <c r="G2294" s="1" t="s">
        <v>433</v>
      </c>
    </row>
    <row r="2295" spans="1:8" ht="15" customHeight="1">
      <c r="A2295" s="184">
        <v>44368</v>
      </c>
      <c r="B2295" s="1" t="s">
        <v>169</v>
      </c>
      <c r="D2295" s="38">
        <v>126300</v>
      </c>
      <c r="E2295" s="1" t="s">
        <v>238</v>
      </c>
      <c r="F2295" s="1" t="s">
        <v>145</v>
      </c>
      <c r="G2295" s="1" t="s">
        <v>433</v>
      </c>
    </row>
    <row r="2296" spans="1:8" ht="15" customHeight="1">
      <c r="A2296" s="184">
        <v>44368</v>
      </c>
      <c r="B2296" s="1" t="s">
        <v>657</v>
      </c>
      <c r="D2296" s="38">
        <v>12630</v>
      </c>
      <c r="E2296" s="1" t="s">
        <v>238</v>
      </c>
      <c r="F2296" s="1" t="s">
        <v>145</v>
      </c>
      <c r="G2296" s="1" t="s">
        <v>433</v>
      </c>
    </row>
    <row r="2297" spans="1:8" ht="15" customHeight="1">
      <c r="A2297" s="184">
        <v>44368</v>
      </c>
      <c r="B2297" s="1" t="s">
        <v>266</v>
      </c>
      <c r="C2297" s="38">
        <v>138930</v>
      </c>
      <c r="E2297" s="1" t="s">
        <v>238</v>
      </c>
      <c r="F2297" s="1" t="s">
        <v>145</v>
      </c>
      <c r="G2297" s="1" t="s">
        <v>433</v>
      </c>
    </row>
    <row r="2298" spans="1:8" ht="15" customHeight="1">
      <c r="A2298" s="184">
        <v>44368</v>
      </c>
      <c r="B2298" s="1" t="s">
        <v>169</v>
      </c>
      <c r="D2298" s="38">
        <v>6200</v>
      </c>
      <c r="E2298" s="1" t="s">
        <v>238</v>
      </c>
      <c r="F2298" s="1" t="s">
        <v>146</v>
      </c>
      <c r="G2298" s="1" t="s">
        <v>433</v>
      </c>
    </row>
    <row r="2299" spans="1:8" ht="15" customHeight="1">
      <c r="A2299" s="184">
        <v>44368</v>
      </c>
      <c r="B2299" s="1" t="s">
        <v>266</v>
      </c>
      <c r="C2299" s="38">
        <v>6200</v>
      </c>
      <c r="E2299" s="1" t="s">
        <v>238</v>
      </c>
      <c r="F2299" s="1" t="s">
        <v>146</v>
      </c>
      <c r="G2299" s="1" t="s">
        <v>433</v>
      </c>
    </row>
    <row r="2300" spans="1:8" ht="15" customHeight="1">
      <c r="A2300" s="184">
        <v>44368</v>
      </c>
      <c r="B2300" s="1" t="s">
        <v>169</v>
      </c>
      <c r="D2300" s="38">
        <v>60790</v>
      </c>
      <c r="E2300" s="1" t="s">
        <v>141</v>
      </c>
      <c r="F2300" s="1" t="s">
        <v>145</v>
      </c>
      <c r="G2300" s="1" t="s">
        <v>433</v>
      </c>
    </row>
    <row r="2301" spans="1:8" ht="15" customHeight="1">
      <c r="A2301" s="184">
        <v>44368</v>
      </c>
      <c r="B2301" s="1" t="s">
        <v>657</v>
      </c>
      <c r="D2301" s="38">
        <v>6079</v>
      </c>
      <c r="E2301" s="1" t="s">
        <v>141</v>
      </c>
      <c r="F2301" s="1" t="s">
        <v>145</v>
      </c>
      <c r="G2301" s="1" t="s">
        <v>433</v>
      </c>
    </row>
    <row r="2302" spans="1:8" ht="15" customHeight="1">
      <c r="A2302" s="184">
        <v>44368</v>
      </c>
      <c r="B2302" s="1" t="s">
        <v>266</v>
      </c>
      <c r="C2302" s="38">
        <v>66869</v>
      </c>
      <c r="E2302" s="1" t="s">
        <v>141</v>
      </c>
      <c r="F2302" s="1" t="s">
        <v>145</v>
      </c>
      <c r="G2302" s="1" t="s">
        <v>433</v>
      </c>
    </row>
    <row r="2303" spans="1:8" ht="15" customHeight="1">
      <c r="A2303" s="184">
        <v>44368</v>
      </c>
      <c r="B2303" s="1" t="s">
        <v>169</v>
      </c>
      <c r="D2303" s="38">
        <v>2990</v>
      </c>
      <c r="E2303" s="1" t="s">
        <v>141</v>
      </c>
      <c r="F2303" s="1" t="s">
        <v>146</v>
      </c>
      <c r="G2303" s="1" t="s">
        <v>433</v>
      </c>
    </row>
    <row r="2304" spans="1:8" ht="15" customHeight="1">
      <c r="A2304" s="184">
        <v>44368</v>
      </c>
      <c r="B2304" s="1" t="s">
        <v>266</v>
      </c>
      <c r="C2304" s="38">
        <v>2990</v>
      </c>
      <c r="E2304" s="1" t="s">
        <v>141</v>
      </c>
      <c r="F2304" s="1" t="s">
        <v>146</v>
      </c>
      <c r="G2304" s="1" t="s">
        <v>433</v>
      </c>
    </row>
    <row r="2305" spans="1:7" ht="15" customHeight="1">
      <c r="A2305" s="184">
        <v>44368</v>
      </c>
      <c r="B2305" s="1" t="s">
        <v>169</v>
      </c>
      <c r="D2305" s="38">
        <v>82820</v>
      </c>
      <c r="E2305" s="1" t="s">
        <v>141</v>
      </c>
      <c r="F2305" s="1" t="s">
        <v>236</v>
      </c>
      <c r="G2305" s="1" t="s">
        <v>433</v>
      </c>
    </row>
    <row r="2306" spans="1:7" ht="15" customHeight="1">
      <c r="A2306" s="184">
        <v>44368</v>
      </c>
      <c r="B2306" s="1" t="s">
        <v>657</v>
      </c>
      <c r="D2306" s="38">
        <v>8282</v>
      </c>
      <c r="E2306" s="1" t="s">
        <v>141</v>
      </c>
      <c r="F2306" s="1" t="s">
        <v>236</v>
      </c>
      <c r="G2306" s="1" t="s">
        <v>433</v>
      </c>
    </row>
    <row r="2307" spans="1:7" ht="15" customHeight="1">
      <c r="A2307" s="184">
        <v>44368</v>
      </c>
      <c r="B2307" s="1" t="s">
        <v>266</v>
      </c>
      <c r="C2307" s="38">
        <v>91102</v>
      </c>
      <c r="E2307" s="1" t="s">
        <v>141</v>
      </c>
      <c r="F2307" s="1" t="s">
        <v>236</v>
      </c>
      <c r="G2307" s="1" t="s">
        <v>433</v>
      </c>
    </row>
    <row r="2308" spans="1:7" ht="15" customHeight="1">
      <c r="A2308" s="184">
        <v>44368</v>
      </c>
      <c r="B2308" s="1" t="s">
        <v>169</v>
      </c>
      <c r="D2308" s="38">
        <v>4070</v>
      </c>
      <c r="E2308" s="1" t="s">
        <v>141</v>
      </c>
      <c r="F2308" s="1" t="s">
        <v>237</v>
      </c>
      <c r="G2308" s="1" t="s">
        <v>433</v>
      </c>
    </row>
    <row r="2309" spans="1:7" ht="15" customHeight="1">
      <c r="A2309" s="184">
        <v>44368</v>
      </c>
      <c r="B2309" s="1" t="s">
        <v>266</v>
      </c>
      <c r="C2309" s="38">
        <v>4070</v>
      </c>
      <c r="E2309" s="1" t="s">
        <v>141</v>
      </c>
      <c r="F2309" s="1" t="s">
        <v>237</v>
      </c>
      <c r="G2309" s="1" t="s">
        <v>433</v>
      </c>
    </row>
    <row r="2310" spans="1:7" ht="15" customHeight="1">
      <c r="A2310" s="184">
        <v>44368</v>
      </c>
      <c r="B2310" s="1" t="s">
        <v>169</v>
      </c>
      <c r="D2310" s="38">
        <v>47840</v>
      </c>
      <c r="E2310" s="1" t="s">
        <v>336</v>
      </c>
      <c r="F2310" s="1" t="s">
        <v>145</v>
      </c>
      <c r="G2310" s="1" t="s">
        <v>433</v>
      </c>
    </row>
    <row r="2311" spans="1:7" ht="15" customHeight="1">
      <c r="A2311" s="184">
        <v>44368</v>
      </c>
      <c r="B2311" s="1" t="s">
        <v>657</v>
      </c>
      <c r="D2311" s="38">
        <v>4784</v>
      </c>
      <c r="E2311" s="1" t="s">
        <v>336</v>
      </c>
      <c r="F2311" s="1" t="s">
        <v>145</v>
      </c>
      <c r="G2311" s="1" t="s">
        <v>433</v>
      </c>
    </row>
    <row r="2312" spans="1:7" ht="15" customHeight="1">
      <c r="A2312" s="184">
        <v>44368</v>
      </c>
      <c r="B2312" s="1" t="s">
        <v>266</v>
      </c>
      <c r="C2312" s="38">
        <v>52624</v>
      </c>
      <c r="E2312" s="1" t="s">
        <v>336</v>
      </c>
      <c r="F2312" s="1" t="s">
        <v>145</v>
      </c>
      <c r="G2312" s="1" t="s">
        <v>433</v>
      </c>
    </row>
    <row r="2313" spans="1:7" ht="15" customHeight="1">
      <c r="A2313" s="184">
        <v>44368</v>
      </c>
      <c r="B2313" s="1" t="s">
        <v>169</v>
      </c>
      <c r="D2313" s="38">
        <v>2350</v>
      </c>
      <c r="E2313" s="1" t="s">
        <v>336</v>
      </c>
      <c r="F2313" s="1" t="s">
        <v>146</v>
      </c>
      <c r="G2313" s="1" t="s">
        <v>433</v>
      </c>
    </row>
    <row r="2314" spans="1:7" ht="15" customHeight="1">
      <c r="A2314" s="184">
        <v>44368</v>
      </c>
      <c r="B2314" s="1" t="s">
        <v>266</v>
      </c>
      <c r="C2314" s="38">
        <v>2350</v>
      </c>
      <c r="E2314" s="1" t="s">
        <v>336</v>
      </c>
      <c r="F2314" s="1" t="s">
        <v>146</v>
      </c>
      <c r="G2314" s="1" t="s">
        <v>433</v>
      </c>
    </row>
    <row r="2315" spans="1:7" ht="15" customHeight="1">
      <c r="A2315" s="184">
        <v>44368</v>
      </c>
      <c r="B2315" s="1" t="s">
        <v>169</v>
      </c>
      <c r="D2315" s="38">
        <v>72780</v>
      </c>
      <c r="E2315" s="1" t="s">
        <v>366</v>
      </c>
      <c r="F2315" s="1" t="s">
        <v>145</v>
      </c>
      <c r="G2315" s="1" t="s">
        <v>433</v>
      </c>
    </row>
    <row r="2316" spans="1:7" ht="15" customHeight="1">
      <c r="A2316" s="184">
        <v>44368</v>
      </c>
      <c r="B2316" s="1" t="s">
        <v>657</v>
      </c>
      <c r="D2316" s="38">
        <v>7278</v>
      </c>
      <c r="E2316" s="1" t="s">
        <v>366</v>
      </c>
      <c r="F2316" s="1" t="s">
        <v>145</v>
      </c>
      <c r="G2316" s="1" t="s">
        <v>433</v>
      </c>
    </row>
    <row r="2317" spans="1:7" ht="15" customHeight="1">
      <c r="A2317" s="184">
        <v>44368</v>
      </c>
      <c r="B2317" s="1" t="s">
        <v>266</v>
      </c>
      <c r="C2317" s="38">
        <v>80058</v>
      </c>
      <c r="E2317" s="1" t="s">
        <v>366</v>
      </c>
      <c r="F2317" s="1" t="s">
        <v>145</v>
      </c>
      <c r="G2317" s="1" t="s">
        <v>433</v>
      </c>
    </row>
    <row r="2318" spans="1:7" ht="15" customHeight="1">
      <c r="A2318" s="184">
        <v>44368</v>
      </c>
      <c r="B2318" s="1" t="s">
        <v>169</v>
      </c>
      <c r="D2318" s="38">
        <v>3580</v>
      </c>
      <c r="E2318" s="1" t="s">
        <v>366</v>
      </c>
      <c r="F2318" s="1" t="s">
        <v>146</v>
      </c>
      <c r="G2318" s="1" t="s">
        <v>433</v>
      </c>
    </row>
    <row r="2319" spans="1:7" ht="15" customHeight="1">
      <c r="A2319" s="184">
        <v>44368</v>
      </c>
      <c r="B2319" s="1" t="s">
        <v>266</v>
      </c>
      <c r="C2319" s="38">
        <v>3580</v>
      </c>
      <c r="E2319" s="1" t="s">
        <v>366</v>
      </c>
      <c r="F2319" s="1" t="s">
        <v>146</v>
      </c>
      <c r="G2319" s="1" t="s">
        <v>433</v>
      </c>
    </row>
    <row r="2320" spans="1:7" ht="15" customHeight="1">
      <c r="A2320" s="184">
        <v>44368</v>
      </c>
      <c r="B2320" s="1" t="s">
        <v>169</v>
      </c>
      <c r="D2320" s="38">
        <v>519440</v>
      </c>
      <c r="E2320" s="1" t="s">
        <v>366</v>
      </c>
      <c r="F2320" s="1" t="s">
        <v>236</v>
      </c>
      <c r="G2320" s="1" t="s">
        <v>433</v>
      </c>
    </row>
    <row r="2321" spans="1:7" ht="15" customHeight="1">
      <c r="A2321" s="184">
        <v>44368</v>
      </c>
      <c r="B2321" s="1" t="s">
        <v>657</v>
      </c>
      <c r="D2321" s="38">
        <v>51944</v>
      </c>
      <c r="E2321" s="1" t="s">
        <v>366</v>
      </c>
      <c r="F2321" s="1" t="s">
        <v>236</v>
      </c>
      <c r="G2321" s="1" t="s">
        <v>433</v>
      </c>
    </row>
    <row r="2322" spans="1:7" ht="15" customHeight="1">
      <c r="A2322" s="184">
        <v>44368</v>
      </c>
      <c r="B2322" s="1" t="s">
        <v>266</v>
      </c>
      <c r="C2322" s="38">
        <v>571384</v>
      </c>
      <c r="E2322" s="1" t="s">
        <v>366</v>
      </c>
      <c r="F2322" s="1" t="s">
        <v>236</v>
      </c>
      <c r="G2322" s="1" t="s">
        <v>433</v>
      </c>
    </row>
    <row r="2323" spans="1:7" ht="15" customHeight="1">
      <c r="A2323" s="184">
        <v>44368</v>
      </c>
      <c r="B2323" s="1" t="s">
        <v>169</v>
      </c>
      <c r="D2323" s="38">
        <v>25550</v>
      </c>
      <c r="E2323" s="1" t="s">
        <v>366</v>
      </c>
      <c r="F2323" s="1" t="s">
        <v>237</v>
      </c>
      <c r="G2323" s="1" t="s">
        <v>433</v>
      </c>
    </row>
    <row r="2324" spans="1:7" ht="15" customHeight="1">
      <c r="A2324" s="184">
        <v>44368</v>
      </c>
      <c r="B2324" s="1" t="s">
        <v>266</v>
      </c>
      <c r="C2324" s="38">
        <v>25550</v>
      </c>
      <c r="E2324" s="1" t="s">
        <v>366</v>
      </c>
      <c r="F2324" s="1" t="s">
        <v>237</v>
      </c>
      <c r="G2324" s="1" t="s">
        <v>433</v>
      </c>
    </row>
    <row r="2325" spans="1:7" ht="15" customHeight="1">
      <c r="A2325" s="184">
        <v>44368</v>
      </c>
      <c r="B2325" s="1" t="s">
        <v>169</v>
      </c>
      <c r="D2325" s="38">
        <v>19820</v>
      </c>
      <c r="E2325" s="1" t="s">
        <v>123</v>
      </c>
      <c r="F2325" s="1" t="s">
        <v>145</v>
      </c>
      <c r="G2325" s="1" t="s">
        <v>433</v>
      </c>
    </row>
    <row r="2326" spans="1:7" ht="15" customHeight="1">
      <c r="A2326" s="184">
        <v>44368</v>
      </c>
      <c r="B2326" s="1" t="s">
        <v>657</v>
      </c>
      <c r="D2326" s="38">
        <v>1982</v>
      </c>
      <c r="E2326" s="1" t="s">
        <v>123</v>
      </c>
      <c r="F2326" s="1" t="s">
        <v>145</v>
      </c>
      <c r="G2326" s="1" t="s">
        <v>433</v>
      </c>
    </row>
    <row r="2327" spans="1:7" ht="15" customHeight="1">
      <c r="A2327" s="184">
        <v>44368</v>
      </c>
      <c r="B2327" s="1" t="s">
        <v>266</v>
      </c>
      <c r="C2327" s="38">
        <v>21802</v>
      </c>
      <c r="E2327" s="1" t="s">
        <v>123</v>
      </c>
      <c r="F2327" s="1" t="s">
        <v>145</v>
      </c>
      <c r="G2327" s="1" t="s">
        <v>433</v>
      </c>
    </row>
    <row r="2328" spans="1:7" ht="15" customHeight="1">
      <c r="A2328" s="184">
        <v>44368</v>
      </c>
      <c r="B2328" s="1" t="s">
        <v>169</v>
      </c>
      <c r="D2328" s="38">
        <v>970</v>
      </c>
      <c r="E2328" s="1" t="s">
        <v>123</v>
      </c>
      <c r="F2328" s="1" t="s">
        <v>146</v>
      </c>
      <c r="G2328" s="1" t="s">
        <v>433</v>
      </c>
    </row>
    <row r="2329" spans="1:7" ht="15" customHeight="1">
      <c r="A2329" s="184">
        <v>44368</v>
      </c>
      <c r="B2329" s="1" t="s">
        <v>266</v>
      </c>
      <c r="C2329" s="38">
        <v>970</v>
      </c>
      <c r="E2329" s="1" t="s">
        <v>123</v>
      </c>
      <c r="F2329" s="1" t="s">
        <v>146</v>
      </c>
      <c r="G2329" s="1" t="s">
        <v>433</v>
      </c>
    </row>
    <row r="2330" spans="1:7" ht="15" customHeight="1">
      <c r="A2330" s="184">
        <v>44368</v>
      </c>
      <c r="B2330" s="1" t="s">
        <v>169</v>
      </c>
      <c r="D2330" s="38">
        <v>60720</v>
      </c>
      <c r="E2330" s="1" t="s">
        <v>238</v>
      </c>
      <c r="F2330" s="1" t="s">
        <v>145</v>
      </c>
      <c r="G2330" s="1" t="s">
        <v>433</v>
      </c>
    </row>
    <row r="2331" spans="1:7" ht="15" customHeight="1">
      <c r="A2331" s="184">
        <v>44368</v>
      </c>
      <c r="B2331" s="1" t="s">
        <v>657</v>
      </c>
      <c r="D2331" s="38">
        <v>6072</v>
      </c>
      <c r="E2331" s="1" t="s">
        <v>238</v>
      </c>
      <c r="F2331" s="1" t="s">
        <v>145</v>
      </c>
      <c r="G2331" s="1" t="s">
        <v>433</v>
      </c>
    </row>
    <row r="2332" spans="1:7" ht="15" customHeight="1">
      <c r="A2332" s="184">
        <v>44368</v>
      </c>
      <c r="B2332" s="1" t="s">
        <v>266</v>
      </c>
      <c r="C2332" s="38">
        <v>66792</v>
      </c>
      <c r="E2332" s="1" t="s">
        <v>238</v>
      </c>
      <c r="F2332" s="1" t="s">
        <v>145</v>
      </c>
      <c r="G2332" s="1" t="s">
        <v>433</v>
      </c>
    </row>
    <row r="2333" spans="1:7" ht="15" customHeight="1">
      <c r="A2333" s="184">
        <v>44368</v>
      </c>
      <c r="B2333" s="1" t="s">
        <v>169</v>
      </c>
      <c r="D2333" s="38">
        <v>2980</v>
      </c>
      <c r="E2333" s="1" t="s">
        <v>238</v>
      </c>
      <c r="F2333" s="1" t="s">
        <v>146</v>
      </c>
      <c r="G2333" s="1" t="s">
        <v>433</v>
      </c>
    </row>
    <row r="2334" spans="1:7" ht="15" customHeight="1">
      <c r="A2334" s="184">
        <v>44368</v>
      </c>
      <c r="B2334" s="1" t="s">
        <v>266</v>
      </c>
      <c r="C2334" s="38">
        <v>2980</v>
      </c>
      <c r="E2334" s="1" t="s">
        <v>238</v>
      </c>
      <c r="F2334" s="1" t="s">
        <v>146</v>
      </c>
      <c r="G2334" s="1" t="s">
        <v>433</v>
      </c>
    </row>
    <row r="2335" spans="1:7" ht="15" customHeight="1">
      <c r="A2335" s="184">
        <v>44368</v>
      </c>
      <c r="B2335" s="1" t="s">
        <v>169</v>
      </c>
      <c r="D2335" s="38">
        <v>40170</v>
      </c>
      <c r="E2335" s="1" t="s">
        <v>343</v>
      </c>
      <c r="F2335" s="1" t="s">
        <v>145</v>
      </c>
      <c r="G2335" s="1" t="s">
        <v>433</v>
      </c>
    </row>
    <row r="2336" spans="1:7" ht="15" customHeight="1">
      <c r="A2336" s="184">
        <v>44368</v>
      </c>
      <c r="B2336" s="1" t="s">
        <v>657</v>
      </c>
      <c r="D2336" s="38">
        <v>4017</v>
      </c>
      <c r="E2336" s="1" t="s">
        <v>343</v>
      </c>
      <c r="F2336" s="1" t="s">
        <v>145</v>
      </c>
      <c r="G2336" s="1" t="s">
        <v>433</v>
      </c>
    </row>
    <row r="2337" spans="1:7" ht="15" customHeight="1">
      <c r="A2337" s="184">
        <v>44368</v>
      </c>
      <c r="B2337" s="1" t="s">
        <v>266</v>
      </c>
      <c r="C2337" s="38">
        <v>44187</v>
      </c>
      <c r="E2337" s="1" t="s">
        <v>343</v>
      </c>
      <c r="F2337" s="1" t="s">
        <v>145</v>
      </c>
      <c r="G2337" s="1" t="s">
        <v>433</v>
      </c>
    </row>
    <row r="2338" spans="1:7" ht="15" customHeight="1">
      <c r="A2338" s="184">
        <v>44368</v>
      </c>
      <c r="B2338" s="1" t="s">
        <v>169</v>
      </c>
      <c r="D2338" s="38">
        <v>1970</v>
      </c>
      <c r="E2338" s="1" t="s">
        <v>343</v>
      </c>
      <c r="F2338" s="1" t="s">
        <v>146</v>
      </c>
      <c r="G2338" s="1" t="s">
        <v>433</v>
      </c>
    </row>
    <row r="2339" spans="1:7" ht="15" customHeight="1">
      <c r="A2339" s="184">
        <v>44368</v>
      </c>
      <c r="B2339" s="1" t="s">
        <v>266</v>
      </c>
      <c r="C2339" s="38">
        <v>1970</v>
      </c>
      <c r="E2339" s="1" t="s">
        <v>343</v>
      </c>
      <c r="F2339" s="1" t="s">
        <v>146</v>
      </c>
      <c r="G2339" s="1" t="s">
        <v>433</v>
      </c>
    </row>
    <row r="2340" spans="1:7" ht="15" customHeight="1">
      <c r="A2340" s="184">
        <v>44368</v>
      </c>
      <c r="B2340" s="1" t="s">
        <v>169</v>
      </c>
      <c r="D2340" s="38">
        <v>48100</v>
      </c>
      <c r="E2340" s="1" t="s">
        <v>263</v>
      </c>
      <c r="F2340" s="1" t="s">
        <v>145</v>
      </c>
      <c r="G2340" s="1" t="s">
        <v>433</v>
      </c>
    </row>
    <row r="2341" spans="1:7" ht="15" customHeight="1">
      <c r="A2341" s="184">
        <v>44368</v>
      </c>
      <c r="B2341" s="1" t="s">
        <v>657</v>
      </c>
      <c r="D2341" s="38">
        <v>4810</v>
      </c>
      <c r="E2341" s="1" t="s">
        <v>263</v>
      </c>
      <c r="F2341" s="1" t="s">
        <v>145</v>
      </c>
      <c r="G2341" s="1" t="s">
        <v>433</v>
      </c>
    </row>
    <row r="2342" spans="1:7" ht="15" customHeight="1">
      <c r="A2342" s="184">
        <v>44368</v>
      </c>
      <c r="B2342" s="1" t="s">
        <v>266</v>
      </c>
      <c r="C2342" s="38">
        <v>52910</v>
      </c>
      <c r="E2342" s="1" t="s">
        <v>263</v>
      </c>
      <c r="F2342" s="1" t="s">
        <v>145</v>
      </c>
      <c r="G2342" s="1" t="s">
        <v>433</v>
      </c>
    </row>
    <row r="2343" spans="1:7" ht="15" customHeight="1">
      <c r="A2343" s="184">
        <v>44368</v>
      </c>
      <c r="B2343" s="1" t="s">
        <v>169</v>
      </c>
      <c r="D2343" s="38">
        <v>2360</v>
      </c>
      <c r="E2343" s="1" t="s">
        <v>263</v>
      </c>
      <c r="F2343" s="1" t="s">
        <v>146</v>
      </c>
      <c r="G2343" s="1" t="s">
        <v>433</v>
      </c>
    </row>
    <row r="2344" spans="1:7" ht="15" customHeight="1">
      <c r="A2344" s="184">
        <v>44368</v>
      </c>
      <c r="B2344" s="1" t="s">
        <v>266</v>
      </c>
      <c r="C2344" s="38">
        <v>2360</v>
      </c>
      <c r="E2344" s="1" t="s">
        <v>263</v>
      </c>
      <c r="F2344" s="1" t="s">
        <v>146</v>
      </c>
      <c r="G2344" s="1" t="s">
        <v>433</v>
      </c>
    </row>
    <row r="2345" spans="1:7" ht="15" customHeight="1">
      <c r="A2345" s="184">
        <v>44368</v>
      </c>
      <c r="B2345" s="1" t="s">
        <v>169</v>
      </c>
      <c r="D2345" s="38">
        <v>7250</v>
      </c>
      <c r="E2345" s="1" t="s">
        <v>328</v>
      </c>
      <c r="F2345" s="1" t="s">
        <v>145</v>
      </c>
      <c r="G2345" s="1" t="s">
        <v>433</v>
      </c>
    </row>
    <row r="2346" spans="1:7" ht="15" customHeight="1">
      <c r="A2346" s="184">
        <v>44368</v>
      </c>
      <c r="B2346" s="1" t="s">
        <v>657</v>
      </c>
      <c r="D2346" s="38">
        <v>725</v>
      </c>
      <c r="E2346" s="1" t="s">
        <v>328</v>
      </c>
      <c r="F2346" s="1" t="s">
        <v>145</v>
      </c>
      <c r="G2346" s="1" t="s">
        <v>433</v>
      </c>
    </row>
    <row r="2347" spans="1:7" ht="15" customHeight="1">
      <c r="A2347" s="184">
        <v>44368</v>
      </c>
      <c r="B2347" s="1" t="s">
        <v>266</v>
      </c>
      <c r="C2347" s="38">
        <v>7975</v>
      </c>
      <c r="E2347" s="1" t="s">
        <v>328</v>
      </c>
      <c r="F2347" s="1" t="s">
        <v>145</v>
      </c>
      <c r="G2347" s="1" t="s">
        <v>433</v>
      </c>
    </row>
    <row r="2348" spans="1:7" ht="15" customHeight="1">
      <c r="A2348" s="184">
        <v>44368</v>
      </c>
      <c r="B2348" s="1" t="s">
        <v>169</v>
      </c>
      <c r="D2348" s="38">
        <v>350</v>
      </c>
      <c r="E2348" s="1" t="s">
        <v>328</v>
      </c>
      <c r="F2348" s="1" t="s">
        <v>146</v>
      </c>
      <c r="G2348" s="1" t="s">
        <v>433</v>
      </c>
    </row>
    <row r="2349" spans="1:7" ht="15" customHeight="1">
      <c r="A2349" s="184">
        <v>44368</v>
      </c>
      <c r="B2349" s="1" t="s">
        <v>266</v>
      </c>
      <c r="C2349" s="38">
        <v>350</v>
      </c>
      <c r="E2349" s="1" t="s">
        <v>328</v>
      </c>
      <c r="F2349" s="1" t="s">
        <v>146</v>
      </c>
      <c r="G2349" s="1" t="s">
        <v>433</v>
      </c>
    </row>
    <row r="2350" spans="1:7" ht="15" customHeight="1">
      <c r="A2350" s="184">
        <v>44368</v>
      </c>
      <c r="B2350" s="1" t="s">
        <v>169</v>
      </c>
      <c r="D2350" s="38">
        <v>8970</v>
      </c>
      <c r="E2350" s="1" t="s">
        <v>126</v>
      </c>
      <c r="F2350" s="1" t="s">
        <v>145</v>
      </c>
      <c r="G2350" s="1" t="s">
        <v>433</v>
      </c>
    </row>
    <row r="2351" spans="1:7" ht="15" customHeight="1">
      <c r="A2351" s="184">
        <v>44368</v>
      </c>
      <c r="B2351" s="1" t="s">
        <v>657</v>
      </c>
      <c r="D2351" s="38">
        <v>897</v>
      </c>
      <c r="E2351" s="1" t="s">
        <v>126</v>
      </c>
      <c r="F2351" s="1" t="s">
        <v>145</v>
      </c>
      <c r="G2351" s="1" t="s">
        <v>433</v>
      </c>
    </row>
    <row r="2352" spans="1:7" ht="15" customHeight="1">
      <c r="A2352" s="184">
        <v>44368</v>
      </c>
      <c r="B2352" s="1" t="s">
        <v>266</v>
      </c>
      <c r="C2352" s="38">
        <v>9867</v>
      </c>
      <c r="E2352" s="1" t="s">
        <v>126</v>
      </c>
      <c r="F2352" s="1" t="s">
        <v>145</v>
      </c>
      <c r="G2352" s="1" t="s">
        <v>433</v>
      </c>
    </row>
    <row r="2353" spans="1:7" ht="15" customHeight="1">
      <c r="A2353" s="184">
        <v>44368</v>
      </c>
      <c r="B2353" s="1" t="s">
        <v>169</v>
      </c>
      <c r="D2353" s="38">
        <v>440</v>
      </c>
      <c r="E2353" s="1" t="s">
        <v>126</v>
      </c>
      <c r="F2353" s="1" t="s">
        <v>146</v>
      </c>
      <c r="G2353" s="1" t="s">
        <v>433</v>
      </c>
    </row>
    <row r="2354" spans="1:7" ht="15" customHeight="1">
      <c r="A2354" s="184">
        <v>44368</v>
      </c>
      <c r="B2354" s="1" t="s">
        <v>266</v>
      </c>
      <c r="C2354" s="38">
        <v>440</v>
      </c>
      <c r="E2354" s="1" t="s">
        <v>126</v>
      </c>
      <c r="F2354" s="1" t="s">
        <v>146</v>
      </c>
      <c r="G2354" s="1" t="s">
        <v>433</v>
      </c>
    </row>
    <row r="2355" spans="1:7" ht="15" customHeight="1">
      <c r="A2355" s="184">
        <v>44368</v>
      </c>
      <c r="B2355" s="1" t="s">
        <v>169</v>
      </c>
      <c r="D2355" s="38">
        <v>8140</v>
      </c>
      <c r="E2355" s="1" t="s">
        <v>435</v>
      </c>
      <c r="F2355" s="1" t="s">
        <v>145</v>
      </c>
      <c r="G2355" s="1" t="s">
        <v>433</v>
      </c>
    </row>
    <row r="2356" spans="1:7" ht="15" customHeight="1">
      <c r="A2356" s="184">
        <v>44368</v>
      </c>
      <c r="B2356" s="1" t="s">
        <v>657</v>
      </c>
      <c r="D2356" s="38">
        <v>814</v>
      </c>
      <c r="E2356" s="1" t="s">
        <v>435</v>
      </c>
      <c r="F2356" s="1" t="s">
        <v>145</v>
      </c>
      <c r="G2356" s="1" t="s">
        <v>433</v>
      </c>
    </row>
    <row r="2357" spans="1:7" ht="15" customHeight="1">
      <c r="A2357" s="184">
        <v>44368</v>
      </c>
      <c r="B2357" s="1" t="s">
        <v>266</v>
      </c>
      <c r="C2357" s="38">
        <v>8954</v>
      </c>
      <c r="E2357" s="1" t="s">
        <v>435</v>
      </c>
      <c r="F2357" s="1" t="s">
        <v>145</v>
      </c>
      <c r="G2357" s="1" t="s">
        <v>433</v>
      </c>
    </row>
    <row r="2358" spans="1:7" ht="15" customHeight="1">
      <c r="A2358" s="184">
        <v>44368</v>
      </c>
      <c r="B2358" s="1" t="s">
        <v>169</v>
      </c>
      <c r="D2358" s="38">
        <v>400</v>
      </c>
      <c r="E2358" s="1" t="s">
        <v>435</v>
      </c>
      <c r="F2358" s="1" t="s">
        <v>146</v>
      </c>
      <c r="G2358" s="1" t="s">
        <v>433</v>
      </c>
    </row>
    <row r="2359" spans="1:7" ht="15" customHeight="1">
      <c r="A2359" s="184">
        <v>44368</v>
      </c>
      <c r="B2359" s="1" t="s">
        <v>266</v>
      </c>
      <c r="C2359" s="38">
        <v>400</v>
      </c>
      <c r="E2359" s="1" t="s">
        <v>435</v>
      </c>
      <c r="F2359" s="1" t="s">
        <v>146</v>
      </c>
      <c r="G2359" s="1" t="s">
        <v>433</v>
      </c>
    </row>
    <row r="2360" spans="1:7" ht="15" customHeight="1">
      <c r="A2360" s="184">
        <v>44368</v>
      </c>
      <c r="B2360" s="1" t="s">
        <v>169</v>
      </c>
      <c r="D2360" s="38">
        <v>4740</v>
      </c>
      <c r="E2360" s="1" t="s">
        <v>238</v>
      </c>
      <c r="F2360" s="1" t="s">
        <v>145</v>
      </c>
      <c r="G2360" s="1" t="s">
        <v>433</v>
      </c>
    </row>
    <row r="2361" spans="1:7" ht="15" customHeight="1">
      <c r="A2361" s="184">
        <v>44368</v>
      </c>
      <c r="B2361" s="1" t="s">
        <v>657</v>
      </c>
      <c r="D2361" s="38">
        <v>474</v>
      </c>
      <c r="E2361" s="1" t="s">
        <v>238</v>
      </c>
      <c r="F2361" s="1" t="s">
        <v>145</v>
      </c>
      <c r="G2361" s="1" t="s">
        <v>433</v>
      </c>
    </row>
    <row r="2362" spans="1:7" ht="15" customHeight="1">
      <c r="A2362" s="184">
        <v>44368</v>
      </c>
      <c r="B2362" s="1" t="s">
        <v>266</v>
      </c>
      <c r="C2362" s="38">
        <v>5214</v>
      </c>
      <c r="E2362" s="1" t="s">
        <v>238</v>
      </c>
      <c r="F2362" s="1" t="s">
        <v>145</v>
      </c>
      <c r="G2362" s="1" t="s">
        <v>433</v>
      </c>
    </row>
    <row r="2363" spans="1:7" ht="15" customHeight="1">
      <c r="A2363" s="184">
        <v>44368</v>
      </c>
      <c r="B2363" s="1" t="s">
        <v>169</v>
      </c>
      <c r="D2363" s="38">
        <v>230</v>
      </c>
      <c r="E2363" s="1" t="s">
        <v>238</v>
      </c>
      <c r="F2363" s="1" t="s">
        <v>146</v>
      </c>
      <c r="G2363" s="1" t="s">
        <v>433</v>
      </c>
    </row>
    <row r="2364" spans="1:7" ht="15" customHeight="1">
      <c r="A2364" s="184">
        <v>44368</v>
      </c>
      <c r="B2364" s="1" t="s">
        <v>266</v>
      </c>
      <c r="C2364" s="38">
        <v>230</v>
      </c>
      <c r="E2364" s="1" t="s">
        <v>238</v>
      </c>
      <c r="F2364" s="1" t="s">
        <v>146</v>
      </c>
      <c r="G2364" s="1" t="s">
        <v>433</v>
      </c>
    </row>
    <row r="2365" spans="1:7" ht="15" customHeight="1">
      <c r="A2365" s="184">
        <v>44368</v>
      </c>
      <c r="B2365" s="1" t="s">
        <v>169</v>
      </c>
      <c r="D2365" s="38">
        <v>3030</v>
      </c>
      <c r="E2365" s="1" t="s">
        <v>355</v>
      </c>
      <c r="F2365" s="1" t="s">
        <v>145</v>
      </c>
      <c r="G2365" s="1" t="s">
        <v>433</v>
      </c>
    </row>
    <row r="2366" spans="1:7" ht="15" customHeight="1">
      <c r="A2366" s="184">
        <v>44368</v>
      </c>
      <c r="B2366" s="1" t="s">
        <v>657</v>
      </c>
      <c r="D2366" s="38">
        <v>303</v>
      </c>
      <c r="E2366" s="1" t="s">
        <v>355</v>
      </c>
      <c r="F2366" s="1" t="s">
        <v>145</v>
      </c>
      <c r="G2366" s="1" t="s">
        <v>433</v>
      </c>
    </row>
    <row r="2367" spans="1:7" ht="15" customHeight="1">
      <c r="A2367" s="184">
        <v>44368</v>
      </c>
      <c r="B2367" s="1" t="s">
        <v>266</v>
      </c>
      <c r="C2367" s="38">
        <v>3333</v>
      </c>
      <c r="E2367" s="1" t="s">
        <v>355</v>
      </c>
      <c r="F2367" s="1" t="s">
        <v>145</v>
      </c>
      <c r="G2367" s="1" t="s">
        <v>433</v>
      </c>
    </row>
    <row r="2368" spans="1:7" ht="15" customHeight="1">
      <c r="A2368" s="184">
        <v>44368</v>
      </c>
      <c r="B2368" s="1" t="s">
        <v>169</v>
      </c>
      <c r="D2368" s="38">
        <v>140</v>
      </c>
      <c r="E2368" s="1" t="s">
        <v>355</v>
      </c>
      <c r="F2368" s="1" t="s">
        <v>146</v>
      </c>
      <c r="G2368" s="1" t="s">
        <v>433</v>
      </c>
    </row>
    <row r="2369" spans="1:7" ht="15" customHeight="1">
      <c r="A2369" s="184">
        <v>44368</v>
      </c>
      <c r="B2369" s="1" t="s">
        <v>266</v>
      </c>
      <c r="C2369" s="38">
        <v>140</v>
      </c>
      <c r="E2369" s="1" t="s">
        <v>355</v>
      </c>
      <c r="F2369" s="1" t="s">
        <v>146</v>
      </c>
      <c r="G2369" s="1" t="s">
        <v>433</v>
      </c>
    </row>
    <row r="2370" spans="1:7" ht="15" customHeight="1">
      <c r="A2370" s="184">
        <v>44368</v>
      </c>
      <c r="B2370" s="1" t="s">
        <v>169</v>
      </c>
      <c r="D2370" s="38">
        <v>42620</v>
      </c>
      <c r="E2370" s="1" t="s">
        <v>443</v>
      </c>
      <c r="F2370" s="1" t="s">
        <v>145</v>
      </c>
      <c r="G2370" s="1" t="s">
        <v>433</v>
      </c>
    </row>
    <row r="2371" spans="1:7" ht="15" customHeight="1">
      <c r="A2371" s="184">
        <v>44368</v>
      </c>
      <c r="B2371" s="1" t="s">
        <v>657</v>
      </c>
      <c r="D2371" s="38">
        <v>4262</v>
      </c>
      <c r="E2371" s="1" t="s">
        <v>443</v>
      </c>
      <c r="F2371" s="1" t="s">
        <v>145</v>
      </c>
      <c r="G2371" s="1" t="s">
        <v>433</v>
      </c>
    </row>
    <row r="2372" spans="1:7" ht="15" customHeight="1">
      <c r="A2372" s="184">
        <v>44368</v>
      </c>
      <c r="B2372" s="1" t="s">
        <v>266</v>
      </c>
      <c r="C2372" s="38">
        <v>46882</v>
      </c>
      <c r="E2372" s="1" t="s">
        <v>443</v>
      </c>
      <c r="F2372" s="1" t="s">
        <v>145</v>
      </c>
      <c r="G2372" s="1" t="s">
        <v>433</v>
      </c>
    </row>
    <row r="2373" spans="1:7" ht="15" customHeight="1">
      <c r="A2373" s="184">
        <v>44368</v>
      </c>
      <c r="B2373" s="1" t="s">
        <v>169</v>
      </c>
      <c r="D2373" s="38">
        <v>2090</v>
      </c>
      <c r="E2373" s="1" t="s">
        <v>443</v>
      </c>
      <c r="F2373" s="1" t="s">
        <v>146</v>
      </c>
      <c r="G2373" s="1" t="s">
        <v>433</v>
      </c>
    </row>
    <row r="2374" spans="1:7" ht="15" customHeight="1">
      <c r="A2374" s="184">
        <v>44368</v>
      </c>
      <c r="B2374" s="1" t="s">
        <v>266</v>
      </c>
      <c r="C2374" s="38">
        <v>2090</v>
      </c>
      <c r="E2374" s="1" t="s">
        <v>443</v>
      </c>
      <c r="F2374" s="1" t="s">
        <v>146</v>
      </c>
      <c r="G2374" s="1" t="s">
        <v>433</v>
      </c>
    </row>
    <row r="2375" spans="1:7" ht="15" customHeight="1">
      <c r="A2375" s="184">
        <v>44368</v>
      </c>
      <c r="B2375" s="1" t="s">
        <v>169</v>
      </c>
      <c r="D2375" s="38">
        <v>77560</v>
      </c>
      <c r="E2375" s="1" t="s">
        <v>443</v>
      </c>
      <c r="F2375" s="1" t="s">
        <v>236</v>
      </c>
      <c r="G2375" s="1" t="s">
        <v>433</v>
      </c>
    </row>
    <row r="2376" spans="1:7" ht="15" customHeight="1">
      <c r="A2376" s="184">
        <v>44368</v>
      </c>
      <c r="B2376" s="1" t="s">
        <v>657</v>
      </c>
      <c r="D2376" s="38">
        <v>7756</v>
      </c>
      <c r="E2376" s="1" t="s">
        <v>443</v>
      </c>
      <c r="F2376" s="1" t="s">
        <v>236</v>
      </c>
      <c r="G2376" s="1" t="s">
        <v>433</v>
      </c>
    </row>
    <row r="2377" spans="1:7" ht="15" customHeight="1">
      <c r="A2377" s="184">
        <v>44368</v>
      </c>
      <c r="B2377" s="1" t="s">
        <v>266</v>
      </c>
      <c r="C2377" s="38">
        <v>85316</v>
      </c>
      <c r="E2377" s="1" t="s">
        <v>443</v>
      </c>
      <c r="F2377" s="1" t="s">
        <v>236</v>
      </c>
      <c r="G2377" s="1" t="s">
        <v>433</v>
      </c>
    </row>
    <row r="2378" spans="1:7" ht="15" customHeight="1">
      <c r="A2378" s="184">
        <v>44368</v>
      </c>
      <c r="B2378" s="1" t="s">
        <v>169</v>
      </c>
      <c r="D2378" s="38">
        <v>3810</v>
      </c>
      <c r="E2378" s="1" t="s">
        <v>443</v>
      </c>
      <c r="F2378" s="1" t="s">
        <v>237</v>
      </c>
      <c r="G2378" s="1" t="s">
        <v>433</v>
      </c>
    </row>
    <row r="2379" spans="1:7" ht="15" customHeight="1">
      <c r="A2379" s="184">
        <v>44368</v>
      </c>
      <c r="B2379" s="1" t="s">
        <v>266</v>
      </c>
      <c r="C2379" s="38">
        <v>3810</v>
      </c>
      <c r="E2379" s="1" t="s">
        <v>443</v>
      </c>
      <c r="F2379" s="1" t="s">
        <v>237</v>
      </c>
      <c r="G2379" s="1" t="s">
        <v>433</v>
      </c>
    </row>
    <row r="2380" spans="1:7" ht="15" customHeight="1">
      <c r="A2380" s="184">
        <v>44368</v>
      </c>
      <c r="B2380" s="1" t="s">
        <v>169</v>
      </c>
      <c r="D2380" s="38">
        <v>79550</v>
      </c>
      <c r="E2380" s="1" t="s">
        <v>122</v>
      </c>
      <c r="F2380" s="1" t="s">
        <v>145</v>
      </c>
      <c r="G2380" s="1" t="s">
        <v>433</v>
      </c>
    </row>
    <row r="2381" spans="1:7" ht="15" customHeight="1">
      <c r="A2381" s="184">
        <v>44368</v>
      </c>
      <c r="B2381" s="1" t="s">
        <v>657</v>
      </c>
      <c r="D2381" s="38">
        <v>7955</v>
      </c>
      <c r="E2381" s="1" t="s">
        <v>122</v>
      </c>
      <c r="F2381" s="1" t="s">
        <v>145</v>
      </c>
      <c r="G2381" s="1" t="s">
        <v>433</v>
      </c>
    </row>
    <row r="2382" spans="1:7" ht="15" customHeight="1">
      <c r="A2382" s="184">
        <v>44368</v>
      </c>
      <c r="B2382" s="1" t="s">
        <v>266</v>
      </c>
      <c r="C2382" s="38">
        <v>87505</v>
      </c>
      <c r="E2382" s="1" t="s">
        <v>122</v>
      </c>
      <c r="F2382" s="1" t="s">
        <v>145</v>
      </c>
      <c r="G2382" s="1" t="s">
        <v>433</v>
      </c>
    </row>
    <row r="2383" spans="1:7" ht="15" customHeight="1">
      <c r="A2383" s="184">
        <v>44368</v>
      </c>
      <c r="B2383" s="1" t="s">
        <v>169</v>
      </c>
      <c r="D2383" s="38">
        <v>3910</v>
      </c>
      <c r="E2383" s="1" t="s">
        <v>122</v>
      </c>
      <c r="F2383" s="1" t="s">
        <v>146</v>
      </c>
      <c r="G2383" s="1" t="s">
        <v>433</v>
      </c>
    </row>
    <row r="2384" spans="1:7" ht="15" customHeight="1">
      <c r="A2384" s="184">
        <v>44368</v>
      </c>
      <c r="B2384" s="1" t="s">
        <v>266</v>
      </c>
      <c r="C2384" s="38">
        <v>3910</v>
      </c>
      <c r="E2384" s="1" t="s">
        <v>122</v>
      </c>
      <c r="F2384" s="1" t="s">
        <v>146</v>
      </c>
      <c r="G2384" s="1" t="s">
        <v>433</v>
      </c>
    </row>
    <row r="2385" spans="1:7" ht="15" customHeight="1">
      <c r="A2385" s="184">
        <v>44368</v>
      </c>
      <c r="B2385" s="1" t="s">
        <v>169</v>
      </c>
      <c r="D2385" s="38">
        <v>61260</v>
      </c>
      <c r="E2385" s="1" t="s">
        <v>122</v>
      </c>
      <c r="F2385" s="1" t="s">
        <v>145</v>
      </c>
      <c r="G2385" s="1" t="s">
        <v>433</v>
      </c>
    </row>
    <row r="2386" spans="1:7" ht="15" customHeight="1">
      <c r="A2386" s="184">
        <v>44368</v>
      </c>
      <c r="B2386" s="1" t="s">
        <v>657</v>
      </c>
      <c r="D2386" s="38">
        <v>6126</v>
      </c>
      <c r="E2386" s="1" t="s">
        <v>122</v>
      </c>
      <c r="F2386" s="1" t="s">
        <v>145</v>
      </c>
      <c r="G2386" s="1" t="s">
        <v>433</v>
      </c>
    </row>
    <row r="2387" spans="1:7" ht="15" customHeight="1">
      <c r="A2387" s="184">
        <v>44368</v>
      </c>
      <c r="B2387" s="1" t="s">
        <v>266</v>
      </c>
      <c r="C2387" s="38">
        <v>67386</v>
      </c>
      <c r="E2387" s="1" t="s">
        <v>122</v>
      </c>
      <c r="F2387" s="1" t="s">
        <v>145</v>
      </c>
      <c r="G2387" s="1" t="s">
        <v>433</v>
      </c>
    </row>
    <row r="2388" spans="1:7" ht="15" customHeight="1">
      <c r="A2388" s="184">
        <v>44368</v>
      </c>
      <c r="B2388" s="1" t="s">
        <v>169</v>
      </c>
      <c r="D2388" s="38">
        <v>3010</v>
      </c>
      <c r="E2388" s="1" t="s">
        <v>122</v>
      </c>
      <c r="F2388" s="1" t="s">
        <v>146</v>
      </c>
      <c r="G2388" s="1" t="s">
        <v>433</v>
      </c>
    </row>
    <row r="2389" spans="1:7" ht="15" customHeight="1">
      <c r="A2389" s="184">
        <v>44368</v>
      </c>
      <c r="B2389" s="1" t="s">
        <v>266</v>
      </c>
      <c r="C2389" s="38">
        <v>3010</v>
      </c>
      <c r="E2389" s="1" t="s">
        <v>122</v>
      </c>
      <c r="F2389" s="1" t="s">
        <v>146</v>
      </c>
      <c r="G2389" s="1" t="s">
        <v>433</v>
      </c>
    </row>
    <row r="2390" spans="1:7" ht="15" customHeight="1">
      <c r="A2390" s="184">
        <v>44368</v>
      </c>
      <c r="B2390" s="1" t="s">
        <v>169</v>
      </c>
      <c r="D2390" s="38">
        <v>354360</v>
      </c>
      <c r="E2390" s="1" t="s">
        <v>122</v>
      </c>
      <c r="F2390" s="1" t="s">
        <v>236</v>
      </c>
      <c r="G2390" s="1" t="s">
        <v>433</v>
      </c>
    </row>
    <row r="2391" spans="1:7" ht="15" customHeight="1">
      <c r="A2391" s="184">
        <v>44368</v>
      </c>
      <c r="B2391" s="1" t="s">
        <v>657</v>
      </c>
      <c r="D2391" s="38">
        <v>35436</v>
      </c>
      <c r="E2391" s="1" t="s">
        <v>122</v>
      </c>
      <c r="F2391" s="1" t="s">
        <v>236</v>
      </c>
      <c r="G2391" s="1" t="s">
        <v>433</v>
      </c>
    </row>
    <row r="2392" spans="1:7" ht="15" customHeight="1">
      <c r="A2392" s="184">
        <v>44368</v>
      </c>
      <c r="B2392" s="1" t="s">
        <v>266</v>
      </c>
      <c r="C2392" s="38">
        <v>389796</v>
      </c>
      <c r="E2392" s="1" t="s">
        <v>122</v>
      </c>
      <c r="F2392" s="1" t="s">
        <v>236</v>
      </c>
      <c r="G2392" s="1" t="s">
        <v>433</v>
      </c>
    </row>
    <row r="2393" spans="1:7" ht="15" customHeight="1">
      <c r="A2393" s="184">
        <v>44368</v>
      </c>
      <c r="B2393" s="1" t="s">
        <v>169</v>
      </c>
      <c r="D2393" s="38">
        <v>17430</v>
      </c>
      <c r="E2393" s="1" t="s">
        <v>122</v>
      </c>
      <c r="F2393" s="1" t="s">
        <v>237</v>
      </c>
      <c r="G2393" s="1" t="s">
        <v>433</v>
      </c>
    </row>
    <row r="2394" spans="1:7" ht="15" customHeight="1">
      <c r="A2394" s="184">
        <v>44368</v>
      </c>
      <c r="B2394" s="1" t="s">
        <v>266</v>
      </c>
      <c r="C2394" s="38">
        <v>17430</v>
      </c>
      <c r="E2394" s="1" t="s">
        <v>122</v>
      </c>
      <c r="F2394" s="1" t="s">
        <v>237</v>
      </c>
      <c r="G2394" s="1" t="s">
        <v>433</v>
      </c>
    </row>
    <row r="2395" spans="1:7" ht="15" customHeight="1">
      <c r="A2395" s="184">
        <v>44368</v>
      </c>
      <c r="B2395" s="1" t="s">
        <v>169</v>
      </c>
      <c r="D2395" s="38">
        <v>3860</v>
      </c>
      <c r="E2395" s="1" t="s">
        <v>122</v>
      </c>
      <c r="F2395" s="1" t="s">
        <v>145</v>
      </c>
      <c r="G2395" s="1" t="s">
        <v>433</v>
      </c>
    </row>
    <row r="2396" spans="1:7" ht="15" customHeight="1">
      <c r="A2396" s="184">
        <v>44368</v>
      </c>
      <c r="B2396" s="1" t="s">
        <v>657</v>
      </c>
      <c r="D2396" s="38">
        <v>386</v>
      </c>
      <c r="E2396" s="1" t="s">
        <v>122</v>
      </c>
      <c r="F2396" s="1" t="s">
        <v>145</v>
      </c>
      <c r="G2396" s="1" t="s">
        <v>433</v>
      </c>
    </row>
    <row r="2397" spans="1:7" ht="15" customHeight="1">
      <c r="A2397" s="184">
        <v>44368</v>
      </c>
      <c r="B2397" s="1" t="s">
        <v>266</v>
      </c>
      <c r="C2397" s="38">
        <v>4246</v>
      </c>
      <c r="E2397" s="1" t="s">
        <v>122</v>
      </c>
      <c r="F2397" s="1" t="s">
        <v>145</v>
      </c>
      <c r="G2397" s="1" t="s">
        <v>433</v>
      </c>
    </row>
    <row r="2398" spans="1:7" ht="15" customHeight="1">
      <c r="A2398" s="184">
        <v>44368</v>
      </c>
      <c r="B2398" s="1" t="s">
        <v>169</v>
      </c>
      <c r="D2398" s="38">
        <v>180</v>
      </c>
      <c r="E2398" s="1" t="s">
        <v>122</v>
      </c>
      <c r="F2398" s="1" t="s">
        <v>146</v>
      </c>
      <c r="G2398" s="1" t="s">
        <v>433</v>
      </c>
    </row>
    <row r="2399" spans="1:7" ht="15" customHeight="1">
      <c r="A2399" s="184">
        <v>44368</v>
      </c>
      <c r="B2399" s="1" t="s">
        <v>266</v>
      </c>
      <c r="C2399" s="38">
        <v>180</v>
      </c>
      <c r="E2399" s="1" t="s">
        <v>122</v>
      </c>
      <c r="F2399" s="1" t="s">
        <v>146</v>
      </c>
      <c r="G2399" s="1" t="s">
        <v>433</v>
      </c>
    </row>
    <row r="2400" spans="1:7" ht="15" customHeight="1">
      <c r="A2400" s="184">
        <v>44368</v>
      </c>
      <c r="B2400" s="1" t="s">
        <v>169</v>
      </c>
      <c r="D2400" s="38">
        <v>53630</v>
      </c>
      <c r="E2400" s="1" t="s">
        <v>132</v>
      </c>
      <c r="F2400" s="1" t="s">
        <v>145</v>
      </c>
      <c r="G2400" s="1" t="s">
        <v>433</v>
      </c>
    </row>
    <row r="2401" spans="1:7" ht="15" customHeight="1">
      <c r="A2401" s="184">
        <v>44368</v>
      </c>
      <c r="B2401" s="1" t="s">
        <v>657</v>
      </c>
      <c r="D2401" s="38">
        <v>5363</v>
      </c>
      <c r="E2401" s="1" t="s">
        <v>132</v>
      </c>
      <c r="F2401" s="1" t="s">
        <v>145</v>
      </c>
      <c r="G2401" s="1" t="s">
        <v>433</v>
      </c>
    </row>
    <row r="2402" spans="1:7" ht="15" customHeight="1">
      <c r="A2402" s="184">
        <v>44368</v>
      </c>
      <c r="B2402" s="1" t="s">
        <v>266</v>
      </c>
      <c r="C2402" s="38">
        <v>58993</v>
      </c>
      <c r="E2402" s="1" t="s">
        <v>132</v>
      </c>
      <c r="F2402" s="1" t="s">
        <v>145</v>
      </c>
      <c r="G2402" s="1" t="s">
        <v>433</v>
      </c>
    </row>
    <row r="2403" spans="1:7" ht="15" customHeight="1">
      <c r="A2403" s="184">
        <v>44368</v>
      </c>
      <c r="B2403" s="1" t="s">
        <v>169</v>
      </c>
      <c r="D2403" s="38">
        <v>2630</v>
      </c>
      <c r="E2403" s="1" t="s">
        <v>132</v>
      </c>
      <c r="F2403" s="1" t="s">
        <v>146</v>
      </c>
      <c r="G2403" s="1" t="s">
        <v>433</v>
      </c>
    </row>
    <row r="2404" spans="1:7" ht="15" customHeight="1">
      <c r="A2404" s="184">
        <v>44368</v>
      </c>
      <c r="B2404" s="1" t="s">
        <v>266</v>
      </c>
      <c r="C2404" s="38">
        <v>2630</v>
      </c>
      <c r="E2404" s="1" t="s">
        <v>132</v>
      </c>
      <c r="F2404" s="1" t="s">
        <v>146</v>
      </c>
      <c r="G2404" s="1" t="s">
        <v>433</v>
      </c>
    </row>
    <row r="2405" spans="1:7" ht="15" customHeight="1">
      <c r="A2405" s="184">
        <v>44368</v>
      </c>
      <c r="B2405" s="1" t="s">
        <v>169</v>
      </c>
      <c r="D2405" s="38">
        <v>78350</v>
      </c>
      <c r="E2405" s="1" t="s">
        <v>132</v>
      </c>
      <c r="F2405" s="1" t="s">
        <v>236</v>
      </c>
      <c r="G2405" s="1" t="s">
        <v>433</v>
      </c>
    </row>
    <row r="2406" spans="1:7" ht="15" customHeight="1">
      <c r="A2406" s="184">
        <v>44368</v>
      </c>
      <c r="B2406" s="1" t="s">
        <v>657</v>
      </c>
      <c r="D2406" s="38">
        <v>7835</v>
      </c>
      <c r="E2406" s="1" t="s">
        <v>132</v>
      </c>
      <c r="F2406" s="1" t="s">
        <v>236</v>
      </c>
      <c r="G2406" s="1" t="s">
        <v>433</v>
      </c>
    </row>
    <row r="2407" spans="1:7" ht="15" customHeight="1">
      <c r="A2407" s="184">
        <v>44368</v>
      </c>
      <c r="B2407" s="1" t="s">
        <v>266</v>
      </c>
      <c r="C2407" s="38">
        <v>86185</v>
      </c>
      <c r="E2407" s="1" t="s">
        <v>132</v>
      </c>
      <c r="F2407" s="1" t="s">
        <v>236</v>
      </c>
      <c r="G2407" s="1" t="s">
        <v>433</v>
      </c>
    </row>
    <row r="2408" spans="1:7" ht="15" customHeight="1">
      <c r="A2408" s="184">
        <v>44368</v>
      </c>
      <c r="B2408" s="1" t="s">
        <v>169</v>
      </c>
      <c r="D2408" s="38">
        <v>3850</v>
      </c>
      <c r="E2408" s="1" t="s">
        <v>132</v>
      </c>
      <c r="F2408" s="1" t="s">
        <v>237</v>
      </c>
      <c r="G2408" s="1" t="s">
        <v>433</v>
      </c>
    </row>
    <row r="2409" spans="1:7" ht="15" customHeight="1">
      <c r="A2409" s="184">
        <v>44368</v>
      </c>
      <c r="B2409" s="1" t="s">
        <v>266</v>
      </c>
      <c r="C2409" s="38">
        <v>3850</v>
      </c>
      <c r="E2409" s="1" t="s">
        <v>132</v>
      </c>
      <c r="F2409" s="1" t="s">
        <v>237</v>
      </c>
      <c r="G2409" s="1" t="s">
        <v>433</v>
      </c>
    </row>
    <row r="2410" spans="1:7" ht="15" customHeight="1">
      <c r="A2410" s="184">
        <v>44368</v>
      </c>
      <c r="B2410" s="1" t="s">
        <v>169</v>
      </c>
      <c r="D2410" s="38">
        <v>170470</v>
      </c>
      <c r="E2410" s="1" t="s">
        <v>133</v>
      </c>
      <c r="F2410" s="1" t="s">
        <v>145</v>
      </c>
      <c r="G2410" s="1" t="s">
        <v>433</v>
      </c>
    </row>
    <row r="2411" spans="1:7" ht="15" customHeight="1">
      <c r="A2411" s="184">
        <v>44368</v>
      </c>
      <c r="B2411" s="1" t="s">
        <v>657</v>
      </c>
      <c r="D2411" s="38">
        <v>17047</v>
      </c>
      <c r="E2411" s="1" t="s">
        <v>133</v>
      </c>
      <c r="F2411" s="1" t="s">
        <v>145</v>
      </c>
      <c r="G2411" s="1" t="s">
        <v>433</v>
      </c>
    </row>
    <row r="2412" spans="1:7" ht="15" customHeight="1">
      <c r="A2412" s="184">
        <v>44368</v>
      </c>
      <c r="B2412" s="1" t="s">
        <v>266</v>
      </c>
      <c r="C2412" s="38">
        <v>187517</v>
      </c>
      <c r="E2412" s="1" t="s">
        <v>133</v>
      </c>
      <c r="F2412" s="1" t="s">
        <v>145</v>
      </c>
      <c r="G2412" s="1" t="s">
        <v>433</v>
      </c>
    </row>
    <row r="2413" spans="1:7" ht="15" customHeight="1">
      <c r="A2413" s="184">
        <v>44368</v>
      </c>
      <c r="B2413" s="1" t="s">
        <v>169</v>
      </c>
      <c r="D2413" s="38">
        <v>8380</v>
      </c>
      <c r="E2413" s="1" t="s">
        <v>133</v>
      </c>
      <c r="F2413" s="1" t="s">
        <v>146</v>
      </c>
      <c r="G2413" s="1" t="s">
        <v>433</v>
      </c>
    </row>
    <row r="2414" spans="1:7" ht="15" customHeight="1">
      <c r="A2414" s="184">
        <v>44368</v>
      </c>
      <c r="B2414" s="1" t="s">
        <v>266</v>
      </c>
      <c r="C2414" s="38">
        <v>8380</v>
      </c>
      <c r="E2414" s="1" t="s">
        <v>133</v>
      </c>
      <c r="F2414" s="1" t="s">
        <v>146</v>
      </c>
      <c r="G2414" s="1" t="s">
        <v>433</v>
      </c>
    </row>
    <row r="2415" spans="1:7" ht="15" customHeight="1">
      <c r="A2415" s="184">
        <v>44368</v>
      </c>
      <c r="B2415" s="1" t="s">
        <v>169</v>
      </c>
      <c r="D2415" s="38">
        <v>37370</v>
      </c>
      <c r="E2415" s="1" t="s">
        <v>133</v>
      </c>
      <c r="F2415" s="1" t="s">
        <v>145</v>
      </c>
      <c r="G2415" s="1" t="s">
        <v>433</v>
      </c>
    </row>
    <row r="2416" spans="1:7" ht="15" customHeight="1">
      <c r="A2416" s="184">
        <v>44368</v>
      </c>
      <c r="B2416" s="1" t="s">
        <v>657</v>
      </c>
      <c r="D2416" s="38">
        <v>3737</v>
      </c>
      <c r="E2416" s="1" t="s">
        <v>133</v>
      </c>
      <c r="F2416" s="1" t="s">
        <v>145</v>
      </c>
      <c r="G2416" s="1" t="s">
        <v>433</v>
      </c>
    </row>
    <row r="2417" spans="1:7" ht="15" customHeight="1">
      <c r="A2417" s="184">
        <v>44368</v>
      </c>
      <c r="B2417" s="1" t="s">
        <v>266</v>
      </c>
      <c r="C2417" s="38">
        <v>41107</v>
      </c>
      <c r="E2417" s="1" t="s">
        <v>133</v>
      </c>
      <c r="F2417" s="1" t="s">
        <v>145</v>
      </c>
      <c r="G2417" s="1" t="s">
        <v>433</v>
      </c>
    </row>
    <row r="2418" spans="1:7" ht="15" customHeight="1">
      <c r="A2418" s="184">
        <v>44368</v>
      </c>
      <c r="B2418" s="1" t="s">
        <v>169</v>
      </c>
      <c r="D2418" s="38">
        <v>1830</v>
      </c>
      <c r="E2418" s="1" t="s">
        <v>133</v>
      </c>
      <c r="F2418" s="1" t="s">
        <v>146</v>
      </c>
      <c r="G2418" s="1" t="s">
        <v>433</v>
      </c>
    </row>
    <row r="2419" spans="1:7" ht="15" customHeight="1">
      <c r="A2419" s="184">
        <v>44368</v>
      </c>
      <c r="B2419" s="1" t="s">
        <v>266</v>
      </c>
      <c r="C2419" s="38">
        <v>1830</v>
      </c>
      <c r="E2419" s="1" t="s">
        <v>133</v>
      </c>
      <c r="F2419" s="1" t="s">
        <v>146</v>
      </c>
      <c r="G2419" s="1" t="s">
        <v>433</v>
      </c>
    </row>
    <row r="2420" spans="1:7" ht="15" customHeight="1">
      <c r="A2420" s="184">
        <v>44368</v>
      </c>
      <c r="B2420" s="1" t="s">
        <v>169</v>
      </c>
      <c r="D2420" s="38">
        <v>44030</v>
      </c>
      <c r="E2420" s="1" t="s">
        <v>448</v>
      </c>
      <c r="F2420" s="1" t="s">
        <v>145</v>
      </c>
      <c r="G2420" s="1" t="s">
        <v>433</v>
      </c>
    </row>
    <row r="2421" spans="1:7" ht="15" customHeight="1">
      <c r="A2421" s="184">
        <v>44368</v>
      </c>
      <c r="B2421" s="1" t="s">
        <v>657</v>
      </c>
      <c r="D2421" s="38">
        <v>4403</v>
      </c>
      <c r="E2421" s="1" t="s">
        <v>448</v>
      </c>
      <c r="F2421" s="1" t="s">
        <v>145</v>
      </c>
      <c r="G2421" s="1" t="s">
        <v>433</v>
      </c>
    </row>
    <row r="2422" spans="1:7" ht="15" customHeight="1">
      <c r="A2422" s="184">
        <v>44368</v>
      </c>
      <c r="B2422" s="1" t="s">
        <v>266</v>
      </c>
      <c r="C2422" s="38">
        <v>48433</v>
      </c>
      <c r="E2422" s="1" t="s">
        <v>448</v>
      </c>
      <c r="F2422" s="1" t="s">
        <v>145</v>
      </c>
      <c r="G2422" s="1" t="s">
        <v>433</v>
      </c>
    </row>
    <row r="2423" spans="1:7" ht="15" customHeight="1">
      <c r="A2423" s="184">
        <v>44368</v>
      </c>
      <c r="B2423" s="1" t="s">
        <v>169</v>
      </c>
      <c r="D2423" s="38">
        <v>2160</v>
      </c>
      <c r="E2423" s="1" t="s">
        <v>448</v>
      </c>
      <c r="F2423" s="1" t="s">
        <v>146</v>
      </c>
      <c r="G2423" s="1" t="s">
        <v>433</v>
      </c>
    </row>
    <row r="2424" spans="1:7" ht="15" customHeight="1">
      <c r="A2424" s="184">
        <v>44368</v>
      </c>
      <c r="B2424" s="1" t="s">
        <v>266</v>
      </c>
      <c r="C2424" s="38">
        <v>2160</v>
      </c>
      <c r="E2424" s="1" t="s">
        <v>448</v>
      </c>
      <c r="F2424" s="1" t="s">
        <v>146</v>
      </c>
      <c r="G2424" s="1" t="s">
        <v>433</v>
      </c>
    </row>
    <row r="2425" spans="1:7" ht="15" customHeight="1">
      <c r="A2425" s="184">
        <v>44368</v>
      </c>
      <c r="B2425" s="1" t="s">
        <v>169</v>
      </c>
      <c r="D2425" s="38">
        <v>105000</v>
      </c>
      <c r="E2425" s="1" t="s">
        <v>448</v>
      </c>
      <c r="F2425" s="1" t="s">
        <v>147</v>
      </c>
      <c r="G2425" s="1" t="s">
        <v>433</v>
      </c>
    </row>
    <row r="2426" spans="1:7" ht="15" customHeight="1">
      <c r="A2426" s="184">
        <v>44368</v>
      </c>
      <c r="B2426" s="1" t="s">
        <v>657</v>
      </c>
      <c r="D2426" s="38">
        <v>10500</v>
      </c>
      <c r="E2426" s="1" t="s">
        <v>448</v>
      </c>
      <c r="F2426" s="1" t="s">
        <v>147</v>
      </c>
      <c r="G2426" s="1" t="s">
        <v>433</v>
      </c>
    </row>
    <row r="2427" spans="1:7" ht="15" customHeight="1">
      <c r="A2427" s="184">
        <v>44368</v>
      </c>
      <c r="B2427" s="1" t="s">
        <v>266</v>
      </c>
      <c r="C2427" s="38">
        <v>115500</v>
      </c>
      <c r="E2427" s="1" t="s">
        <v>448</v>
      </c>
      <c r="F2427" s="1" t="s">
        <v>147</v>
      </c>
      <c r="G2427" s="1" t="s">
        <v>433</v>
      </c>
    </row>
    <row r="2428" spans="1:7" ht="15" customHeight="1">
      <c r="A2428" s="184">
        <v>44368</v>
      </c>
      <c r="B2428" s="1" t="s">
        <v>169</v>
      </c>
      <c r="D2428" s="38">
        <v>111090</v>
      </c>
      <c r="E2428" s="1" t="s">
        <v>119</v>
      </c>
      <c r="F2428" s="1" t="s">
        <v>145</v>
      </c>
      <c r="G2428" s="1" t="s">
        <v>433</v>
      </c>
    </row>
    <row r="2429" spans="1:7" ht="15" customHeight="1">
      <c r="A2429" s="184">
        <v>44368</v>
      </c>
      <c r="B2429" s="1" t="s">
        <v>657</v>
      </c>
      <c r="D2429" s="38">
        <v>11109</v>
      </c>
      <c r="E2429" s="1" t="s">
        <v>119</v>
      </c>
      <c r="F2429" s="1" t="s">
        <v>145</v>
      </c>
      <c r="G2429" s="1" t="s">
        <v>433</v>
      </c>
    </row>
    <row r="2430" spans="1:7" ht="15" customHeight="1">
      <c r="A2430" s="184">
        <v>44368</v>
      </c>
      <c r="B2430" s="1" t="s">
        <v>266</v>
      </c>
      <c r="C2430" s="38">
        <v>122199</v>
      </c>
      <c r="E2430" s="1" t="s">
        <v>119</v>
      </c>
      <c r="F2430" s="1" t="s">
        <v>145</v>
      </c>
      <c r="G2430" s="1" t="s">
        <v>433</v>
      </c>
    </row>
    <row r="2431" spans="1:7" ht="15" customHeight="1">
      <c r="A2431" s="184">
        <v>44368</v>
      </c>
      <c r="B2431" s="1" t="s">
        <v>169</v>
      </c>
      <c r="D2431" s="38">
        <v>5460</v>
      </c>
      <c r="E2431" s="1" t="s">
        <v>119</v>
      </c>
      <c r="F2431" s="1" t="s">
        <v>146</v>
      </c>
      <c r="G2431" s="1" t="s">
        <v>433</v>
      </c>
    </row>
    <row r="2432" spans="1:7" ht="15" customHeight="1">
      <c r="A2432" s="184">
        <v>44368</v>
      </c>
      <c r="B2432" s="1" t="s">
        <v>266</v>
      </c>
      <c r="C2432" s="38">
        <v>5460</v>
      </c>
      <c r="E2432" s="1" t="s">
        <v>119</v>
      </c>
      <c r="F2432" s="1" t="s">
        <v>146</v>
      </c>
      <c r="G2432" s="1" t="s">
        <v>433</v>
      </c>
    </row>
    <row r="2433" spans="1:7" ht="15" customHeight="1">
      <c r="A2433" s="184">
        <v>44368</v>
      </c>
      <c r="B2433" s="1" t="s">
        <v>169</v>
      </c>
      <c r="D2433" s="38">
        <v>162800</v>
      </c>
      <c r="E2433" s="1" t="s">
        <v>141</v>
      </c>
      <c r="F2433" s="1" t="s">
        <v>145</v>
      </c>
      <c r="G2433" s="1" t="s">
        <v>433</v>
      </c>
    </row>
    <row r="2434" spans="1:7" ht="15" customHeight="1">
      <c r="A2434" s="184">
        <v>44368</v>
      </c>
      <c r="B2434" s="1" t="s">
        <v>657</v>
      </c>
      <c r="D2434" s="38">
        <v>16280</v>
      </c>
      <c r="E2434" s="1" t="s">
        <v>141</v>
      </c>
      <c r="F2434" s="1" t="s">
        <v>145</v>
      </c>
      <c r="G2434" s="1" t="s">
        <v>433</v>
      </c>
    </row>
    <row r="2435" spans="1:7" ht="15" customHeight="1">
      <c r="A2435" s="184">
        <v>44368</v>
      </c>
      <c r="B2435" s="1" t="s">
        <v>266</v>
      </c>
      <c r="C2435" s="38">
        <v>179080</v>
      </c>
      <c r="E2435" s="1" t="s">
        <v>141</v>
      </c>
      <c r="F2435" s="1" t="s">
        <v>145</v>
      </c>
      <c r="G2435" s="1" t="s">
        <v>433</v>
      </c>
    </row>
    <row r="2436" spans="1:7" ht="15" customHeight="1">
      <c r="A2436" s="184">
        <v>44368</v>
      </c>
      <c r="B2436" s="1" t="s">
        <v>169</v>
      </c>
      <c r="D2436" s="38">
        <v>8000</v>
      </c>
      <c r="E2436" s="1" t="s">
        <v>141</v>
      </c>
      <c r="F2436" s="1" t="s">
        <v>146</v>
      </c>
      <c r="G2436" s="1" t="s">
        <v>433</v>
      </c>
    </row>
    <row r="2437" spans="1:7" ht="15" customHeight="1">
      <c r="A2437" s="184">
        <v>44368</v>
      </c>
      <c r="B2437" s="1" t="s">
        <v>266</v>
      </c>
      <c r="C2437" s="38">
        <v>8000</v>
      </c>
      <c r="E2437" s="1" t="s">
        <v>141</v>
      </c>
      <c r="F2437" s="1" t="s">
        <v>146</v>
      </c>
      <c r="G2437" s="1" t="s">
        <v>433</v>
      </c>
    </row>
    <row r="2438" spans="1:7" ht="15" customHeight="1">
      <c r="A2438" s="184">
        <v>44368</v>
      </c>
      <c r="B2438" s="1" t="s">
        <v>169</v>
      </c>
      <c r="D2438" s="38">
        <v>1696800</v>
      </c>
      <c r="E2438" s="1" t="s">
        <v>141</v>
      </c>
      <c r="F2438" s="1" t="s">
        <v>236</v>
      </c>
      <c r="G2438" s="1" t="s">
        <v>433</v>
      </c>
    </row>
    <row r="2439" spans="1:7" ht="15" customHeight="1">
      <c r="A2439" s="184">
        <v>44368</v>
      </c>
      <c r="B2439" s="1" t="s">
        <v>657</v>
      </c>
      <c r="D2439" s="38">
        <v>169680</v>
      </c>
      <c r="E2439" s="1" t="s">
        <v>141</v>
      </c>
      <c r="F2439" s="1" t="s">
        <v>236</v>
      </c>
      <c r="G2439" s="1" t="s">
        <v>433</v>
      </c>
    </row>
    <row r="2440" spans="1:7" ht="15" customHeight="1">
      <c r="A2440" s="184">
        <v>44368</v>
      </c>
      <c r="B2440" s="1" t="s">
        <v>266</v>
      </c>
      <c r="C2440" s="38">
        <v>1866480</v>
      </c>
      <c r="E2440" s="1" t="s">
        <v>141</v>
      </c>
      <c r="F2440" s="1" t="s">
        <v>236</v>
      </c>
      <c r="G2440" s="1" t="s">
        <v>433</v>
      </c>
    </row>
    <row r="2441" spans="1:7" ht="15" customHeight="1">
      <c r="A2441" s="184">
        <v>44368</v>
      </c>
      <c r="B2441" s="1" t="s">
        <v>169</v>
      </c>
      <c r="D2441" s="38">
        <v>83460</v>
      </c>
      <c r="E2441" s="1" t="s">
        <v>141</v>
      </c>
      <c r="F2441" s="1" t="s">
        <v>237</v>
      </c>
      <c r="G2441" s="1" t="s">
        <v>433</v>
      </c>
    </row>
    <row r="2442" spans="1:7" ht="15" customHeight="1">
      <c r="A2442" s="184">
        <v>44368</v>
      </c>
      <c r="B2442" s="1" t="s">
        <v>266</v>
      </c>
      <c r="C2442" s="38">
        <v>83460</v>
      </c>
      <c r="E2442" s="1" t="s">
        <v>141</v>
      </c>
      <c r="F2442" s="1" t="s">
        <v>237</v>
      </c>
      <c r="G2442" s="1" t="s">
        <v>433</v>
      </c>
    </row>
    <row r="2443" spans="1:7" ht="15" customHeight="1">
      <c r="A2443" s="184">
        <v>44368</v>
      </c>
      <c r="B2443" s="1" t="s">
        <v>169</v>
      </c>
      <c r="D2443" s="38">
        <v>507500</v>
      </c>
      <c r="E2443" s="1" t="s">
        <v>141</v>
      </c>
      <c r="F2443" s="1" t="s">
        <v>147</v>
      </c>
      <c r="G2443" s="1" t="s">
        <v>433</v>
      </c>
    </row>
    <row r="2444" spans="1:7" ht="15" customHeight="1">
      <c r="A2444" s="184">
        <v>44368</v>
      </c>
      <c r="B2444" s="1" t="s">
        <v>657</v>
      </c>
      <c r="D2444" s="38">
        <v>50750</v>
      </c>
      <c r="E2444" s="1" t="s">
        <v>141</v>
      </c>
      <c r="F2444" s="1" t="s">
        <v>147</v>
      </c>
      <c r="G2444" s="1" t="s">
        <v>433</v>
      </c>
    </row>
    <row r="2445" spans="1:7" ht="15" customHeight="1">
      <c r="A2445" s="184">
        <v>44368</v>
      </c>
      <c r="B2445" s="1" t="s">
        <v>266</v>
      </c>
      <c r="C2445" s="38">
        <v>558250</v>
      </c>
      <c r="E2445" s="1" t="s">
        <v>141</v>
      </c>
      <c r="F2445" s="1" t="s">
        <v>147</v>
      </c>
      <c r="G2445" s="1" t="s">
        <v>433</v>
      </c>
    </row>
    <row r="2446" spans="1:7" ht="15" customHeight="1">
      <c r="A2446" s="184">
        <v>44368</v>
      </c>
      <c r="B2446" s="1" t="s">
        <v>169</v>
      </c>
      <c r="D2446" s="38">
        <v>13060</v>
      </c>
      <c r="E2446" s="1" t="s">
        <v>134</v>
      </c>
      <c r="F2446" s="1" t="s">
        <v>145</v>
      </c>
      <c r="G2446" s="1" t="s">
        <v>433</v>
      </c>
    </row>
    <row r="2447" spans="1:7" ht="15" customHeight="1">
      <c r="A2447" s="184">
        <v>44368</v>
      </c>
      <c r="B2447" s="1" t="s">
        <v>657</v>
      </c>
      <c r="D2447" s="38">
        <v>1306</v>
      </c>
      <c r="E2447" s="1" t="s">
        <v>134</v>
      </c>
      <c r="F2447" s="1" t="s">
        <v>145</v>
      </c>
      <c r="G2447" s="1" t="s">
        <v>433</v>
      </c>
    </row>
    <row r="2448" spans="1:7" ht="15" customHeight="1">
      <c r="A2448" s="184">
        <v>44368</v>
      </c>
      <c r="B2448" s="1" t="s">
        <v>266</v>
      </c>
      <c r="C2448" s="38">
        <v>14366</v>
      </c>
      <c r="E2448" s="1" t="s">
        <v>134</v>
      </c>
      <c r="F2448" s="1" t="s">
        <v>145</v>
      </c>
      <c r="G2448" s="1" t="s">
        <v>433</v>
      </c>
    </row>
    <row r="2449" spans="1:7" ht="15" customHeight="1">
      <c r="A2449" s="184">
        <v>44368</v>
      </c>
      <c r="B2449" s="1" t="s">
        <v>169</v>
      </c>
      <c r="D2449" s="38">
        <v>640</v>
      </c>
      <c r="E2449" s="1" t="s">
        <v>134</v>
      </c>
      <c r="F2449" s="1" t="s">
        <v>146</v>
      </c>
      <c r="G2449" s="1" t="s">
        <v>433</v>
      </c>
    </row>
    <row r="2450" spans="1:7" ht="15" customHeight="1">
      <c r="A2450" s="184">
        <v>44368</v>
      </c>
      <c r="B2450" s="1" t="s">
        <v>266</v>
      </c>
      <c r="C2450" s="38">
        <v>640</v>
      </c>
      <c r="E2450" s="1" t="s">
        <v>134</v>
      </c>
      <c r="F2450" s="1" t="s">
        <v>146</v>
      </c>
      <c r="G2450" s="1" t="s">
        <v>433</v>
      </c>
    </row>
    <row r="2451" spans="1:7" ht="15" customHeight="1">
      <c r="A2451" s="184">
        <v>44368</v>
      </c>
      <c r="B2451" s="1" t="s">
        <v>169</v>
      </c>
      <c r="D2451" s="38">
        <v>105410</v>
      </c>
      <c r="E2451" s="1" t="s">
        <v>123</v>
      </c>
      <c r="F2451" s="1" t="s">
        <v>145</v>
      </c>
      <c r="G2451" s="1" t="s">
        <v>433</v>
      </c>
    </row>
    <row r="2452" spans="1:7" ht="15" customHeight="1">
      <c r="A2452" s="184">
        <v>44368</v>
      </c>
      <c r="B2452" s="1" t="s">
        <v>657</v>
      </c>
      <c r="D2452" s="38">
        <v>10541</v>
      </c>
      <c r="E2452" s="1" t="s">
        <v>123</v>
      </c>
      <c r="F2452" s="1" t="s">
        <v>145</v>
      </c>
      <c r="G2452" s="1" t="s">
        <v>433</v>
      </c>
    </row>
    <row r="2453" spans="1:7" ht="15" customHeight="1">
      <c r="A2453" s="184">
        <v>44368</v>
      </c>
      <c r="B2453" s="1" t="s">
        <v>266</v>
      </c>
      <c r="C2453" s="38">
        <v>115951</v>
      </c>
      <c r="E2453" s="1" t="s">
        <v>123</v>
      </c>
      <c r="F2453" s="1" t="s">
        <v>145</v>
      </c>
      <c r="G2453" s="1" t="s">
        <v>433</v>
      </c>
    </row>
    <row r="2454" spans="1:7" ht="15" customHeight="1">
      <c r="A2454" s="184">
        <v>44368</v>
      </c>
      <c r="B2454" s="1" t="s">
        <v>169</v>
      </c>
      <c r="D2454" s="38">
        <v>5170</v>
      </c>
      <c r="E2454" s="1" t="s">
        <v>123</v>
      </c>
      <c r="F2454" s="1" t="s">
        <v>146</v>
      </c>
      <c r="G2454" s="1" t="s">
        <v>433</v>
      </c>
    </row>
    <row r="2455" spans="1:7" ht="15" customHeight="1">
      <c r="A2455" s="184">
        <v>44368</v>
      </c>
      <c r="B2455" s="1" t="s">
        <v>266</v>
      </c>
      <c r="C2455" s="38">
        <v>5170</v>
      </c>
      <c r="E2455" s="1" t="s">
        <v>123</v>
      </c>
      <c r="F2455" s="1" t="s">
        <v>146</v>
      </c>
      <c r="G2455" s="1" t="s">
        <v>433</v>
      </c>
    </row>
    <row r="2456" spans="1:7" ht="15" customHeight="1">
      <c r="A2456" s="184">
        <v>44368</v>
      </c>
      <c r="B2456" s="1" t="s">
        <v>169</v>
      </c>
      <c r="D2456" s="38">
        <v>24900</v>
      </c>
      <c r="E2456" s="1" t="s">
        <v>125</v>
      </c>
      <c r="F2456" s="1" t="s">
        <v>145</v>
      </c>
      <c r="G2456" s="1" t="s">
        <v>433</v>
      </c>
    </row>
    <row r="2457" spans="1:7" ht="15" customHeight="1">
      <c r="A2457" s="184">
        <v>44368</v>
      </c>
      <c r="B2457" s="1" t="s">
        <v>657</v>
      </c>
      <c r="D2457" s="38">
        <v>2490</v>
      </c>
      <c r="E2457" s="1" t="s">
        <v>125</v>
      </c>
      <c r="F2457" s="1" t="s">
        <v>145</v>
      </c>
      <c r="G2457" s="1" t="s">
        <v>433</v>
      </c>
    </row>
    <row r="2458" spans="1:7" ht="15" customHeight="1">
      <c r="A2458" s="184">
        <v>44368</v>
      </c>
      <c r="B2458" s="1" t="s">
        <v>266</v>
      </c>
      <c r="C2458" s="38">
        <v>27390</v>
      </c>
      <c r="E2458" s="1" t="s">
        <v>125</v>
      </c>
      <c r="F2458" s="1" t="s">
        <v>145</v>
      </c>
      <c r="G2458" s="1" t="s">
        <v>433</v>
      </c>
    </row>
    <row r="2459" spans="1:7" ht="15" customHeight="1">
      <c r="A2459" s="184">
        <v>44368</v>
      </c>
      <c r="B2459" s="1" t="s">
        <v>169</v>
      </c>
      <c r="D2459" s="38">
        <v>1220</v>
      </c>
      <c r="E2459" s="1" t="s">
        <v>125</v>
      </c>
      <c r="F2459" s="1" t="s">
        <v>146</v>
      </c>
      <c r="G2459" s="1" t="s">
        <v>433</v>
      </c>
    </row>
    <row r="2460" spans="1:7" ht="15" customHeight="1">
      <c r="A2460" s="184">
        <v>44368</v>
      </c>
      <c r="B2460" s="1" t="s">
        <v>266</v>
      </c>
      <c r="C2460" s="38">
        <v>1220</v>
      </c>
      <c r="E2460" s="1" t="s">
        <v>125</v>
      </c>
      <c r="F2460" s="1" t="s">
        <v>146</v>
      </c>
      <c r="G2460" s="1" t="s">
        <v>433</v>
      </c>
    </row>
    <row r="2461" spans="1:7" ht="15" customHeight="1">
      <c r="A2461" s="184">
        <v>44368</v>
      </c>
      <c r="B2461" s="1" t="s">
        <v>169</v>
      </c>
      <c r="D2461" s="38">
        <v>97670</v>
      </c>
      <c r="E2461" s="1" t="s">
        <v>466</v>
      </c>
      <c r="F2461" s="1" t="s">
        <v>145</v>
      </c>
      <c r="G2461" s="1" t="s">
        <v>433</v>
      </c>
    </row>
    <row r="2462" spans="1:7" ht="15" customHeight="1">
      <c r="A2462" s="184">
        <v>44368</v>
      </c>
      <c r="B2462" s="1" t="s">
        <v>657</v>
      </c>
      <c r="D2462" s="38">
        <v>9767</v>
      </c>
      <c r="E2462" s="1" t="s">
        <v>466</v>
      </c>
      <c r="F2462" s="1" t="s">
        <v>145</v>
      </c>
      <c r="G2462" s="1" t="s">
        <v>433</v>
      </c>
    </row>
    <row r="2463" spans="1:7" ht="15" customHeight="1">
      <c r="A2463" s="184">
        <v>44368</v>
      </c>
      <c r="B2463" s="1" t="s">
        <v>266</v>
      </c>
      <c r="C2463" s="38">
        <v>107437</v>
      </c>
      <c r="E2463" s="1" t="s">
        <v>466</v>
      </c>
      <c r="F2463" s="1" t="s">
        <v>145</v>
      </c>
      <c r="G2463" s="1" t="s">
        <v>433</v>
      </c>
    </row>
    <row r="2464" spans="1:7" ht="15" customHeight="1">
      <c r="A2464" s="184">
        <v>44368</v>
      </c>
      <c r="B2464" s="1" t="s">
        <v>169</v>
      </c>
      <c r="D2464" s="38">
        <v>4800</v>
      </c>
      <c r="E2464" s="1" t="s">
        <v>466</v>
      </c>
      <c r="F2464" s="1" t="s">
        <v>146</v>
      </c>
      <c r="G2464" s="1" t="s">
        <v>433</v>
      </c>
    </row>
    <row r="2465" spans="1:7" ht="15" customHeight="1">
      <c r="A2465" s="184">
        <v>44368</v>
      </c>
      <c r="B2465" s="1" t="s">
        <v>266</v>
      </c>
      <c r="C2465" s="38">
        <v>4800</v>
      </c>
      <c r="E2465" s="1" t="s">
        <v>466</v>
      </c>
      <c r="F2465" s="1" t="s">
        <v>146</v>
      </c>
      <c r="G2465" s="1" t="s">
        <v>433</v>
      </c>
    </row>
    <row r="2466" spans="1:7" ht="15" customHeight="1">
      <c r="A2466" s="184">
        <v>44368</v>
      </c>
      <c r="B2466" s="1" t="s">
        <v>169</v>
      </c>
      <c r="D2466" s="38">
        <v>243790</v>
      </c>
      <c r="E2466" s="1" t="s">
        <v>329</v>
      </c>
      <c r="F2466" s="1" t="s">
        <v>236</v>
      </c>
      <c r="G2466" s="1" t="s">
        <v>433</v>
      </c>
    </row>
    <row r="2467" spans="1:7" ht="15" customHeight="1">
      <c r="A2467" s="184">
        <v>44368</v>
      </c>
      <c r="B2467" s="1" t="s">
        <v>657</v>
      </c>
      <c r="D2467" s="38">
        <v>24379</v>
      </c>
      <c r="E2467" s="1" t="s">
        <v>329</v>
      </c>
      <c r="F2467" s="1" t="s">
        <v>236</v>
      </c>
      <c r="G2467" s="1" t="s">
        <v>433</v>
      </c>
    </row>
    <row r="2468" spans="1:7" ht="15" customHeight="1">
      <c r="A2468" s="184">
        <v>44368</v>
      </c>
      <c r="B2468" s="1" t="s">
        <v>266</v>
      </c>
      <c r="C2468" s="38">
        <v>268169</v>
      </c>
      <c r="E2468" s="1" t="s">
        <v>329</v>
      </c>
      <c r="F2468" s="1" t="s">
        <v>236</v>
      </c>
      <c r="G2468" s="1" t="s">
        <v>433</v>
      </c>
    </row>
    <row r="2469" spans="1:7" ht="15" customHeight="1">
      <c r="A2469" s="184">
        <v>44368</v>
      </c>
      <c r="B2469" s="1" t="s">
        <v>169</v>
      </c>
      <c r="D2469" s="38">
        <v>11990</v>
      </c>
      <c r="E2469" s="1" t="s">
        <v>329</v>
      </c>
      <c r="F2469" s="1" t="s">
        <v>237</v>
      </c>
      <c r="G2469" s="1" t="s">
        <v>433</v>
      </c>
    </row>
    <row r="2470" spans="1:7" ht="15" customHeight="1">
      <c r="A2470" s="184">
        <v>44368</v>
      </c>
      <c r="B2470" s="1" t="s">
        <v>266</v>
      </c>
      <c r="C2470" s="38">
        <v>11990</v>
      </c>
      <c r="E2470" s="1" t="s">
        <v>329</v>
      </c>
      <c r="F2470" s="1" t="s">
        <v>237</v>
      </c>
      <c r="G2470" s="1" t="s">
        <v>433</v>
      </c>
    </row>
    <row r="2471" spans="1:7" ht="15" customHeight="1">
      <c r="A2471" s="184">
        <v>44368</v>
      </c>
      <c r="B2471" s="1" t="s">
        <v>169</v>
      </c>
      <c r="D2471" s="38">
        <v>111370</v>
      </c>
      <c r="E2471" s="1" t="s">
        <v>123</v>
      </c>
      <c r="F2471" s="1" t="s">
        <v>145</v>
      </c>
      <c r="G2471" s="1" t="s">
        <v>433</v>
      </c>
    </row>
    <row r="2472" spans="1:7" ht="15" customHeight="1">
      <c r="A2472" s="184">
        <v>44368</v>
      </c>
      <c r="B2472" s="1" t="s">
        <v>657</v>
      </c>
      <c r="D2472" s="38">
        <v>11137</v>
      </c>
      <c r="E2472" s="1" t="s">
        <v>123</v>
      </c>
      <c r="F2472" s="1" t="s">
        <v>145</v>
      </c>
      <c r="G2472" s="1" t="s">
        <v>433</v>
      </c>
    </row>
    <row r="2473" spans="1:7" ht="15" customHeight="1">
      <c r="A2473" s="184">
        <v>44368</v>
      </c>
      <c r="B2473" s="1" t="s">
        <v>266</v>
      </c>
      <c r="C2473" s="38">
        <v>122507</v>
      </c>
      <c r="E2473" s="1" t="s">
        <v>123</v>
      </c>
      <c r="F2473" s="1" t="s">
        <v>145</v>
      </c>
      <c r="G2473" s="1" t="s">
        <v>433</v>
      </c>
    </row>
    <row r="2474" spans="1:7" ht="15" customHeight="1">
      <c r="A2474" s="184">
        <v>44368</v>
      </c>
      <c r="B2474" s="1" t="s">
        <v>169</v>
      </c>
      <c r="D2474" s="38">
        <v>5470</v>
      </c>
      <c r="E2474" s="1" t="s">
        <v>123</v>
      </c>
      <c r="F2474" s="1" t="s">
        <v>146</v>
      </c>
      <c r="G2474" s="1" t="s">
        <v>433</v>
      </c>
    </row>
    <row r="2475" spans="1:7" ht="15" customHeight="1">
      <c r="A2475" s="184">
        <v>44368</v>
      </c>
      <c r="B2475" s="1" t="s">
        <v>266</v>
      </c>
      <c r="C2475" s="38">
        <v>5470</v>
      </c>
      <c r="E2475" s="1" t="s">
        <v>123</v>
      </c>
      <c r="F2475" s="1" t="s">
        <v>146</v>
      </c>
      <c r="G2475" s="1" t="s">
        <v>433</v>
      </c>
    </row>
    <row r="2476" spans="1:7" ht="15" customHeight="1">
      <c r="A2476" s="184">
        <v>44368</v>
      </c>
      <c r="B2476" s="1" t="s">
        <v>169</v>
      </c>
      <c r="D2476" s="38">
        <v>209470</v>
      </c>
      <c r="E2476" s="1" t="s">
        <v>131</v>
      </c>
      <c r="F2476" s="1" t="s">
        <v>145</v>
      </c>
      <c r="G2476" s="1" t="s">
        <v>433</v>
      </c>
    </row>
    <row r="2477" spans="1:7" ht="15" customHeight="1">
      <c r="A2477" s="184">
        <v>44368</v>
      </c>
      <c r="B2477" s="1" t="s">
        <v>657</v>
      </c>
      <c r="D2477" s="38">
        <v>20947</v>
      </c>
      <c r="E2477" s="1" t="s">
        <v>131</v>
      </c>
      <c r="F2477" s="1" t="s">
        <v>145</v>
      </c>
      <c r="G2477" s="1" t="s">
        <v>433</v>
      </c>
    </row>
    <row r="2478" spans="1:7" ht="15" customHeight="1">
      <c r="A2478" s="184">
        <v>44368</v>
      </c>
      <c r="B2478" s="1" t="s">
        <v>266</v>
      </c>
      <c r="C2478" s="38">
        <v>230417</v>
      </c>
      <c r="E2478" s="1" t="s">
        <v>131</v>
      </c>
      <c r="F2478" s="1" t="s">
        <v>145</v>
      </c>
      <c r="G2478" s="1" t="s">
        <v>433</v>
      </c>
    </row>
    <row r="2479" spans="1:7" ht="15" customHeight="1">
      <c r="A2479" s="184">
        <v>44368</v>
      </c>
      <c r="B2479" s="1" t="s">
        <v>169</v>
      </c>
      <c r="D2479" s="38">
        <v>10300</v>
      </c>
      <c r="E2479" s="1" t="s">
        <v>131</v>
      </c>
      <c r="F2479" s="1" t="s">
        <v>146</v>
      </c>
      <c r="G2479" s="1" t="s">
        <v>433</v>
      </c>
    </row>
    <row r="2480" spans="1:7" ht="15" customHeight="1">
      <c r="A2480" s="184">
        <v>44368</v>
      </c>
      <c r="B2480" s="1" t="s">
        <v>266</v>
      </c>
      <c r="C2480" s="38">
        <v>10300</v>
      </c>
      <c r="E2480" s="1" t="s">
        <v>131</v>
      </c>
      <c r="F2480" s="1" t="s">
        <v>146</v>
      </c>
      <c r="G2480" s="1" t="s">
        <v>433</v>
      </c>
    </row>
    <row r="2481" spans="1:7" ht="15" customHeight="1">
      <c r="A2481" s="184">
        <v>44368</v>
      </c>
      <c r="B2481" s="1" t="s">
        <v>169</v>
      </c>
      <c r="D2481" s="38">
        <v>17800</v>
      </c>
      <c r="E2481" s="1" t="s">
        <v>131</v>
      </c>
      <c r="F2481" s="1" t="s">
        <v>236</v>
      </c>
      <c r="G2481" s="1" t="s">
        <v>433</v>
      </c>
    </row>
    <row r="2482" spans="1:7" ht="15" customHeight="1">
      <c r="A2482" s="184">
        <v>44368</v>
      </c>
      <c r="B2482" s="1" t="s">
        <v>657</v>
      </c>
      <c r="D2482" s="38">
        <v>1780</v>
      </c>
      <c r="E2482" s="1" t="s">
        <v>131</v>
      </c>
      <c r="F2482" s="1" t="s">
        <v>236</v>
      </c>
      <c r="G2482" s="1" t="s">
        <v>433</v>
      </c>
    </row>
    <row r="2483" spans="1:7" ht="15" customHeight="1">
      <c r="A2483" s="184">
        <v>44368</v>
      </c>
      <c r="B2483" s="1" t="s">
        <v>266</v>
      </c>
      <c r="C2483" s="38">
        <v>19580</v>
      </c>
      <c r="E2483" s="1" t="s">
        <v>131</v>
      </c>
      <c r="F2483" s="1" t="s">
        <v>236</v>
      </c>
      <c r="G2483" s="1" t="s">
        <v>433</v>
      </c>
    </row>
    <row r="2484" spans="1:7" ht="15" customHeight="1">
      <c r="A2484" s="184">
        <v>44368</v>
      </c>
      <c r="B2484" s="1" t="s">
        <v>169</v>
      </c>
      <c r="D2484" s="38">
        <v>870</v>
      </c>
      <c r="E2484" s="1" t="s">
        <v>131</v>
      </c>
      <c r="F2484" s="1" t="s">
        <v>237</v>
      </c>
      <c r="G2484" s="1" t="s">
        <v>433</v>
      </c>
    </row>
    <row r="2485" spans="1:7" ht="15" customHeight="1">
      <c r="A2485" s="184">
        <v>44368</v>
      </c>
      <c r="B2485" s="1" t="s">
        <v>266</v>
      </c>
      <c r="C2485" s="38">
        <v>870</v>
      </c>
      <c r="E2485" s="1" t="s">
        <v>131</v>
      </c>
      <c r="F2485" s="1" t="s">
        <v>237</v>
      </c>
      <c r="G2485" s="1" t="s">
        <v>433</v>
      </c>
    </row>
    <row r="2486" spans="1:7" ht="15" customHeight="1">
      <c r="A2486" s="184">
        <v>44368</v>
      </c>
      <c r="B2486" s="1" t="s">
        <v>169</v>
      </c>
      <c r="D2486" s="38">
        <v>14480</v>
      </c>
      <c r="E2486" s="1" t="s">
        <v>470</v>
      </c>
      <c r="F2486" s="1" t="s">
        <v>145</v>
      </c>
      <c r="G2486" s="1" t="s">
        <v>433</v>
      </c>
    </row>
    <row r="2487" spans="1:7" ht="15" customHeight="1">
      <c r="A2487" s="184">
        <v>44368</v>
      </c>
      <c r="B2487" s="1" t="s">
        <v>657</v>
      </c>
      <c r="D2487" s="38">
        <v>1448</v>
      </c>
      <c r="E2487" s="1" t="s">
        <v>470</v>
      </c>
      <c r="F2487" s="1" t="s">
        <v>145</v>
      </c>
      <c r="G2487" s="1" t="s">
        <v>433</v>
      </c>
    </row>
    <row r="2488" spans="1:7" ht="15" customHeight="1">
      <c r="A2488" s="184">
        <v>44368</v>
      </c>
      <c r="B2488" s="1" t="s">
        <v>266</v>
      </c>
      <c r="C2488" s="38">
        <v>15928</v>
      </c>
      <c r="E2488" s="1" t="s">
        <v>470</v>
      </c>
      <c r="F2488" s="1" t="s">
        <v>145</v>
      </c>
      <c r="G2488" s="1" t="s">
        <v>433</v>
      </c>
    </row>
    <row r="2489" spans="1:7" ht="15" customHeight="1">
      <c r="A2489" s="184">
        <v>44368</v>
      </c>
      <c r="B2489" s="1" t="s">
        <v>169</v>
      </c>
      <c r="D2489" s="38">
        <v>710</v>
      </c>
      <c r="E2489" s="1" t="s">
        <v>470</v>
      </c>
      <c r="F2489" s="1" t="s">
        <v>146</v>
      </c>
      <c r="G2489" s="1" t="s">
        <v>433</v>
      </c>
    </row>
    <row r="2490" spans="1:7" ht="15" customHeight="1">
      <c r="A2490" s="184">
        <v>44368</v>
      </c>
      <c r="B2490" s="1" t="s">
        <v>266</v>
      </c>
      <c r="C2490" s="38">
        <v>710</v>
      </c>
      <c r="E2490" s="1" t="s">
        <v>470</v>
      </c>
      <c r="F2490" s="1" t="s">
        <v>146</v>
      </c>
      <c r="G2490" s="1" t="s">
        <v>433</v>
      </c>
    </row>
    <row r="2491" spans="1:7" ht="15" customHeight="1">
      <c r="A2491" s="184">
        <v>44368</v>
      </c>
      <c r="B2491" s="1" t="s">
        <v>169</v>
      </c>
      <c r="D2491" s="38">
        <v>22800</v>
      </c>
      <c r="E2491" s="1" t="s">
        <v>137</v>
      </c>
      <c r="F2491" s="1" t="s">
        <v>145</v>
      </c>
      <c r="G2491" s="1" t="s">
        <v>433</v>
      </c>
    </row>
    <row r="2492" spans="1:7" ht="15" customHeight="1">
      <c r="A2492" s="184">
        <v>44368</v>
      </c>
      <c r="B2492" s="1" t="s">
        <v>657</v>
      </c>
      <c r="D2492" s="38">
        <v>2280</v>
      </c>
      <c r="E2492" s="1" t="s">
        <v>137</v>
      </c>
      <c r="F2492" s="1" t="s">
        <v>145</v>
      </c>
      <c r="G2492" s="1" t="s">
        <v>433</v>
      </c>
    </row>
    <row r="2493" spans="1:7" ht="15" customHeight="1">
      <c r="A2493" s="184">
        <v>44368</v>
      </c>
      <c r="B2493" s="1" t="s">
        <v>266</v>
      </c>
      <c r="C2493" s="38">
        <v>25080</v>
      </c>
      <c r="E2493" s="1" t="s">
        <v>137</v>
      </c>
      <c r="F2493" s="1" t="s">
        <v>145</v>
      </c>
      <c r="G2493" s="1" t="s">
        <v>433</v>
      </c>
    </row>
    <row r="2494" spans="1:7" ht="15" customHeight="1">
      <c r="A2494" s="184">
        <v>44368</v>
      </c>
      <c r="B2494" s="1" t="s">
        <v>169</v>
      </c>
      <c r="D2494" s="38">
        <v>1120</v>
      </c>
      <c r="E2494" s="1" t="s">
        <v>137</v>
      </c>
      <c r="F2494" s="1" t="s">
        <v>146</v>
      </c>
      <c r="G2494" s="1" t="s">
        <v>433</v>
      </c>
    </row>
    <row r="2495" spans="1:7" ht="15" customHeight="1">
      <c r="A2495" s="184">
        <v>44368</v>
      </c>
      <c r="B2495" s="1" t="s">
        <v>266</v>
      </c>
      <c r="C2495" s="38">
        <v>1120</v>
      </c>
      <c r="E2495" s="1" t="s">
        <v>137</v>
      </c>
      <c r="F2495" s="1" t="s">
        <v>146</v>
      </c>
      <c r="G2495" s="1" t="s">
        <v>433</v>
      </c>
    </row>
    <row r="2496" spans="1:7" ht="15" customHeight="1">
      <c r="A2496" s="184">
        <v>44368</v>
      </c>
      <c r="B2496" s="1" t="s">
        <v>169</v>
      </c>
      <c r="D2496" s="38">
        <v>28140</v>
      </c>
      <c r="E2496" s="1" t="s">
        <v>137</v>
      </c>
      <c r="F2496" s="1" t="s">
        <v>145</v>
      </c>
      <c r="G2496" s="1" t="s">
        <v>433</v>
      </c>
    </row>
    <row r="2497" spans="1:7" ht="15" customHeight="1">
      <c r="A2497" s="184">
        <v>44368</v>
      </c>
      <c r="B2497" s="1" t="s">
        <v>657</v>
      </c>
      <c r="D2497" s="38">
        <v>2814</v>
      </c>
      <c r="E2497" s="1" t="s">
        <v>137</v>
      </c>
      <c r="F2497" s="1" t="s">
        <v>145</v>
      </c>
      <c r="G2497" s="1" t="s">
        <v>433</v>
      </c>
    </row>
    <row r="2498" spans="1:7" ht="15" customHeight="1">
      <c r="A2498" s="184">
        <v>44368</v>
      </c>
      <c r="B2498" s="1" t="s">
        <v>266</v>
      </c>
      <c r="C2498" s="38">
        <v>30954</v>
      </c>
      <c r="E2498" s="1" t="s">
        <v>137</v>
      </c>
      <c r="F2498" s="1" t="s">
        <v>145</v>
      </c>
      <c r="G2498" s="1" t="s">
        <v>433</v>
      </c>
    </row>
    <row r="2499" spans="1:7" ht="15" customHeight="1">
      <c r="A2499" s="184">
        <v>44368</v>
      </c>
      <c r="B2499" s="1" t="s">
        <v>169</v>
      </c>
      <c r="D2499" s="38">
        <v>1380</v>
      </c>
      <c r="E2499" s="1" t="s">
        <v>137</v>
      </c>
      <c r="F2499" s="1" t="s">
        <v>146</v>
      </c>
      <c r="G2499" s="1" t="s">
        <v>433</v>
      </c>
    </row>
    <row r="2500" spans="1:7" ht="15" customHeight="1">
      <c r="A2500" s="184">
        <v>44368</v>
      </c>
      <c r="B2500" s="1" t="s">
        <v>266</v>
      </c>
      <c r="C2500" s="38">
        <v>1380</v>
      </c>
      <c r="E2500" s="1" t="s">
        <v>137</v>
      </c>
      <c r="F2500" s="1" t="s">
        <v>146</v>
      </c>
      <c r="G2500" s="1" t="s">
        <v>433</v>
      </c>
    </row>
    <row r="2501" spans="1:7" ht="15" customHeight="1">
      <c r="A2501" s="184">
        <v>44368</v>
      </c>
      <c r="B2501" s="1" t="s">
        <v>169</v>
      </c>
      <c r="D2501" s="38">
        <v>256140</v>
      </c>
      <c r="E2501" s="1" t="s">
        <v>137</v>
      </c>
      <c r="F2501" s="1" t="s">
        <v>145</v>
      </c>
      <c r="G2501" s="1" t="s">
        <v>433</v>
      </c>
    </row>
    <row r="2502" spans="1:7" ht="15" customHeight="1">
      <c r="A2502" s="184">
        <v>44368</v>
      </c>
      <c r="B2502" s="1" t="s">
        <v>657</v>
      </c>
      <c r="D2502" s="38">
        <v>25614</v>
      </c>
      <c r="E2502" s="1" t="s">
        <v>137</v>
      </c>
      <c r="F2502" s="1" t="s">
        <v>145</v>
      </c>
      <c r="G2502" s="1" t="s">
        <v>433</v>
      </c>
    </row>
    <row r="2503" spans="1:7" ht="15" customHeight="1">
      <c r="A2503" s="184">
        <v>44368</v>
      </c>
      <c r="B2503" s="1" t="s">
        <v>266</v>
      </c>
      <c r="C2503" s="38">
        <v>281754</v>
      </c>
      <c r="E2503" s="1" t="s">
        <v>137</v>
      </c>
      <c r="F2503" s="1" t="s">
        <v>145</v>
      </c>
      <c r="G2503" s="1" t="s">
        <v>433</v>
      </c>
    </row>
    <row r="2504" spans="1:7" ht="15" customHeight="1">
      <c r="A2504" s="184">
        <v>44368</v>
      </c>
      <c r="B2504" s="1" t="s">
        <v>169</v>
      </c>
      <c r="D2504" s="38">
        <v>12590</v>
      </c>
      <c r="E2504" s="1" t="s">
        <v>137</v>
      </c>
      <c r="F2504" s="1" t="s">
        <v>146</v>
      </c>
      <c r="G2504" s="1" t="s">
        <v>433</v>
      </c>
    </row>
    <row r="2505" spans="1:7" ht="15" customHeight="1">
      <c r="A2505" s="184">
        <v>44368</v>
      </c>
      <c r="B2505" s="1" t="s">
        <v>266</v>
      </c>
      <c r="C2505" s="38">
        <v>12590</v>
      </c>
      <c r="E2505" s="1" t="s">
        <v>137</v>
      </c>
      <c r="F2505" s="1" t="s">
        <v>146</v>
      </c>
      <c r="G2505" s="1" t="s">
        <v>433</v>
      </c>
    </row>
    <row r="2506" spans="1:7" ht="15" customHeight="1">
      <c r="A2506" s="184">
        <v>44368</v>
      </c>
      <c r="B2506" s="1" t="s">
        <v>169</v>
      </c>
      <c r="D2506" s="38">
        <v>36770</v>
      </c>
      <c r="E2506" s="1" t="s">
        <v>125</v>
      </c>
      <c r="F2506" s="1" t="s">
        <v>145</v>
      </c>
      <c r="G2506" s="1" t="s">
        <v>433</v>
      </c>
    </row>
    <row r="2507" spans="1:7" ht="15" customHeight="1">
      <c r="A2507" s="184">
        <v>44368</v>
      </c>
      <c r="B2507" s="1" t="s">
        <v>657</v>
      </c>
      <c r="D2507" s="38">
        <v>3677</v>
      </c>
      <c r="E2507" s="1" t="s">
        <v>125</v>
      </c>
      <c r="F2507" s="1" t="s">
        <v>145</v>
      </c>
      <c r="G2507" s="1" t="s">
        <v>433</v>
      </c>
    </row>
    <row r="2508" spans="1:7" ht="15" customHeight="1">
      <c r="A2508" s="184">
        <v>44368</v>
      </c>
      <c r="B2508" s="1" t="s">
        <v>266</v>
      </c>
      <c r="C2508" s="38">
        <v>40447</v>
      </c>
      <c r="E2508" s="1" t="s">
        <v>125</v>
      </c>
      <c r="F2508" s="1" t="s">
        <v>145</v>
      </c>
      <c r="G2508" s="1" t="s">
        <v>433</v>
      </c>
    </row>
    <row r="2509" spans="1:7" ht="15" customHeight="1">
      <c r="A2509" s="184">
        <v>44368</v>
      </c>
      <c r="B2509" s="1" t="s">
        <v>169</v>
      </c>
      <c r="D2509" s="38">
        <v>1800</v>
      </c>
      <c r="E2509" s="1" t="s">
        <v>125</v>
      </c>
      <c r="F2509" s="1" t="s">
        <v>146</v>
      </c>
      <c r="G2509" s="1" t="s">
        <v>433</v>
      </c>
    </row>
    <row r="2510" spans="1:7" ht="15" customHeight="1">
      <c r="A2510" s="184">
        <v>44368</v>
      </c>
      <c r="B2510" s="1" t="s">
        <v>266</v>
      </c>
      <c r="C2510" s="38">
        <v>1800</v>
      </c>
      <c r="E2510" s="1" t="s">
        <v>125</v>
      </c>
      <c r="F2510" s="1" t="s">
        <v>146</v>
      </c>
      <c r="G2510" s="1" t="s">
        <v>433</v>
      </c>
    </row>
    <row r="2511" spans="1:7" ht="15" customHeight="1">
      <c r="A2511" s="184">
        <v>44368</v>
      </c>
      <c r="B2511" s="1" t="s">
        <v>169</v>
      </c>
      <c r="D2511" s="38">
        <v>74780</v>
      </c>
      <c r="E2511" s="1" t="s">
        <v>132</v>
      </c>
      <c r="F2511" s="1" t="s">
        <v>145</v>
      </c>
      <c r="G2511" s="1" t="s">
        <v>433</v>
      </c>
    </row>
    <row r="2512" spans="1:7" ht="15" customHeight="1">
      <c r="A2512" s="184">
        <v>44368</v>
      </c>
      <c r="B2512" s="1" t="s">
        <v>657</v>
      </c>
      <c r="D2512" s="38">
        <v>7478</v>
      </c>
      <c r="E2512" s="1" t="s">
        <v>132</v>
      </c>
      <c r="F2512" s="1" t="s">
        <v>145</v>
      </c>
      <c r="G2512" s="1" t="s">
        <v>433</v>
      </c>
    </row>
    <row r="2513" spans="1:7" ht="15" customHeight="1">
      <c r="A2513" s="184">
        <v>44368</v>
      </c>
      <c r="B2513" s="1" t="s">
        <v>266</v>
      </c>
      <c r="C2513" s="38">
        <v>82258</v>
      </c>
      <c r="E2513" s="1" t="s">
        <v>132</v>
      </c>
      <c r="F2513" s="1" t="s">
        <v>145</v>
      </c>
      <c r="G2513" s="1" t="s">
        <v>433</v>
      </c>
    </row>
    <row r="2514" spans="1:7" ht="15" customHeight="1">
      <c r="A2514" s="184">
        <v>44368</v>
      </c>
      <c r="B2514" s="1" t="s">
        <v>169</v>
      </c>
      <c r="D2514" s="38">
        <v>3670</v>
      </c>
      <c r="E2514" s="1" t="s">
        <v>132</v>
      </c>
      <c r="F2514" s="1" t="s">
        <v>146</v>
      </c>
      <c r="G2514" s="1" t="s">
        <v>433</v>
      </c>
    </row>
    <row r="2515" spans="1:7" ht="15" customHeight="1">
      <c r="A2515" s="184">
        <v>44368</v>
      </c>
      <c r="B2515" s="1" t="s">
        <v>266</v>
      </c>
      <c r="C2515" s="38">
        <v>3670</v>
      </c>
      <c r="E2515" s="1" t="s">
        <v>132</v>
      </c>
      <c r="F2515" s="1" t="s">
        <v>146</v>
      </c>
      <c r="G2515" s="1" t="s">
        <v>433</v>
      </c>
    </row>
    <row r="2516" spans="1:7" ht="15" customHeight="1">
      <c r="A2516" s="184">
        <v>44368</v>
      </c>
      <c r="B2516" s="1" t="s">
        <v>169</v>
      </c>
      <c r="D2516" s="38">
        <v>582580</v>
      </c>
      <c r="E2516" s="1" t="s">
        <v>132</v>
      </c>
      <c r="F2516" s="1" t="s">
        <v>145</v>
      </c>
      <c r="G2516" s="1" t="s">
        <v>433</v>
      </c>
    </row>
    <row r="2517" spans="1:7" ht="15" customHeight="1">
      <c r="A2517" s="184">
        <v>44368</v>
      </c>
      <c r="B2517" s="1" t="s">
        <v>657</v>
      </c>
      <c r="D2517" s="38">
        <v>58258</v>
      </c>
      <c r="E2517" s="1" t="s">
        <v>132</v>
      </c>
      <c r="F2517" s="1" t="s">
        <v>145</v>
      </c>
      <c r="G2517" s="1" t="s">
        <v>433</v>
      </c>
    </row>
    <row r="2518" spans="1:7" ht="15" customHeight="1">
      <c r="A2518" s="184">
        <v>44368</v>
      </c>
      <c r="B2518" s="1" t="s">
        <v>266</v>
      </c>
      <c r="C2518" s="38">
        <v>640838</v>
      </c>
      <c r="E2518" s="1" t="s">
        <v>132</v>
      </c>
      <c r="F2518" s="1" t="s">
        <v>145</v>
      </c>
      <c r="G2518" s="1" t="s">
        <v>433</v>
      </c>
    </row>
    <row r="2519" spans="1:7" ht="15" customHeight="1">
      <c r="A2519" s="184">
        <v>44368</v>
      </c>
      <c r="B2519" s="1" t="s">
        <v>169</v>
      </c>
      <c r="D2519" s="38">
        <v>28640</v>
      </c>
      <c r="E2519" s="1" t="s">
        <v>132</v>
      </c>
      <c r="F2519" s="1" t="s">
        <v>146</v>
      </c>
      <c r="G2519" s="1" t="s">
        <v>433</v>
      </c>
    </row>
    <row r="2520" spans="1:7" ht="15" customHeight="1">
      <c r="A2520" s="184">
        <v>44368</v>
      </c>
      <c r="B2520" s="1" t="s">
        <v>266</v>
      </c>
      <c r="C2520" s="38">
        <v>28640</v>
      </c>
      <c r="E2520" s="1" t="s">
        <v>132</v>
      </c>
      <c r="F2520" s="1" t="s">
        <v>146</v>
      </c>
      <c r="G2520" s="1" t="s">
        <v>433</v>
      </c>
    </row>
    <row r="2521" spans="1:7" ht="15" customHeight="1">
      <c r="A2521" s="184">
        <v>44368</v>
      </c>
      <c r="B2521" s="1" t="s">
        <v>169</v>
      </c>
      <c r="D2521" s="38">
        <v>970760</v>
      </c>
      <c r="E2521" s="1" t="s">
        <v>132</v>
      </c>
      <c r="F2521" s="1" t="s">
        <v>236</v>
      </c>
      <c r="G2521" s="1" t="s">
        <v>433</v>
      </c>
    </row>
    <row r="2522" spans="1:7" ht="15" customHeight="1">
      <c r="A2522" s="184">
        <v>44368</v>
      </c>
      <c r="B2522" s="1" t="s">
        <v>657</v>
      </c>
      <c r="D2522" s="38">
        <v>97076</v>
      </c>
      <c r="E2522" s="1" t="s">
        <v>132</v>
      </c>
      <c r="F2522" s="1" t="s">
        <v>236</v>
      </c>
      <c r="G2522" s="1" t="s">
        <v>433</v>
      </c>
    </row>
    <row r="2523" spans="1:7" ht="15" customHeight="1">
      <c r="A2523" s="184">
        <v>44368</v>
      </c>
      <c r="B2523" s="1" t="s">
        <v>266</v>
      </c>
      <c r="C2523" s="38">
        <v>1067836</v>
      </c>
      <c r="E2523" s="1" t="s">
        <v>132</v>
      </c>
      <c r="F2523" s="1" t="s">
        <v>236</v>
      </c>
      <c r="G2523" s="1" t="s">
        <v>433</v>
      </c>
    </row>
    <row r="2524" spans="1:7" ht="15" customHeight="1">
      <c r="A2524" s="184">
        <v>44368</v>
      </c>
      <c r="B2524" s="1" t="s">
        <v>169</v>
      </c>
      <c r="D2524" s="38">
        <v>47740</v>
      </c>
      <c r="E2524" s="1" t="s">
        <v>132</v>
      </c>
      <c r="F2524" s="1" t="s">
        <v>237</v>
      </c>
      <c r="G2524" s="1" t="s">
        <v>433</v>
      </c>
    </row>
    <row r="2525" spans="1:7" ht="15" customHeight="1">
      <c r="A2525" s="184">
        <v>44368</v>
      </c>
      <c r="B2525" s="1" t="s">
        <v>266</v>
      </c>
      <c r="C2525" s="38">
        <v>47740</v>
      </c>
      <c r="E2525" s="1" t="s">
        <v>132</v>
      </c>
      <c r="F2525" s="1" t="s">
        <v>237</v>
      </c>
      <c r="G2525" s="1" t="s">
        <v>433</v>
      </c>
    </row>
    <row r="2526" spans="1:7" ht="15" customHeight="1">
      <c r="A2526" s="184">
        <v>44368</v>
      </c>
      <c r="B2526" s="1" t="s">
        <v>169</v>
      </c>
      <c r="D2526" s="38">
        <v>10590</v>
      </c>
      <c r="E2526" s="1" t="s">
        <v>264</v>
      </c>
      <c r="F2526" s="1" t="s">
        <v>145</v>
      </c>
      <c r="G2526" s="1" t="s">
        <v>433</v>
      </c>
    </row>
    <row r="2527" spans="1:7" ht="15" customHeight="1">
      <c r="A2527" s="184">
        <v>44368</v>
      </c>
      <c r="B2527" s="1" t="s">
        <v>657</v>
      </c>
      <c r="D2527" s="38">
        <v>1059</v>
      </c>
      <c r="E2527" s="1" t="s">
        <v>264</v>
      </c>
      <c r="F2527" s="1" t="s">
        <v>145</v>
      </c>
      <c r="G2527" s="1" t="s">
        <v>433</v>
      </c>
    </row>
    <row r="2528" spans="1:7" ht="15" customHeight="1">
      <c r="A2528" s="184">
        <v>44368</v>
      </c>
      <c r="B2528" s="1" t="s">
        <v>266</v>
      </c>
      <c r="C2528" s="38">
        <v>11649</v>
      </c>
      <c r="E2528" s="1" t="s">
        <v>264</v>
      </c>
      <c r="F2528" s="1" t="s">
        <v>145</v>
      </c>
      <c r="G2528" s="1" t="s">
        <v>433</v>
      </c>
    </row>
    <row r="2529" spans="1:7" ht="15" customHeight="1">
      <c r="A2529" s="184">
        <v>44368</v>
      </c>
      <c r="B2529" s="1" t="s">
        <v>169</v>
      </c>
      <c r="D2529" s="38">
        <v>520</v>
      </c>
      <c r="E2529" s="1" t="s">
        <v>264</v>
      </c>
      <c r="F2529" s="1" t="s">
        <v>146</v>
      </c>
      <c r="G2529" s="1" t="s">
        <v>433</v>
      </c>
    </row>
    <row r="2530" spans="1:7" ht="15" customHeight="1">
      <c r="A2530" s="184">
        <v>44368</v>
      </c>
      <c r="B2530" s="1" t="s">
        <v>266</v>
      </c>
      <c r="C2530" s="38">
        <v>520</v>
      </c>
      <c r="E2530" s="1" t="s">
        <v>264</v>
      </c>
      <c r="F2530" s="1" t="s">
        <v>146</v>
      </c>
      <c r="G2530" s="1" t="s">
        <v>433</v>
      </c>
    </row>
    <row r="2531" spans="1:7" ht="15" customHeight="1">
      <c r="A2531" s="184">
        <v>44368</v>
      </c>
      <c r="B2531" s="1" t="s">
        <v>169</v>
      </c>
      <c r="D2531" s="38">
        <v>28240</v>
      </c>
      <c r="E2531" s="1" t="s">
        <v>264</v>
      </c>
      <c r="F2531" s="1" t="s">
        <v>145</v>
      </c>
      <c r="G2531" s="1" t="s">
        <v>433</v>
      </c>
    </row>
    <row r="2532" spans="1:7" ht="15" customHeight="1">
      <c r="A2532" s="184">
        <v>44368</v>
      </c>
      <c r="B2532" s="1" t="s">
        <v>657</v>
      </c>
      <c r="D2532" s="38">
        <v>2824</v>
      </c>
      <c r="E2532" s="1" t="s">
        <v>264</v>
      </c>
      <c r="F2532" s="1" t="s">
        <v>145</v>
      </c>
      <c r="G2532" s="1" t="s">
        <v>433</v>
      </c>
    </row>
    <row r="2533" spans="1:7" ht="15" customHeight="1">
      <c r="A2533" s="184">
        <v>44368</v>
      </c>
      <c r="B2533" s="1" t="s">
        <v>266</v>
      </c>
      <c r="C2533" s="38">
        <v>31064</v>
      </c>
      <c r="E2533" s="1" t="s">
        <v>264</v>
      </c>
      <c r="F2533" s="1" t="s">
        <v>145</v>
      </c>
      <c r="G2533" s="1" t="s">
        <v>433</v>
      </c>
    </row>
    <row r="2534" spans="1:7" ht="15" customHeight="1">
      <c r="A2534" s="184">
        <v>44368</v>
      </c>
      <c r="B2534" s="1" t="s">
        <v>169</v>
      </c>
      <c r="D2534" s="38">
        <v>1380</v>
      </c>
      <c r="E2534" s="1" t="s">
        <v>264</v>
      </c>
      <c r="F2534" s="1" t="s">
        <v>146</v>
      </c>
      <c r="G2534" s="1" t="s">
        <v>433</v>
      </c>
    </row>
    <row r="2535" spans="1:7" ht="15" customHeight="1">
      <c r="A2535" s="184">
        <v>44368</v>
      </c>
      <c r="B2535" s="1" t="s">
        <v>266</v>
      </c>
      <c r="C2535" s="38">
        <v>1380</v>
      </c>
      <c r="E2535" s="1" t="s">
        <v>264</v>
      </c>
      <c r="F2535" s="1" t="s">
        <v>146</v>
      </c>
      <c r="G2535" s="1" t="s">
        <v>433</v>
      </c>
    </row>
    <row r="2536" spans="1:7" ht="15" customHeight="1">
      <c r="A2536" s="184">
        <v>44368</v>
      </c>
      <c r="B2536" s="1" t="s">
        <v>169</v>
      </c>
      <c r="D2536" s="38">
        <v>19400</v>
      </c>
      <c r="E2536" s="1" t="s">
        <v>265</v>
      </c>
      <c r="F2536" s="1" t="s">
        <v>145</v>
      </c>
      <c r="G2536" s="1" t="s">
        <v>433</v>
      </c>
    </row>
    <row r="2537" spans="1:7" ht="15" customHeight="1">
      <c r="A2537" s="184">
        <v>44368</v>
      </c>
      <c r="B2537" s="1" t="s">
        <v>657</v>
      </c>
      <c r="D2537" s="38">
        <v>1940</v>
      </c>
      <c r="E2537" s="1" t="s">
        <v>265</v>
      </c>
      <c r="F2537" s="1" t="s">
        <v>145</v>
      </c>
      <c r="G2537" s="1" t="s">
        <v>433</v>
      </c>
    </row>
    <row r="2538" spans="1:7" ht="15" customHeight="1">
      <c r="A2538" s="184">
        <v>44368</v>
      </c>
      <c r="B2538" s="1" t="s">
        <v>266</v>
      </c>
      <c r="C2538" s="38">
        <v>21340</v>
      </c>
      <c r="E2538" s="1" t="s">
        <v>265</v>
      </c>
      <c r="F2538" s="1" t="s">
        <v>145</v>
      </c>
      <c r="G2538" s="1" t="s">
        <v>433</v>
      </c>
    </row>
    <row r="2539" spans="1:7" ht="15" customHeight="1">
      <c r="A2539" s="184">
        <v>44368</v>
      </c>
      <c r="B2539" s="1" t="s">
        <v>169</v>
      </c>
      <c r="D2539" s="38">
        <v>950</v>
      </c>
      <c r="E2539" s="1" t="s">
        <v>265</v>
      </c>
      <c r="F2539" s="1" t="s">
        <v>146</v>
      </c>
      <c r="G2539" s="1" t="s">
        <v>433</v>
      </c>
    </row>
    <row r="2540" spans="1:7" ht="15" customHeight="1">
      <c r="A2540" s="184">
        <v>44368</v>
      </c>
      <c r="B2540" s="1" t="s">
        <v>266</v>
      </c>
      <c r="C2540" s="38">
        <v>950</v>
      </c>
      <c r="E2540" s="1" t="s">
        <v>265</v>
      </c>
      <c r="F2540" s="1" t="s">
        <v>146</v>
      </c>
      <c r="G2540" s="1" t="s">
        <v>433</v>
      </c>
    </row>
    <row r="2541" spans="1:7" ht="15" customHeight="1">
      <c r="A2541" s="184">
        <v>44368</v>
      </c>
      <c r="B2541" s="1" t="s">
        <v>169</v>
      </c>
      <c r="D2541" s="38">
        <v>66890</v>
      </c>
      <c r="E2541" s="1" t="s">
        <v>265</v>
      </c>
      <c r="F2541" s="1" t="s">
        <v>236</v>
      </c>
      <c r="G2541" s="1" t="s">
        <v>433</v>
      </c>
    </row>
    <row r="2542" spans="1:7" ht="15" customHeight="1">
      <c r="A2542" s="184">
        <v>44368</v>
      </c>
      <c r="B2542" s="1" t="s">
        <v>657</v>
      </c>
      <c r="D2542" s="38">
        <v>6689</v>
      </c>
      <c r="E2542" s="1" t="s">
        <v>265</v>
      </c>
      <c r="F2542" s="1" t="s">
        <v>236</v>
      </c>
      <c r="G2542" s="1" t="s">
        <v>433</v>
      </c>
    </row>
    <row r="2543" spans="1:7" ht="15" customHeight="1">
      <c r="A2543" s="184">
        <v>44368</v>
      </c>
      <c r="B2543" s="1" t="s">
        <v>266</v>
      </c>
      <c r="C2543" s="38">
        <v>73579</v>
      </c>
      <c r="E2543" s="1" t="s">
        <v>265</v>
      </c>
      <c r="F2543" s="1" t="s">
        <v>236</v>
      </c>
      <c r="G2543" s="1" t="s">
        <v>433</v>
      </c>
    </row>
    <row r="2544" spans="1:7" ht="15" customHeight="1">
      <c r="A2544" s="184">
        <v>44368</v>
      </c>
      <c r="B2544" s="1" t="s">
        <v>169</v>
      </c>
      <c r="D2544" s="38">
        <v>3290</v>
      </c>
      <c r="E2544" s="1" t="s">
        <v>265</v>
      </c>
      <c r="F2544" s="1" t="s">
        <v>237</v>
      </c>
      <c r="G2544" s="1" t="s">
        <v>433</v>
      </c>
    </row>
    <row r="2545" spans="1:7" ht="15" customHeight="1">
      <c r="A2545" s="184">
        <v>44368</v>
      </c>
      <c r="B2545" s="1" t="s">
        <v>266</v>
      </c>
      <c r="C2545" s="38">
        <v>3290</v>
      </c>
      <c r="E2545" s="1" t="s">
        <v>265</v>
      </c>
      <c r="F2545" s="1" t="s">
        <v>237</v>
      </c>
      <c r="G2545" s="1" t="s">
        <v>433</v>
      </c>
    </row>
    <row r="2546" spans="1:7" ht="15" customHeight="1">
      <c r="A2546" s="184">
        <v>44368</v>
      </c>
      <c r="B2546" s="1" t="s">
        <v>169</v>
      </c>
      <c r="D2546" s="38">
        <v>11300</v>
      </c>
      <c r="E2546" s="1" t="s">
        <v>122</v>
      </c>
      <c r="F2546" s="1" t="s">
        <v>145</v>
      </c>
      <c r="G2546" s="1" t="s">
        <v>433</v>
      </c>
    </row>
    <row r="2547" spans="1:7" ht="15" customHeight="1">
      <c r="A2547" s="184">
        <v>44368</v>
      </c>
      <c r="B2547" s="1" t="s">
        <v>657</v>
      </c>
      <c r="D2547" s="38">
        <v>1130</v>
      </c>
      <c r="E2547" s="1" t="s">
        <v>122</v>
      </c>
      <c r="F2547" s="1" t="s">
        <v>145</v>
      </c>
      <c r="G2547" s="1" t="s">
        <v>433</v>
      </c>
    </row>
    <row r="2548" spans="1:7" ht="15" customHeight="1">
      <c r="A2548" s="184">
        <v>44368</v>
      </c>
      <c r="B2548" s="1" t="s">
        <v>266</v>
      </c>
      <c r="C2548" s="38">
        <v>12430</v>
      </c>
      <c r="E2548" s="1" t="s">
        <v>122</v>
      </c>
      <c r="F2548" s="1" t="s">
        <v>145</v>
      </c>
      <c r="G2548" s="1" t="s">
        <v>433</v>
      </c>
    </row>
    <row r="2549" spans="1:7" ht="15" customHeight="1">
      <c r="A2549" s="184">
        <v>44368</v>
      </c>
      <c r="B2549" s="1" t="s">
        <v>169</v>
      </c>
      <c r="D2549" s="38">
        <v>550</v>
      </c>
      <c r="E2549" s="1" t="s">
        <v>122</v>
      </c>
      <c r="F2549" s="1" t="s">
        <v>146</v>
      </c>
      <c r="G2549" s="1" t="s">
        <v>433</v>
      </c>
    </row>
    <row r="2550" spans="1:7" ht="15" customHeight="1">
      <c r="A2550" s="184">
        <v>44368</v>
      </c>
      <c r="B2550" s="1" t="s">
        <v>266</v>
      </c>
      <c r="C2550" s="38">
        <v>550</v>
      </c>
      <c r="E2550" s="1" t="s">
        <v>122</v>
      </c>
      <c r="F2550" s="1" t="s">
        <v>146</v>
      </c>
      <c r="G2550" s="1" t="s">
        <v>433</v>
      </c>
    </row>
    <row r="2551" spans="1:7" ht="15" customHeight="1">
      <c r="A2551" s="184">
        <v>44368</v>
      </c>
      <c r="B2551" s="1" t="s">
        <v>169</v>
      </c>
      <c r="D2551" s="38">
        <v>229430</v>
      </c>
      <c r="E2551" s="1" t="s">
        <v>122</v>
      </c>
      <c r="F2551" s="1" t="s">
        <v>145</v>
      </c>
      <c r="G2551" s="1" t="s">
        <v>433</v>
      </c>
    </row>
    <row r="2552" spans="1:7" ht="15" customHeight="1">
      <c r="A2552" s="184">
        <v>44368</v>
      </c>
      <c r="B2552" s="1" t="s">
        <v>657</v>
      </c>
      <c r="D2552" s="38">
        <v>22943</v>
      </c>
      <c r="E2552" s="1" t="s">
        <v>122</v>
      </c>
      <c r="F2552" s="1" t="s">
        <v>145</v>
      </c>
      <c r="G2552" s="1" t="s">
        <v>433</v>
      </c>
    </row>
    <row r="2553" spans="1:7" ht="15" customHeight="1">
      <c r="A2553" s="184">
        <v>44368</v>
      </c>
      <c r="B2553" s="1" t="s">
        <v>266</v>
      </c>
      <c r="C2553" s="38">
        <v>252373</v>
      </c>
      <c r="E2553" s="1" t="s">
        <v>122</v>
      </c>
      <c r="F2553" s="1" t="s">
        <v>145</v>
      </c>
      <c r="G2553" s="1" t="s">
        <v>433</v>
      </c>
    </row>
    <row r="2554" spans="1:7" ht="15" customHeight="1">
      <c r="A2554" s="184">
        <v>44368</v>
      </c>
      <c r="B2554" s="1" t="s">
        <v>169</v>
      </c>
      <c r="D2554" s="38">
        <v>11270</v>
      </c>
      <c r="E2554" s="1" t="s">
        <v>122</v>
      </c>
      <c r="F2554" s="1" t="s">
        <v>146</v>
      </c>
      <c r="G2554" s="1" t="s">
        <v>433</v>
      </c>
    </row>
    <row r="2555" spans="1:7" ht="15" customHeight="1">
      <c r="A2555" s="184">
        <v>44368</v>
      </c>
      <c r="B2555" s="1" t="s">
        <v>266</v>
      </c>
      <c r="C2555" s="38">
        <v>11270</v>
      </c>
      <c r="E2555" s="1" t="s">
        <v>122</v>
      </c>
      <c r="F2555" s="1" t="s">
        <v>146</v>
      </c>
      <c r="G2555" s="1" t="s">
        <v>433</v>
      </c>
    </row>
    <row r="2556" spans="1:7" ht="15" customHeight="1">
      <c r="A2556" s="184">
        <v>44368</v>
      </c>
      <c r="B2556" s="1" t="s">
        <v>169</v>
      </c>
      <c r="D2556" s="38">
        <v>3470150</v>
      </c>
      <c r="E2556" s="1" t="s">
        <v>122</v>
      </c>
      <c r="F2556" s="1" t="s">
        <v>236</v>
      </c>
      <c r="G2556" s="1" t="s">
        <v>433</v>
      </c>
    </row>
    <row r="2557" spans="1:7" ht="15" customHeight="1">
      <c r="A2557" s="184">
        <v>44368</v>
      </c>
      <c r="B2557" s="1" t="s">
        <v>657</v>
      </c>
      <c r="D2557" s="38">
        <v>347015</v>
      </c>
      <c r="E2557" s="1" t="s">
        <v>122</v>
      </c>
      <c r="F2557" s="1" t="s">
        <v>236</v>
      </c>
      <c r="G2557" s="1" t="s">
        <v>433</v>
      </c>
    </row>
    <row r="2558" spans="1:7" ht="15" customHeight="1">
      <c r="A2558" s="184">
        <v>44368</v>
      </c>
      <c r="B2558" s="1" t="s">
        <v>266</v>
      </c>
      <c r="C2558" s="38">
        <v>3817165</v>
      </c>
      <c r="E2558" s="1" t="s">
        <v>122</v>
      </c>
      <c r="F2558" s="1" t="s">
        <v>236</v>
      </c>
      <c r="G2558" s="1" t="s">
        <v>433</v>
      </c>
    </row>
    <row r="2559" spans="1:7" ht="15" customHeight="1">
      <c r="A2559" s="184">
        <v>44368</v>
      </c>
      <c r="B2559" s="1" t="s">
        <v>169</v>
      </c>
      <c r="D2559" s="38">
        <v>170690</v>
      </c>
      <c r="E2559" s="1" t="s">
        <v>122</v>
      </c>
      <c r="F2559" s="1" t="s">
        <v>237</v>
      </c>
      <c r="G2559" s="1" t="s">
        <v>433</v>
      </c>
    </row>
    <row r="2560" spans="1:7" ht="15" customHeight="1">
      <c r="A2560" s="184">
        <v>44368</v>
      </c>
      <c r="B2560" s="1" t="s">
        <v>266</v>
      </c>
      <c r="C2560" s="38">
        <v>170690</v>
      </c>
      <c r="E2560" s="1" t="s">
        <v>122</v>
      </c>
      <c r="F2560" s="1" t="s">
        <v>237</v>
      </c>
      <c r="G2560" s="1" t="s">
        <v>433</v>
      </c>
    </row>
    <row r="2561" spans="1:7" ht="15" customHeight="1">
      <c r="A2561" s="184">
        <v>44368</v>
      </c>
      <c r="B2561" s="1" t="s">
        <v>169</v>
      </c>
      <c r="E2561" s="1" t="s">
        <v>122</v>
      </c>
      <c r="F2561" s="1" t="s">
        <v>147</v>
      </c>
      <c r="G2561" s="1" t="s">
        <v>433</v>
      </c>
    </row>
    <row r="2562" spans="1:7" ht="15" customHeight="1">
      <c r="A2562" s="184">
        <v>44368</v>
      </c>
      <c r="B2562" s="1" t="s">
        <v>657</v>
      </c>
      <c r="E2562" s="1" t="s">
        <v>122</v>
      </c>
      <c r="F2562" s="1" t="s">
        <v>147</v>
      </c>
      <c r="G2562" s="1" t="s">
        <v>433</v>
      </c>
    </row>
    <row r="2563" spans="1:7" ht="15" customHeight="1">
      <c r="A2563" s="184">
        <v>44368</v>
      </c>
      <c r="B2563" s="1" t="s">
        <v>169</v>
      </c>
      <c r="D2563" s="38">
        <v>56470</v>
      </c>
      <c r="E2563" s="1" t="s">
        <v>144</v>
      </c>
      <c r="F2563" s="1" t="s">
        <v>145</v>
      </c>
      <c r="G2563" s="1" t="s">
        <v>433</v>
      </c>
    </row>
    <row r="2564" spans="1:7" ht="15" customHeight="1">
      <c r="A2564" s="184">
        <v>44368</v>
      </c>
      <c r="B2564" s="1" t="s">
        <v>657</v>
      </c>
      <c r="D2564" s="38">
        <v>5647</v>
      </c>
      <c r="E2564" s="1" t="s">
        <v>144</v>
      </c>
      <c r="F2564" s="1" t="s">
        <v>145</v>
      </c>
      <c r="G2564" s="1" t="s">
        <v>433</v>
      </c>
    </row>
    <row r="2565" spans="1:7" ht="15" customHeight="1">
      <c r="A2565" s="184">
        <v>44368</v>
      </c>
      <c r="B2565" s="1" t="s">
        <v>266</v>
      </c>
      <c r="C2565" s="38">
        <v>62117</v>
      </c>
      <c r="E2565" s="1" t="s">
        <v>144</v>
      </c>
      <c r="F2565" s="1" t="s">
        <v>145</v>
      </c>
      <c r="G2565" s="1" t="s">
        <v>433</v>
      </c>
    </row>
    <row r="2566" spans="1:7" ht="15" customHeight="1">
      <c r="A2566" s="184">
        <v>44368</v>
      </c>
      <c r="B2566" s="1" t="s">
        <v>169</v>
      </c>
      <c r="D2566" s="38">
        <v>2760</v>
      </c>
      <c r="E2566" s="1" t="s">
        <v>144</v>
      </c>
      <c r="F2566" s="1" t="s">
        <v>146</v>
      </c>
      <c r="G2566" s="1" t="s">
        <v>433</v>
      </c>
    </row>
    <row r="2567" spans="1:7" ht="15" customHeight="1">
      <c r="A2567" s="184">
        <v>44368</v>
      </c>
      <c r="B2567" s="1" t="s">
        <v>266</v>
      </c>
      <c r="C2567" s="38">
        <v>2760</v>
      </c>
      <c r="E2567" s="1" t="s">
        <v>144</v>
      </c>
      <c r="F2567" s="1" t="s">
        <v>146</v>
      </c>
      <c r="G2567" s="1" t="s">
        <v>433</v>
      </c>
    </row>
    <row r="2568" spans="1:7" ht="15" customHeight="1">
      <c r="A2568" s="184">
        <v>44368</v>
      </c>
      <c r="B2568" s="1" t="s">
        <v>169</v>
      </c>
      <c r="D2568" s="38">
        <v>482250</v>
      </c>
      <c r="E2568" s="1" t="s">
        <v>144</v>
      </c>
      <c r="F2568" s="1" t="s">
        <v>145</v>
      </c>
      <c r="G2568" s="1" t="s">
        <v>433</v>
      </c>
    </row>
    <row r="2569" spans="1:7" ht="15" customHeight="1">
      <c r="A2569" s="184">
        <v>44368</v>
      </c>
      <c r="B2569" s="1" t="s">
        <v>657</v>
      </c>
      <c r="D2569" s="38">
        <v>48225</v>
      </c>
      <c r="E2569" s="1" t="s">
        <v>144</v>
      </c>
      <c r="F2569" s="1" t="s">
        <v>145</v>
      </c>
      <c r="G2569" s="1" t="s">
        <v>433</v>
      </c>
    </row>
    <row r="2570" spans="1:7" ht="15" customHeight="1">
      <c r="A2570" s="184">
        <v>44368</v>
      </c>
      <c r="B2570" s="1" t="s">
        <v>266</v>
      </c>
      <c r="C2570" s="38">
        <v>530475</v>
      </c>
      <c r="E2570" s="1" t="s">
        <v>144</v>
      </c>
      <c r="F2570" s="1" t="s">
        <v>145</v>
      </c>
      <c r="G2570" s="1" t="s">
        <v>433</v>
      </c>
    </row>
    <row r="2571" spans="1:7" ht="15" customHeight="1">
      <c r="A2571" s="184">
        <v>44368</v>
      </c>
      <c r="B2571" s="1" t="s">
        <v>169</v>
      </c>
      <c r="D2571" s="38">
        <v>23680</v>
      </c>
      <c r="E2571" s="1" t="s">
        <v>144</v>
      </c>
      <c r="F2571" s="1" t="s">
        <v>146</v>
      </c>
      <c r="G2571" s="1" t="s">
        <v>433</v>
      </c>
    </row>
    <row r="2572" spans="1:7" ht="15" customHeight="1">
      <c r="A2572" s="184">
        <v>44368</v>
      </c>
      <c r="B2572" s="1" t="s">
        <v>266</v>
      </c>
      <c r="C2572" s="38">
        <v>23680</v>
      </c>
      <c r="E2572" s="1" t="s">
        <v>144</v>
      </c>
      <c r="F2572" s="1" t="s">
        <v>146</v>
      </c>
      <c r="G2572" s="1" t="s">
        <v>433</v>
      </c>
    </row>
    <row r="2573" spans="1:7" ht="15" customHeight="1">
      <c r="A2573" s="184">
        <v>44368</v>
      </c>
      <c r="B2573" s="1" t="s">
        <v>169</v>
      </c>
      <c r="D2573" s="38">
        <v>6809810</v>
      </c>
      <c r="E2573" s="1" t="s">
        <v>144</v>
      </c>
      <c r="F2573" s="1" t="s">
        <v>236</v>
      </c>
      <c r="G2573" s="1" t="s">
        <v>433</v>
      </c>
    </row>
    <row r="2574" spans="1:7" ht="15" customHeight="1">
      <c r="A2574" s="184">
        <v>44368</v>
      </c>
      <c r="B2574" s="1" t="s">
        <v>657</v>
      </c>
      <c r="D2574" s="38">
        <v>680981</v>
      </c>
      <c r="E2574" s="1" t="s">
        <v>144</v>
      </c>
      <c r="F2574" s="1" t="s">
        <v>236</v>
      </c>
      <c r="G2574" s="1" t="s">
        <v>433</v>
      </c>
    </row>
    <row r="2575" spans="1:7" ht="15" customHeight="1">
      <c r="A2575" s="184">
        <v>44368</v>
      </c>
      <c r="B2575" s="1" t="s">
        <v>266</v>
      </c>
      <c r="C2575" s="38">
        <v>7490791</v>
      </c>
      <c r="E2575" s="1" t="s">
        <v>144</v>
      </c>
      <c r="F2575" s="1" t="s">
        <v>236</v>
      </c>
      <c r="G2575" s="1" t="s">
        <v>433</v>
      </c>
    </row>
    <row r="2576" spans="1:7" ht="15" customHeight="1">
      <c r="A2576" s="184">
        <v>44368</v>
      </c>
      <c r="B2576" s="1" t="s">
        <v>169</v>
      </c>
      <c r="D2576" s="38">
        <v>334960</v>
      </c>
      <c r="E2576" s="1" t="s">
        <v>144</v>
      </c>
      <c r="F2576" s="1" t="s">
        <v>237</v>
      </c>
      <c r="G2576" s="1" t="s">
        <v>433</v>
      </c>
    </row>
    <row r="2577" spans="1:8" ht="15" customHeight="1">
      <c r="A2577" s="184">
        <v>44368</v>
      </c>
      <c r="B2577" s="1" t="s">
        <v>266</v>
      </c>
      <c r="C2577" s="38">
        <v>334960</v>
      </c>
      <c r="E2577" s="1" t="s">
        <v>144</v>
      </c>
      <c r="F2577" s="1" t="s">
        <v>237</v>
      </c>
      <c r="G2577" s="1" t="s">
        <v>433</v>
      </c>
    </row>
    <row r="2578" spans="1:8" ht="15" customHeight="1">
      <c r="A2578" s="184">
        <v>44348</v>
      </c>
      <c r="B2578" s="1" t="s">
        <v>169</v>
      </c>
      <c r="D2578" s="38">
        <v>270000</v>
      </c>
      <c r="E2578" s="1" t="s">
        <v>348</v>
      </c>
      <c r="F2578" s="1" t="s">
        <v>335</v>
      </c>
      <c r="G2578" s="1" t="s">
        <v>433</v>
      </c>
    </row>
    <row r="2579" spans="1:8" ht="15" customHeight="1">
      <c r="A2579" s="184">
        <v>44348</v>
      </c>
      <c r="B2579" s="1" t="s">
        <v>657</v>
      </c>
      <c r="D2579" s="38">
        <v>27000</v>
      </c>
      <c r="E2579" s="1" t="s">
        <v>348</v>
      </c>
      <c r="F2579" s="1" t="s">
        <v>335</v>
      </c>
      <c r="G2579" s="1" t="s">
        <v>433</v>
      </c>
    </row>
    <row r="2580" spans="1:8" ht="15" customHeight="1">
      <c r="A2580" s="184">
        <v>44348</v>
      </c>
      <c r="B2580" s="1" t="s">
        <v>266</v>
      </c>
      <c r="C2580" s="38">
        <v>297000</v>
      </c>
      <c r="E2580" s="1" t="s">
        <v>348</v>
      </c>
      <c r="F2580" s="1" t="s">
        <v>335</v>
      </c>
      <c r="G2580" s="1" t="s">
        <v>433</v>
      </c>
    </row>
    <row r="2581" spans="1:8" ht="15" customHeight="1">
      <c r="A2581" s="184">
        <v>44348</v>
      </c>
      <c r="B2581" s="1" t="s">
        <v>169</v>
      </c>
      <c r="D2581" s="38">
        <v>800000</v>
      </c>
      <c r="E2581" s="1" t="s">
        <v>344</v>
      </c>
      <c r="F2581" s="1" t="s">
        <v>335</v>
      </c>
      <c r="G2581" s="1" t="s">
        <v>433</v>
      </c>
    </row>
    <row r="2582" spans="1:8" ht="15" customHeight="1">
      <c r="A2582" s="184">
        <v>44348</v>
      </c>
      <c r="B2582" s="1" t="s">
        <v>657</v>
      </c>
      <c r="D2582" s="38">
        <v>80000</v>
      </c>
      <c r="E2582" s="1" t="s">
        <v>344</v>
      </c>
      <c r="F2582" s="1" t="s">
        <v>335</v>
      </c>
      <c r="G2582" s="1" t="s">
        <v>433</v>
      </c>
    </row>
    <row r="2583" spans="1:8" ht="15" customHeight="1">
      <c r="A2583" s="184">
        <v>44348</v>
      </c>
      <c r="B2583" s="1" t="s">
        <v>266</v>
      </c>
      <c r="C2583" s="38">
        <v>880000</v>
      </c>
      <c r="E2583" s="1" t="s">
        <v>344</v>
      </c>
      <c r="F2583" s="1" t="s">
        <v>335</v>
      </c>
      <c r="G2583" s="1" t="s">
        <v>433</v>
      </c>
    </row>
    <row r="2584" spans="1:8" ht="15" customHeight="1">
      <c r="A2584" s="184">
        <v>44348</v>
      </c>
      <c r="B2584" s="1" t="s">
        <v>169</v>
      </c>
      <c r="D2584" s="38">
        <v>1650000</v>
      </c>
      <c r="E2584" s="1" t="s">
        <v>345</v>
      </c>
      <c r="F2584" s="1" t="s">
        <v>232</v>
      </c>
      <c r="G2584" s="1" t="s">
        <v>433</v>
      </c>
    </row>
    <row r="2585" spans="1:8" ht="15" customHeight="1">
      <c r="A2585" s="184">
        <v>44348</v>
      </c>
      <c r="B2585" s="1" t="s">
        <v>657</v>
      </c>
      <c r="D2585" s="38">
        <v>165000</v>
      </c>
      <c r="E2585" s="1" t="s">
        <v>345</v>
      </c>
      <c r="F2585" s="1" t="s">
        <v>232</v>
      </c>
      <c r="G2585" s="1" t="s">
        <v>433</v>
      </c>
    </row>
    <row r="2586" spans="1:8" ht="15" customHeight="1">
      <c r="A2586" s="184">
        <v>44348</v>
      </c>
      <c r="B2586" s="1" t="s">
        <v>266</v>
      </c>
      <c r="C2586" s="38">
        <v>1815000</v>
      </c>
      <c r="E2586" s="1" t="s">
        <v>345</v>
      </c>
      <c r="F2586" s="1" t="s">
        <v>232</v>
      </c>
      <c r="G2586" s="1" t="s">
        <v>433</v>
      </c>
    </row>
    <row r="2587" spans="1:8" ht="15" customHeight="1">
      <c r="A2587" s="230" t="s">
        <v>659</v>
      </c>
      <c r="B2587" s="1" t="s">
        <v>149</v>
      </c>
      <c r="C2587" s="38">
        <v>308950180</v>
      </c>
      <c r="E2587" s="1" t="s">
        <v>337</v>
      </c>
      <c r="F2587" s="1" t="s">
        <v>313</v>
      </c>
      <c r="G2587" s="138" t="s">
        <v>173</v>
      </c>
      <c r="H2587" s="159" t="s">
        <v>670</v>
      </c>
    </row>
    <row r="2588" spans="1:8" ht="15" customHeight="1">
      <c r="A2588" s="230" t="s">
        <v>659</v>
      </c>
      <c r="B2588" s="1" t="s">
        <v>669</v>
      </c>
      <c r="D2588" s="38">
        <v>308950180</v>
      </c>
      <c r="E2588" s="1" t="s">
        <v>337</v>
      </c>
      <c r="F2588" s="1" t="s">
        <v>313</v>
      </c>
      <c r="G2588" s="1"/>
    </row>
    <row r="2589" spans="1:8" ht="15" customHeight="1">
      <c r="A2589" s="230" t="s">
        <v>659</v>
      </c>
      <c r="B2589" s="1" t="s">
        <v>149</v>
      </c>
      <c r="C2589" s="38">
        <v>148738919</v>
      </c>
      <c r="E2589" s="1" t="s">
        <v>367</v>
      </c>
      <c r="F2589" s="1" t="s">
        <v>313</v>
      </c>
      <c r="G2589" s="138" t="s">
        <v>173</v>
      </c>
    </row>
    <row r="2590" spans="1:8" ht="15" customHeight="1">
      <c r="A2590" s="230" t="s">
        <v>659</v>
      </c>
      <c r="B2590" s="1" t="s">
        <v>669</v>
      </c>
      <c r="D2590" s="38">
        <v>148738919</v>
      </c>
      <c r="E2590" s="1" t="s">
        <v>367</v>
      </c>
      <c r="F2590" s="1" t="s">
        <v>313</v>
      </c>
      <c r="G2590" s="138"/>
    </row>
    <row r="2591" spans="1:8" ht="15" customHeight="1">
      <c r="A2591" s="230" t="s">
        <v>660</v>
      </c>
      <c r="B2591" s="1" t="s">
        <v>149</v>
      </c>
      <c r="C2591" s="38">
        <v>25160410</v>
      </c>
      <c r="E2591" s="1" t="s">
        <v>338</v>
      </c>
      <c r="F2591" s="1" t="s">
        <v>313</v>
      </c>
      <c r="G2591" s="138" t="s">
        <v>173</v>
      </c>
    </row>
    <row r="2592" spans="1:8" ht="15" customHeight="1">
      <c r="A2592" s="230" t="s">
        <v>660</v>
      </c>
      <c r="B2592" s="1" t="s">
        <v>669</v>
      </c>
      <c r="D2592" s="38">
        <v>25160410</v>
      </c>
      <c r="E2592" s="1" t="s">
        <v>338</v>
      </c>
      <c r="F2592" s="1" t="s">
        <v>313</v>
      </c>
      <c r="G2592" s="138"/>
    </row>
    <row r="2593" spans="1:7" ht="15" customHeight="1">
      <c r="A2593" s="230" t="s">
        <v>660</v>
      </c>
      <c r="B2593" s="1" t="s">
        <v>149</v>
      </c>
      <c r="C2593" s="38">
        <v>35261930</v>
      </c>
      <c r="E2593" s="1" t="s">
        <v>327</v>
      </c>
      <c r="F2593" s="1" t="s">
        <v>313</v>
      </c>
      <c r="G2593" s="138" t="s">
        <v>173</v>
      </c>
    </row>
    <row r="2594" spans="1:7" ht="15" customHeight="1">
      <c r="A2594" s="230" t="s">
        <v>660</v>
      </c>
      <c r="B2594" s="1" t="s">
        <v>669</v>
      </c>
      <c r="D2594" s="38">
        <v>35261930</v>
      </c>
      <c r="E2594" s="1" t="s">
        <v>327</v>
      </c>
      <c r="F2594" s="1" t="s">
        <v>313</v>
      </c>
      <c r="G2594" s="138"/>
    </row>
    <row r="2595" spans="1:7" ht="15" customHeight="1">
      <c r="A2595" s="230" t="s">
        <v>660</v>
      </c>
      <c r="B2595" s="1" t="s">
        <v>149</v>
      </c>
      <c r="C2595" s="38">
        <v>13693460</v>
      </c>
      <c r="E2595" s="1" t="s">
        <v>378</v>
      </c>
      <c r="F2595" s="1" t="s">
        <v>313</v>
      </c>
      <c r="G2595" s="138" t="s">
        <v>173</v>
      </c>
    </row>
    <row r="2596" spans="1:7" ht="15" customHeight="1">
      <c r="A2596" s="230" t="s">
        <v>660</v>
      </c>
      <c r="B2596" s="1" t="s">
        <v>669</v>
      </c>
      <c r="D2596" s="38">
        <v>13693460</v>
      </c>
      <c r="E2596" s="1" t="s">
        <v>378</v>
      </c>
      <c r="F2596" s="1" t="s">
        <v>313</v>
      </c>
      <c r="G2596" s="138"/>
    </row>
    <row r="2597" spans="1:7" ht="15" customHeight="1">
      <c r="A2597" s="230" t="s">
        <v>660</v>
      </c>
      <c r="B2597" s="1" t="s">
        <v>149</v>
      </c>
      <c r="C2597" s="38">
        <v>10452420</v>
      </c>
      <c r="E2597" s="1" t="s">
        <v>339</v>
      </c>
      <c r="F2597" s="1" t="s">
        <v>313</v>
      </c>
      <c r="G2597" s="138" t="s">
        <v>173</v>
      </c>
    </row>
    <row r="2598" spans="1:7" ht="15" customHeight="1">
      <c r="A2598" s="230" t="s">
        <v>660</v>
      </c>
      <c r="B2598" s="1" t="s">
        <v>669</v>
      </c>
      <c r="D2598" s="38">
        <v>10452420</v>
      </c>
      <c r="E2598" s="1" t="s">
        <v>339</v>
      </c>
      <c r="F2598" s="1" t="s">
        <v>313</v>
      </c>
      <c r="G2598" s="138"/>
    </row>
    <row r="2599" spans="1:7" ht="15" customHeight="1">
      <c r="A2599" s="230" t="s">
        <v>660</v>
      </c>
      <c r="B2599" s="1" t="s">
        <v>149</v>
      </c>
      <c r="C2599" s="38">
        <v>8503000</v>
      </c>
      <c r="E2599" s="1" t="s">
        <v>387</v>
      </c>
      <c r="F2599" s="1" t="s">
        <v>313</v>
      </c>
      <c r="G2599" s="138" t="s">
        <v>173</v>
      </c>
    </row>
    <row r="2600" spans="1:7" ht="15" customHeight="1">
      <c r="A2600" s="230" t="s">
        <v>660</v>
      </c>
      <c r="B2600" s="1" t="s">
        <v>669</v>
      </c>
      <c r="D2600" s="38">
        <v>8503000</v>
      </c>
      <c r="E2600" s="1" t="s">
        <v>387</v>
      </c>
      <c r="F2600" s="1" t="s">
        <v>313</v>
      </c>
      <c r="G2600" s="138"/>
    </row>
    <row r="2601" spans="1:7" ht="15" customHeight="1">
      <c r="A2601" s="230" t="s">
        <v>660</v>
      </c>
      <c r="B2601" s="1" t="s">
        <v>149</v>
      </c>
      <c r="C2601" s="38">
        <v>9146940</v>
      </c>
      <c r="E2601" s="1" t="s">
        <v>338</v>
      </c>
      <c r="F2601" s="1" t="s">
        <v>313</v>
      </c>
      <c r="G2601" s="138" t="s">
        <v>173</v>
      </c>
    </row>
    <row r="2602" spans="1:7" ht="15" customHeight="1">
      <c r="A2602" s="230" t="s">
        <v>660</v>
      </c>
      <c r="B2602" s="1" t="s">
        <v>669</v>
      </c>
      <c r="D2602" s="38">
        <v>9146940</v>
      </c>
      <c r="E2602" s="1" t="s">
        <v>338</v>
      </c>
      <c r="F2602" s="1" t="s">
        <v>313</v>
      </c>
      <c r="G2602" s="138"/>
    </row>
    <row r="2603" spans="1:7" ht="15" customHeight="1">
      <c r="A2603" s="230" t="s">
        <v>660</v>
      </c>
      <c r="B2603" s="1" t="s">
        <v>149</v>
      </c>
      <c r="C2603" s="38">
        <v>47987500</v>
      </c>
      <c r="E2603" s="1" t="s">
        <v>369</v>
      </c>
      <c r="F2603" s="1" t="s">
        <v>313</v>
      </c>
      <c r="G2603" s="138" t="s">
        <v>173</v>
      </c>
    </row>
    <row r="2604" spans="1:7" ht="15" customHeight="1">
      <c r="A2604" s="230" t="s">
        <v>660</v>
      </c>
      <c r="B2604" s="1" t="s">
        <v>669</v>
      </c>
      <c r="D2604" s="38">
        <v>47987500</v>
      </c>
      <c r="E2604" s="1" t="s">
        <v>369</v>
      </c>
      <c r="F2604" s="1" t="s">
        <v>313</v>
      </c>
      <c r="G2604" s="1"/>
    </row>
    <row r="2605" spans="1:7" ht="15" customHeight="1">
      <c r="A2605" s="230" t="s">
        <v>660</v>
      </c>
      <c r="B2605" s="1" t="s">
        <v>149</v>
      </c>
      <c r="C2605" s="38">
        <v>11629794</v>
      </c>
      <c r="E2605" s="1" t="s">
        <v>449</v>
      </c>
      <c r="F2605" s="1" t="s">
        <v>313</v>
      </c>
      <c r="G2605" s="138" t="s">
        <v>173</v>
      </c>
    </row>
    <row r="2606" spans="1:7" ht="15" customHeight="1">
      <c r="A2606" s="230" t="s">
        <v>660</v>
      </c>
      <c r="B2606" s="1" t="s">
        <v>669</v>
      </c>
      <c r="D2606" s="38">
        <v>11629794</v>
      </c>
      <c r="E2606" s="1" t="s">
        <v>449</v>
      </c>
      <c r="F2606" s="1" t="s">
        <v>313</v>
      </c>
      <c r="G2606" s="138"/>
    </row>
    <row r="2607" spans="1:7" ht="15" customHeight="1">
      <c r="A2607" s="230" t="s">
        <v>660</v>
      </c>
      <c r="B2607" s="1" t="s">
        <v>149</v>
      </c>
      <c r="C2607" s="38">
        <v>15858810</v>
      </c>
      <c r="E2607" s="1" t="s">
        <v>449</v>
      </c>
      <c r="F2607" s="1" t="s">
        <v>313</v>
      </c>
      <c r="G2607" s="138" t="s">
        <v>173</v>
      </c>
    </row>
    <row r="2608" spans="1:7" ht="15" customHeight="1">
      <c r="A2608" s="230" t="s">
        <v>660</v>
      </c>
      <c r="B2608" s="1" t="s">
        <v>669</v>
      </c>
      <c r="D2608" s="38">
        <v>15858810</v>
      </c>
      <c r="E2608" s="1" t="s">
        <v>449</v>
      </c>
      <c r="F2608" s="1" t="s">
        <v>313</v>
      </c>
      <c r="G2608" s="138"/>
    </row>
    <row r="2609" spans="1:7" ht="15" customHeight="1">
      <c r="A2609" s="230" t="s">
        <v>660</v>
      </c>
      <c r="B2609" s="1" t="s">
        <v>149</v>
      </c>
      <c r="C2609" s="38">
        <v>9204910</v>
      </c>
      <c r="E2609" s="1" t="s">
        <v>493</v>
      </c>
      <c r="F2609" s="1" t="s">
        <v>313</v>
      </c>
      <c r="G2609" s="138" t="s">
        <v>173</v>
      </c>
    </row>
    <row r="2610" spans="1:7" ht="15" customHeight="1">
      <c r="A2610" s="230" t="s">
        <v>660</v>
      </c>
      <c r="B2610" s="1" t="s">
        <v>669</v>
      </c>
      <c r="D2610" s="38">
        <v>9204910</v>
      </c>
      <c r="E2610" s="1" t="s">
        <v>493</v>
      </c>
      <c r="F2610" s="1" t="s">
        <v>313</v>
      </c>
      <c r="G2610" s="138"/>
    </row>
    <row r="2611" spans="1:7" ht="15" customHeight="1">
      <c r="A2611" s="230" t="s">
        <v>660</v>
      </c>
      <c r="B2611" s="1" t="s">
        <v>149</v>
      </c>
      <c r="C2611" s="38">
        <v>3277120</v>
      </c>
      <c r="E2611" s="1" t="s">
        <v>330</v>
      </c>
      <c r="F2611" s="1" t="s">
        <v>313</v>
      </c>
      <c r="G2611" s="138" t="s">
        <v>173</v>
      </c>
    </row>
    <row r="2612" spans="1:7" ht="15" customHeight="1">
      <c r="A2612" s="230" t="s">
        <v>660</v>
      </c>
      <c r="B2612" s="1" t="s">
        <v>669</v>
      </c>
      <c r="D2612" s="38">
        <v>3277120</v>
      </c>
      <c r="E2612" s="1" t="s">
        <v>330</v>
      </c>
      <c r="F2612" s="1" t="s">
        <v>313</v>
      </c>
      <c r="G2612" s="138"/>
    </row>
    <row r="2613" spans="1:7" ht="15" customHeight="1">
      <c r="A2613" s="230" t="s">
        <v>660</v>
      </c>
      <c r="B2613" s="1" t="s">
        <v>149</v>
      </c>
      <c r="C2613" s="38">
        <v>159980370</v>
      </c>
      <c r="E2613" s="1" t="s">
        <v>661</v>
      </c>
      <c r="F2613" s="1" t="s">
        <v>313</v>
      </c>
      <c r="G2613" s="138" t="s">
        <v>173</v>
      </c>
    </row>
    <row r="2614" spans="1:7" ht="15" customHeight="1">
      <c r="A2614" s="230" t="s">
        <v>660</v>
      </c>
      <c r="B2614" s="1" t="s">
        <v>669</v>
      </c>
      <c r="D2614" s="38">
        <v>159980370</v>
      </c>
      <c r="E2614" s="1" t="s">
        <v>661</v>
      </c>
      <c r="F2614" s="1" t="s">
        <v>313</v>
      </c>
      <c r="G2614" s="138"/>
    </row>
    <row r="2615" spans="1:7" ht="15" customHeight="1">
      <c r="A2615" s="230" t="s">
        <v>660</v>
      </c>
      <c r="B2615" s="1" t="s">
        <v>149</v>
      </c>
      <c r="C2615" s="38">
        <v>741950</v>
      </c>
      <c r="E2615" s="1" t="s">
        <v>355</v>
      </c>
      <c r="F2615" s="1" t="s">
        <v>313</v>
      </c>
      <c r="G2615" s="138" t="s">
        <v>173</v>
      </c>
    </row>
    <row r="2616" spans="1:7" ht="15" customHeight="1">
      <c r="A2616" s="230" t="s">
        <v>660</v>
      </c>
      <c r="B2616" s="1" t="s">
        <v>669</v>
      </c>
      <c r="D2616" s="38">
        <v>741950</v>
      </c>
      <c r="E2616" s="1" t="s">
        <v>355</v>
      </c>
      <c r="F2616" s="1" t="s">
        <v>313</v>
      </c>
      <c r="G2616" s="138"/>
    </row>
    <row r="2617" spans="1:7" ht="15" customHeight="1">
      <c r="A2617" s="230" t="s">
        <v>660</v>
      </c>
      <c r="B2617" s="1" t="s">
        <v>149</v>
      </c>
      <c r="C2617" s="38">
        <v>11788260</v>
      </c>
      <c r="E2617" s="1" t="s">
        <v>130</v>
      </c>
      <c r="F2617" s="1" t="s">
        <v>313</v>
      </c>
      <c r="G2617" s="138" t="s">
        <v>173</v>
      </c>
    </row>
    <row r="2618" spans="1:7" ht="15" customHeight="1">
      <c r="A2618" s="230" t="s">
        <v>660</v>
      </c>
      <c r="B2618" s="1" t="s">
        <v>669</v>
      </c>
      <c r="D2618" s="38">
        <v>11788260</v>
      </c>
      <c r="E2618" s="1" t="s">
        <v>130</v>
      </c>
      <c r="F2618" s="1" t="s">
        <v>313</v>
      </c>
      <c r="G2618" s="138"/>
    </row>
    <row r="2619" spans="1:7" ht="15" customHeight="1">
      <c r="A2619" s="230" t="s">
        <v>660</v>
      </c>
      <c r="B2619" s="1" t="s">
        <v>149</v>
      </c>
      <c r="C2619" s="38">
        <v>16822968</v>
      </c>
      <c r="E2619" s="1" t="s">
        <v>380</v>
      </c>
      <c r="F2619" s="1" t="s">
        <v>313</v>
      </c>
      <c r="G2619" s="138" t="s">
        <v>173</v>
      </c>
    </row>
    <row r="2620" spans="1:7" ht="15" customHeight="1">
      <c r="A2620" s="230" t="s">
        <v>660</v>
      </c>
      <c r="B2620" s="1" t="s">
        <v>669</v>
      </c>
      <c r="D2620" s="38">
        <v>16822968</v>
      </c>
      <c r="E2620" s="1" t="s">
        <v>380</v>
      </c>
      <c r="F2620" s="1" t="s">
        <v>313</v>
      </c>
      <c r="G2620" s="138"/>
    </row>
    <row r="2621" spans="1:7" ht="15" customHeight="1">
      <c r="A2621" s="230" t="s">
        <v>660</v>
      </c>
      <c r="B2621" s="1" t="s">
        <v>149</v>
      </c>
      <c r="C2621" s="38">
        <v>26951100</v>
      </c>
      <c r="E2621" s="1" t="s">
        <v>368</v>
      </c>
      <c r="F2621" s="1" t="s">
        <v>313</v>
      </c>
      <c r="G2621" s="138" t="s">
        <v>173</v>
      </c>
    </row>
    <row r="2622" spans="1:7" ht="15" customHeight="1">
      <c r="A2622" s="230" t="s">
        <v>660</v>
      </c>
      <c r="B2622" s="1" t="s">
        <v>669</v>
      </c>
      <c r="D2622" s="38">
        <v>26951100</v>
      </c>
      <c r="E2622" s="1" t="s">
        <v>368</v>
      </c>
      <c r="F2622" s="1" t="s">
        <v>313</v>
      </c>
      <c r="G2622" s="138"/>
    </row>
    <row r="2623" spans="1:7" ht="15" customHeight="1">
      <c r="A2623" s="230" t="s">
        <v>660</v>
      </c>
      <c r="B2623" s="1" t="s">
        <v>149</v>
      </c>
      <c r="C2623" s="38">
        <v>4138530</v>
      </c>
      <c r="E2623" s="1" t="s">
        <v>381</v>
      </c>
      <c r="F2623" s="1" t="s">
        <v>313</v>
      </c>
      <c r="G2623" s="138" t="s">
        <v>173</v>
      </c>
    </row>
    <row r="2624" spans="1:7" ht="15" customHeight="1">
      <c r="A2624" s="230" t="s">
        <v>660</v>
      </c>
      <c r="B2624" s="1" t="s">
        <v>669</v>
      </c>
      <c r="D2624" s="38">
        <v>4138530</v>
      </c>
      <c r="E2624" s="1" t="s">
        <v>381</v>
      </c>
      <c r="F2624" s="1" t="s">
        <v>313</v>
      </c>
      <c r="G2624" s="138"/>
    </row>
    <row r="2625" spans="1:7" ht="15" customHeight="1">
      <c r="A2625" s="230" t="s">
        <v>660</v>
      </c>
      <c r="B2625" s="1" t="s">
        <v>149</v>
      </c>
      <c r="C2625" s="38">
        <v>2286020</v>
      </c>
      <c r="E2625" s="1" t="s">
        <v>381</v>
      </c>
      <c r="F2625" s="1" t="s">
        <v>313</v>
      </c>
      <c r="G2625" s="138" t="s">
        <v>173</v>
      </c>
    </row>
    <row r="2626" spans="1:7" ht="15" customHeight="1">
      <c r="A2626" s="230" t="s">
        <v>660</v>
      </c>
      <c r="B2626" s="1" t="s">
        <v>669</v>
      </c>
      <c r="D2626" s="38">
        <v>2286020</v>
      </c>
      <c r="E2626" s="1" t="s">
        <v>381</v>
      </c>
      <c r="F2626" s="1" t="s">
        <v>313</v>
      </c>
      <c r="G2626" s="138"/>
    </row>
    <row r="2627" spans="1:7" ht="15" customHeight="1">
      <c r="A2627" s="230" t="s">
        <v>660</v>
      </c>
      <c r="B2627" s="1" t="s">
        <v>149</v>
      </c>
      <c r="C2627" s="38">
        <v>7938150</v>
      </c>
      <c r="E2627" s="1" t="s">
        <v>389</v>
      </c>
      <c r="F2627" s="1" t="s">
        <v>313</v>
      </c>
      <c r="G2627" s="138" t="s">
        <v>173</v>
      </c>
    </row>
    <row r="2628" spans="1:7" ht="15" customHeight="1">
      <c r="A2628" s="230" t="s">
        <v>660</v>
      </c>
      <c r="B2628" s="1" t="s">
        <v>669</v>
      </c>
      <c r="D2628" s="38">
        <v>7938150</v>
      </c>
      <c r="E2628" s="1" t="s">
        <v>389</v>
      </c>
      <c r="F2628" s="1" t="s">
        <v>313</v>
      </c>
      <c r="G2628" s="138"/>
    </row>
    <row r="2629" spans="1:7" ht="15" customHeight="1">
      <c r="A2629" s="230" t="s">
        <v>660</v>
      </c>
      <c r="B2629" s="1" t="s">
        <v>149</v>
      </c>
      <c r="C2629" s="38">
        <v>6631460</v>
      </c>
      <c r="E2629" s="1" t="s">
        <v>331</v>
      </c>
      <c r="F2629" s="1" t="s">
        <v>313</v>
      </c>
      <c r="G2629" s="138" t="s">
        <v>173</v>
      </c>
    </row>
    <row r="2630" spans="1:7" ht="15" customHeight="1">
      <c r="A2630" s="230" t="s">
        <v>660</v>
      </c>
      <c r="B2630" s="1" t="s">
        <v>669</v>
      </c>
      <c r="D2630" s="38">
        <v>6631460</v>
      </c>
      <c r="E2630" s="1" t="s">
        <v>331</v>
      </c>
      <c r="F2630" s="1" t="s">
        <v>313</v>
      </c>
      <c r="G2630" s="138"/>
    </row>
    <row r="2631" spans="1:7" ht="15" customHeight="1">
      <c r="A2631" s="230" t="s">
        <v>660</v>
      </c>
      <c r="B2631" s="1" t="s">
        <v>149</v>
      </c>
      <c r="C2631" s="38">
        <v>23722380</v>
      </c>
      <c r="E2631" s="1" t="s">
        <v>388</v>
      </c>
      <c r="F2631" s="1" t="s">
        <v>313</v>
      </c>
      <c r="G2631" s="138" t="s">
        <v>173</v>
      </c>
    </row>
    <row r="2632" spans="1:7" ht="15" customHeight="1">
      <c r="A2632" s="230" t="s">
        <v>660</v>
      </c>
      <c r="B2632" s="1" t="s">
        <v>669</v>
      </c>
      <c r="D2632" s="38">
        <v>23722380</v>
      </c>
      <c r="E2632" s="1" t="s">
        <v>388</v>
      </c>
      <c r="F2632" s="1" t="s">
        <v>313</v>
      </c>
      <c r="G2632" s="138"/>
    </row>
    <row r="2633" spans="1:7" ht="15" customHeight="1">
      <c r="A2633" s="230" t="s">
        <v>660</v>
      </c>
      <c r="B2633" s="1" t="s">
        <v>149</v>
      </c>
      <c r="C2633" s="38">
        <v>26389330</v>
      </c>
      <c r="E2633" s="1" t="s">
        <v>382</v>
      </c>
      <c r="F2633" s="1" t="s">
        <v>313</v>
      </c>
      <c r="G2633" s="138" t="s">
        <v>173</v>
      </c>
    </row>
    <row r="2634" spans="1:7" ht="15" customHeight="1">
      <c r="A2634" s="230" t="s">
        <v>660</v>
      </c>
      <c r="B2634" s="1" t="s">
        <v>669</v>
      </c>
      <c r="D2634" s="38">
        <v>26389330</v>
      </c>
      <c r="E2634" s="1" t="s">
        <v>382</v>
      </c>
      <c r="F2634" s="1" t="s">
        <v>313</v>
      </c>
      <c r="G2634" s="138"/>
    </row>
    <row r="2635" spans="1:7" ht="15" customHeight="1">
      <c r="A2635" s="230" t="s">
        <v>660</v>
      </c>
      <c r="B2635" s="1" t="s">
        <v>149</v>
      </c>
      <c r="C2635" s="38">
        <v>4456650</v>
      </c>
      <c r="E2635" s="1" t="s">
        <v>391</v>
      </c>
      <c r="F2635" s="1" t="s">
        <v>313</v>
      </c>
      <c r="G2635" s="138" t="s">
        <v>173</v>
      </c>
    </row>
    <row r="2636" spans="1:7" ht="15" customHeight="1">
      <c r="A2636" s="230" t="s">
        <v>660</v>
      </c>
      <c r="B2636" s="1" t="s">
        <v>669</v>
      </c>
      <c r="D2636" s="38">
        <v>4456650</v>
      </c>
      <c r="E2636" s="1" t="s">
        <v>391</v>
      </c>
      <c r="F2636" s="1" t="s">
        <v>313</v>
      </c>
      <c r="G2636" s="138"/>
    </row>
    <row r="2637" spans="1:7" ht="15" customHeight="1">
      <c r="A2637" s="230" t="s">
        <v>660</v>
      </c>
      <c r="B2637" s="1" t="s">
        <v>149</v>
      </c>
      <c r="C2637" s="38">
        <v>2106337</v>
      </c>
      <c r="E2637" s="1" t="s">
        <v>242</v>
      </c>
      <c r="F2637" s="1" t="s">
        <v>313</v>
      </c>
      <c r="G2637" s="138" t="s">
        <v>173</v>
      </c>
    </row>
    <row r="2638" spans="1:7" ht="15" customHeight="1">
      <c r="A2638" s="230" t="s">
        <v>660</v>
      </c>
      <c r="B2638" s="1" t="s">
        <v>669</v>
      </c>
      <c r="D2638" s="38">
        <v>2106337</v>
      </c>
      <c r="E2638" s="1" t="s">
        <v>242</v>
      </c>
      <c r="F2638" s="1" t="s">
        <v>313</v>
      </c>
      <c r="G2638" s="138"/>
    </row>
    <row r="2639" spans="1:7" ht="15" customHeight="1">
      <c r="A2639" s="230" t="s">
        <v>660</v>
      </c>
      <c r="B2639" s="1" t="s">
        <v>149</v>
      </c>
      <c r="C2639" s="38">
        <v>20000000</v>
      </c>
      <c r="E2639" s="1" t="s">
        <v>242</v>
      </c>
      <c r="F2639" s="1" t="s">
        <v>313</v>
      </c>
      <c r="G2639" s="138" t="s">
        <v>173</v>
      </c>
    </row>
    <row r="2640" spans="1:7" ht="15" customHeight="1">
      <c r="A2640" s="230" t="s">
        <v>660</v>
      </c>
      <c r="B2640" s="1" t="s">
        <v>669</v>
      </c>
      <c r="D2640" s="38">
        <v>20000000</v>
      </c>
      <c r="E2640" s="1" t="s">
        <v>242</v>
      </c>
      <c r="F2640" s="1" t="s">
        <v>313</v>
      </c>
      <c r="G2640" s="138"/>
    </row>
    <row r="2641" spans="1:7" ht="15" customHeight="1">
      <c r="A2641" s="230" t="s">
        <v>660</v>
      </c>
      <c r="B2641" s="1" t="s">
        <v>149</v>
      </c>
      <c r="C2641" s="38">
        <v>21579800</v>
      </c>
      <c r="E2641" s="1" t="s">
        <v>572</v>
      </c>
      <c r="F2641" s="1" t="s">
        <v>313</v>
      </c>
      <c r="G2641" s="138" t="s">
        <v>173</v>
      </c>
    </row>
    <row r="2642" spans="1:7" ht="15" customHeight="1">
      <c r="A2642" s="230" t="s">
        <v>660</v>
      </c>
      <c r="B2642" s="1" t="s">
        <v>669</v>
      </c>
      <c r="D2642" s="38">
        <v>21579800</v>
      </c>
      <c r="E2642" s="1" t="s">
        <v>572</v>
      </c>
      <c r="F2642" s="1" t="s">
        <v>313</v>
      </c>
      <c r="G2642" s="138"/>
    </row>
    <row r="2643" spans="1:7" ht="15" customHeight="1">
      <c r="A2643" s="230" t="s">
        <v>662</v>
      </c>
      <c r="B2643" s="1" t="s">
        <v>149</v>
      </c>
      <c r="C2643" s="38">
        <v>10997910</v>
      </c>
      <c r="E2643" s="1" t="s">
        <v>663</v>
      </c>
      <c r="F2643" s="1" t="s">
        <v>313</v>
      </c>
      <c r="G2643" s="138" t="s">
        <v>173</v>
      </c>
    </row>
    <row r="2644" spans="1:7" ht="15" customHeight="1">
      <c r="A2644" s="230" t="s">
        <v>662</v>
      </c>
      <c r="B2644" s="1" t="s">
        <v>669</v>
      </c>
      <c r="D2644" s="38">
        <v>10997910</v>
      </c>
      <c r="E2644" s="1" t="s">
        <v>663</v>
      </c>
      <c r="F2644" s="1" t="s">
        <v>313</v>
      </c>
      <c r="G2644" s="138"/>
    </row>
    <row r="2645" spans="1:7" ht="15" customHeight="1">
      <c r="A2645" s="230" t="s">
        <v>662</v>
      </c>
      <c r="B2645" s="1" t="s">
        <v>149</v>
      </c>
      <c r="C2645" s="38">
        <v>104030740</v>
      </c>
      <c r="E2645" s="1" t="s">
        <v>356</v>
      </c>
      <c r="F2645" s="1" t="s">
        <v>313</v>
      </c>
      <c r="G2645" s="138" t="s">
        <v>173</v>
      </c>
    </row>
    <row r="2646" spans="1:7" ht="15" customHeight="1">
      <c r="A2646" s="230" t="s">
        <v>662</v>
      </c>
      <c r="B2646" s="1" t="s">
        <v>669</v>
      </c>
      <c r="D2646" s="38">
        <v>104030740</v>
      </c>
      <c r="E2646" s="1" t="s">
        <v>356</v>
      </c>
      <c r="F2646" s="1" t="s">
        <v>313</v>
      </c>
      <c r="G2646" s="138"/>
    </row>
    <row r="2647" spans="1:7" ht="15" customHeight="1">
      <c r="A2647" s="230" t="s">
        <v>662</v>
      </c>
      <c r="B2647" s="1" t="s">
        <v>149</v>
      </c>
      <c r="C2647" s="38">
        <v>5469750</v>
      </c>
      <c r="E2647" s="1" t="s">
        <v>428</v>
      </c>
      <c r="F2647" s="1" t="s">
        <v>313</v>
      </c>
      <c r="G2647" s="138" t="s">
        <v>173</v>
      </c>
    </row>
    <row r="2648" spans="1:7" ht="15" customHeight="1">
      <c r="A2648" s="230" t="s">
        <v>662</v>
      </c>
      <c r="B2648" s="1" t="s">
        <v>669</v>
      </c>
      <c r="D2648" s="38">
        <v>5469750</v>
      </c>
      <c r="E2648" s="1" t="s">
        <v>428</v>
      </c>
      <c r="F2648" s="1" t="s">
        <v>313</v>
      </c>
      <c r="G2648" s="138"/>
    </row>
    <row r="2649" spans="1:7" ht="15" customHeight="1">
      <c r="A2649" s="230" t="s">
        <v>664</v>
      </c>
      <c r="B2649" s="1" t="s">
        <v>149</v>
      </c>
      <c r="C2649" s="38">
        <v>1822920</v>
      </c>
      <c r="E2649" s="1" t="s">
        <v>330</v>
      </c>
      <c r="F2649" s="1" t="s">
        <v>313</v>
      </c>
      <c r="G2649" s="138" t="s">
        <v>173</v>
      </c>
    </row>
    <row r="2650" spans="1:7" ht="15" customHeight="1">
      <c r="A2650" s="230" t="s">
        <v>664</v>
      </c>
      <c r="B2650" s="1" t="s">
        <v>669</v>
      </c>
      <c r="D2650" s="38">
        <v>1822920</v>
      </c>
      <c r="E2650" s="1" t="s">
        <v>330</v>
      </c>
      <c r="F2650" s="1" t="s">
        <v>313</v>
      </c>
      <c r="G2650" s="138"/>
    </row>
    <row r="2651" spans="1:7" ht="15" customHeight="1">
      <c r="A2651" s="230" t="s">
        <v>664</v>
      </c>
      <c r="B2651" s="1" t="s">
        <v>149</v>
      </c>
      <c r="C2651" s="38">
        <v>8963130</v>
      </c>
      <c r="E2651" s="1" t="s">
        <v>363</v>
      </c>
      <c r="F2651" s="1" t="s">
        <v>313</v>
      </c>
      <c r="G2651" s="138" t="s">
        <v>173</v>
      </c>
    </row>
    <row r="2652" spans="1:7" ht="15" customHeight="1">
      <c r="A2652" s="230" t="s">
        <v>664</v>
      </c>
      <c r="B2652" s="1" t="s">
        <v>669</v>
      </c>
      <c r="D2652" s="38">
        <v>8963130</v>
      </c>
      <c r="E2652" s="1" t="s">
        <v>363</v>
      </c>
      <c r="F2652" s="1" t="s">
        <v>313</v>
      </c>
      <c r="G2652" s="138"/>
    </row>
    <row r="2653" spans="1:7" ht="15" customHeight="1">
      <c r="A2653" s="230" t="s">
        <v>665</v>
      </c>
      <c r="B2653" s="1" t="s">
        <v>149</v>
      </c>
      <c r="C2653" s="38">
        <v>22883300</v>
      </c>
      <c r="E2653" s="1" t="s">
        <v>390</v>
      </c>
      <c r="F2653" s="1" t="s">
        <v>313</v>
      </c>
      <c r="G2653" s="138" t="s">
        <v>173</v>
      </c>
    </row>
    <row r="2654" spans="1:7" ht="15" customHeight="1">
      <c r="A2654" s="230" t="s">
        <v>665</v>
      </c>
      <c r="B2654" s="1" t="s">
        <v>669</v>
      </c>
      <c r="D2654" s="38">
        <v>22883300</v>
      </c>
      <c r="E2654" s="1" t="s">
        <v>390</v>
      </c>
      <c r="F2654" s="1" t="s">
        <v>313</v>
      </c>
      <c r="G2654" s="138"/>
    </row>
    <row r="2655" spans="1:7" ht="15" customHeight="1">
      <c r="A2655" s="230" t="s">
        <v>665</v>
      </c>
      <c r="B2655" s="1" t="s">
        <v>149</v>
      </c>
      <c r="C2655" s="38">
        <v>7223480</v>
      </c>
      <c r="E2655" s="1" t="s">
        <v>397</v>
      </c>
      <c r="F2655" s="1" t="s">
        <v>313</v>
      </c>
      <c r="G2655" s="138" t="s">
        <v>173</v>
      </c>
    </row>
    <row r="2656" spans="1:7" ht="15" customHeight="1">
      <c r="A2656" s="230" t="s">
        <v>665</v>
      </c>
      <c r="B2656" s="1" t="s">
        <v>669</v>
      </c>
      <c r="D2656" s="38">
        <v>7223480</v>
      </c>
      <c r="E2656" s="1" t="s">
        <v>397</v>
      </c>
      <c r="F2656" s="1" t="s">
        <v>313</v>
      </c>
      <c r="G2656" s="138"/>
    </row>
    <row r="2657" spans="1:7" ht="15" customHeight="1">
      <c r="A2657" s="230" t="s">
        <v>665</v>
      </c>
      <c r="B2657" s="1" t="s">
        <v>149</v>
      </c>
      <c r="C2657" s="38">
        <v>78180960</v>
      </c>
      <c r="E2657" s="1" t="s">
        <v>341</v>
      </c>
      <c r="F2657" s="1" t="s">
        <v>313</v>
      </c>
      <c r="G2657" s="138" t="s">
        <v>173</v>
      </c>
    </row>
    <row r="2658" spans="1:7" ht="15" customHeight="1">
      <c r="A2658" s="230" t="s">
        <v>665</v>
      </c>
      <c r="B2658" s="1" t="s">
        <v>669</v>
      </c>
      <c r="D2658" s="38">
        <v>78180960</v>
      </c>
      <c r="E2658" s="1" t="s">
        <v>341</v>
      </c>
      <c r="F2658" s="1" t="s">
        <v>313</v>
      </c>
      <c r="G2658" s="138"/>
    </row>
    <row r="2659" spans="1:7" ht="15" customHeight="1">
      <c r="A2659" s="230" t="s">
        <v>665</v>
      </c>
      <c r="B2659" s="1" t="s">
        <v>149</v>
      </c>
      <c r="C2659" s="38">
        <v>126708582</v>
      </c>
      <c r="E2659" s="1" t="s">
        <v>341</v>
      </c>
      <c r="F2659" s="1" t="s">
        <v>313</v>
      </c>
      <c r="G2659" s="138" t="s">
        <v>173</v>
      </c>
    </row>
    <row r="2660" spans="1:7" ht="15" customHeight="1">
      <c r="A2660" s="230" t="s">
        <v>665</v>
      </c>
      <c r="B2660" s="1" t="s">
        <v>669</v>
      </c>
      <c r="D2660" s="38">
        <v>126708582</v>
      </c>
      <c r="E2660" s="1" t="s">
        <v>341</v>
      </c>
      <c r="F2660" s="1" t="s">
        <v>313</v>
      </c>
      <c r="G2660" s="138"/>
    </row>
    <row r="2661" spans="1:7" ht="15" customHeight="1">
      <c r="A2661" s="230" t="s">
        <v>665</v>
      </c>
      <c r="B2661" s="1" t="s">
        <v>149</v>
      </c>
      <c r="C2661" s="38">
        <v>14727350</v>
      </c>
      <c r="E2661" s="1" t="s">
        <v>341</v>
      </c>
      <c r="F2661" s="1" t="s">
        <v>313</v>
      </c>
      <c r="G2661" s="138" t="s">
        <v>173</v>
      </c>
    </row>
    <row r="2662" spans="1:7" ht="15" customHeight="1">
      <c r="A2662" s="230" t="s">
        <v>665</v>
      </c>
      <c r="B2662" s="1" t="s">
        <v>669</v>
      </c>
      <c r="D2662" s="38">
        <v>14727350</v>
      </c>
      <c r="E2662" s="1" t="s">
        <v>341</v>
      </c>
      <c r="F2662" s="1" t="s">
        <v>313</v>
      </c>
      <c r="G2662" s="138"/>
    </row>
    <row r="2663" spans="1:7" ht="15" customHeight="1">
      <c r="A2663" s="230" t="s">
        <v>665</v>
      </c>
      <c r="B2663" s="1" t="s">
        <v>149</v>
      </c>
      <c r="C2663" s="38">
        <v>23869428</v>
      </c>
      <c r="E2663" s="1" t="s">
        <v>341</v>
      </c>
      <c r="F2663" s="1" t="s">
        <v>313</v>
      </c>
      <c r="G2663" s="138" t="s">
        <v>173</v>
      </c>
    </row>
    <row r="2664" spans="1:7" ht="15" customHeight="1">
      <c r="A2664" s="230" t="s">
        <v>665</v>
      </c>
      <c r="B2664" s="1" t="s">
        <v>669</v>
      </c>
      <c r="D2664" s="38">
        <v>23869428</v>
      </c>
      <c r="E2664" s="1" t="s">
        <v>341</v>
      </c>
      <c r="F2664" s="1" t="s">
        <v>313</v>
      </c>
      <c r="G2664" s="138"/>
    </row>
    <row r="2665" spans="1:7" ht="15" customHeight="1">
      <c r="A2665" s="230" t="s">
        <v>665</v>
      </c>
      <c r="B2665" s="1" t="s">
        <v>149</v>
      </c>
      <c r="C2665" s="38">
        <v>30903180</v>
      </c>
      <c r="E2665" s="1" t="s">
        <v>341</v>
      </c>
      <c r="F2665" s="1" t="s">
        <v>313</v>
      </c>
      <c r="G2665" s="138" t="s">
        <v>173</v>
      </c>
    </row>
    <row r="2666" spans="1:7" ht="15" customHeight="1">
      <c r="A2666" s="230" t="s">
        <v>665</v>
      </c>
      <c r="B2666" s="1" t="s">
        <v>669</v>
      </c>
      <c r="D2666" s="38">
        <v>30903180</v>
      </c>
      <c r="E2666" s="1" t="s">
        <v>341</v>
      </c>
      <c r="F2666" s="1" t="s">
        <v>313</v>
      </c>
      <c r="G2666" s="138"/>
    </row>
    <row r="2667" spans="1:7" ht="15" customHeight="1">
      <c r="A2667" s="230" t="s">
        <v>665</v>
      </c>
      <c r="B2667" s="1" t="s">
        <v>149</v>
      </c>
      <c r="C2667" s="38">
        <v>50086080</v>
      </c>
      <c r="E2667" s="1" t="s">
        <v>341</v>
      </c>
      <c r="F2667" s="1" t="s">
        <v>313</v>
      </c>
      <c r="G2667" s="138" t="s">
        <v>173</v>
      </c>
    </row>
    <row r="2668" spans="1:7" ht="15" customHeight="1">
      <c r="A2668" s="230" t="s">
        <v>665</v>
      </c>
      <c r="B2668" s="1" t="s">
        <v>669</v>
      </c>
      <c r="D2668" s="38">
        <v>50086080</v>
      </c>
      <c r="E2668" s="1" t="s">
        <v>341</v>
      </c>
      <c r="F2668" s="1" t="s">
        <v>313</v>
      </c>
      <c r="G2668" s="138"/>
    </row>
    <row r="2669" spans="1:7" ht="15" customHeight="1">
      <c r="A2669" s="230" t="s">
        <v>665</v>
      </c>
      <c r="B2669" s="1" t="s">
        <v>149</v>
      </c>
      <c r="C2669" s="38">
        <v>76627100</v>
      </c>
      <c r="E2669" s="1" t="s">
        <v>370</v>
      </c>
      <c r="F2669" s="1" t="s">
        <v>313</v>
      </c>
      <c r="G2669" s="138" t="s">
        <v>173</v>
      </c>
    </row>
    <row r="2670" spans="1:7" ht="15" customHeight="1">
      <c r="A2670" s="230" t="s">
        <v>665</v>
      </c>
      <c r="B2670" s="1" t="s">
        <v>669</v>
      </c>
      <c r="D2670" s="38">
        <v>76627100</v>
      </c>
      <c r="E2670" s="1" t="s">
        <v>370</v>
      </c>
      <c r="F2670" s="1" t="s">
        <v>313</v>
      </c>
      <c r="G2670" s="138"/>
    </row>
    <row r="2671" spans="1:7" ht="15" customHeight="1">
      <c r="A2671" s="230" t="s">
        <v>665</v>
      </c>
      <c r="B2671" s="1" t="s">
        <v>149</v>
      </c>
      <c r="C2671" s="38">
        <v>24440900</v>
      </c>
      <c r="E2671" s="1" t="s">
        <v>370</v>
      </c>
      <c r="F2671" s="1" t="s">
        <v>313</v>
      </c>
      <c r="G2671" s="138" t="s">
        <v>173</v>
      </c>
    </row>
    <row r="2672" spans="1:7" ht="15" customHeight="1">
      <c r="A2672" s="230" t="s">
        <v>665</v>
      </c>
      <c r="B2672" s="1" t="s">
        <v>669</v>
      </c>
      <c r="D2672" s="38">
        <v>24440900</v>
      </c>
      <c r="E2672" s="1" t="s">
        <v>370</v>
      </c>
      <c r="F2672" s="1" t="s">
        <v>313</v>
      </c>
      <c r="G2672" s="138"/>
    </row>
    <row r="2673" spans="1:7" ht="15" customHeight="1">
      <c r="A2673" s="230" t="s">
        <v>665</v>
      </c>
      <c r="B2673" s="1" t="s">
        <v>149</v>
      </c>
      <c r="C2673" s="38">
        <v>40937270</v>
      </c>
      <c r="E2673" s="1" t="s">
        <v>386</v>
      </c>
      <c r="F2673" s="1" t="s">
        <v>313</v>
      </c>
      <c r="G2673" s="138" t="s">
        <v>173</v>
      </c>
    </row>
    <row r="2674" spans="1:7" ht="15" customHeight="1">
      <c r="A2674" s="230" t="s">
        <v>665</v>
      </c>
      <c r="B2674" s="1" t="s">
        <v>669</v>
      </c>
      <c r="D2674" s="38">
        <v>40937270</v>
      </c>
      <c r="E2674" s="1" t="s">
        <v>386</v>
      </c>
      <c r="F2674" s="1" t="s">
        <v>313</v>
      </c>
      <c r="G2674" s="138"/>
    </row>
    <row r="2675" spans="1:7" ht="15" customHeight="1">
      <c r="A2675" s="230" t="s">
        <v>666</v>
      </c>
      <c r="B2675" s="1" t="s">
        <v>149</v>
      </c>
      <c r="C2675" s="38">
        <v>5156360</v>
      </c>
      <c r="E2675" s="1" t="s">
        <v>334</v>
      </c>
      <c r="F2675" s="1" t="s">
        <v>313</v>
      </c>
      <c r="G2675" s="138" t="s">
        <v>173</v>
      </c>
    </row>
    <row r="2676" spans="1:7" ht="15" customHeight="1">
      <c r="A2676" s="230" t="s">
        <v>666</v>
      </c>
      <c r="B2676" s="1" t="s">
        <v>669</v>
      </c>
      <c r="D2676" s="38">
        <v>5156360</v>
      </c>
      <c r="E2676" s="1" t="s">
        <v>334</v>
      </c>
      <c r="F2676" s="1" t="s">
        <v>313</v>
      </c>
      <c r="G2676" s="138"/>
    </row>
    <row r="2677" spans="1:7" ht="15" customHeight="1">
      <c r="A2677" s="230" t="s">
        <v>666</v>
      </c>
      <c r="B2677" s="1" t="s">
        <v>149</v>
      </c>
      <c r="C2677" s="38">
        <v>8452290</v>
      </c>
      <c r="E2677" s="1" t="s">
        <v>340</v>
      </c>
      <c r="F2677" s="1" t="s">
        <v>313</v>
      </c>
      <c r="G2677" s="138" t="s">
        <v>173</v>
      </c>
    </row>
    <row r="2678" spans="1:7" ht="15" customHeight="1">
      <c r="A2678" s="230" t="s">
        <v>666</v>
      </c>
      <c r="B2678" s="1" t="s">
        <v>669</v>
      </c>
      <c r="D2678" s="38">
        <v>8452290</v>
      </c>
      <c r="E2678" s="1" t="s">
        <v>340</v>
      </c>
      <c r="F2678" s="1" t="s">
        <v>313</v>
      </c>
      <c r="G2678" s="138"/>
    </row>
    <row r="2679" spans="1:7" ht="15" customHeight="1">
      <c r="A2679" s="230" t="s">
        <v>666</v>
      </c>
      <c r="B2679" s="1" t="s">
        <v>149</v>
      </c>
      <c r="C2679" s="38">
        <v>9853800</v>
      </c>
      <c r="E2679" s="1" t="s">
        <v>346</v>
      </c>
      <c r="F2679" s="1" t="s">
        <v>313</v>
      </c>
      <c r="G2679" s="138" t="s">
        <v>173</v>
      </c>
    </row>
    <row r="2680" spans="1:7" ht="15" customHeight="1">
      <c r="A2680" s="230" t="s">
        <v>666</v>
      </c>
      <c r="B2680" s="1" t="s">
        <v>669</v>
      </c>
      <c r="D2680" s="38">
        <v>9853800</v>
      </c>
      <c r="E2680" s="1" t="s">
        <v>346</v>
      </c>
      <c r="F2680" s="1" t="s">
        <v>313</v>
      </c>
      <c r="G2680" s="138"/>
    </row>
    <row r="2681" spans="1:7" ht="15" customHeight="1">
      <c r="A2681" s="230" t="s">
        <v>667</v>
      </c>
      <c r="B2681" s="1" t="s">
        <v>149</v>
      </c>
      <c r="C2681" s="38">
        <v>13956250</v>
      </c>
      <c r="E2681" s="1" t="s">
        <v>340</v>
      </c>
      <c r="F2681" s="1" t="s">
        <v>313</v>
      </c>
      <c r="G2681" s="138" t="s">
        <v>173</v>
      </c>
    </row>
    <row r="2682" spans="1:7" ht="15" customHeight="1">
      <c r="A2682" s="230" t="s">
        <v>667</v>
      </c>
      <c r="B2682" s="1" t="s">
        <v>669</v>
      </c>
      <c r="D2682" s="38">
        <v>13956250</v>
      </c>
      <c r="E2682" s="1" t="s">
        <v>340</v>
      </c>
      <c r="F2682" s="1" t="s">
        <v>313</v>
      </c>
      <c r="G2682" s="138"/>
    </row>
    <row r="2683" spans="1:7" ht="15" customHeight="1">
      <c r="A2683" s="230" t="s">
        <v>667</v>
      </c>
      <c r="B2683" s="1" t="s">
        <v>149</v>
      </c>
      <c r="C2683" s="38">
        <v>5558740</v>
      </c>
      <c r="E2683" s="1" t="s">
        <v>340</v>
      </c>
      <c r="F2683" s="1" t="s">
        <v>313</v>
      </c>
      <c r="G2683" s="138" t="s">
        <v>173</v>
      </c>
    </row>
    <row r="2684" spans="1:7" ht="15" customHeight="1">
      <c r="A2684" s="230" t="s">
        <v>667</v>
      </c>
      <c r="B2684" s="1" t="s">
        <v>669</v>
      </c>
      <c r="D2684" s="38">
        <v>5558740</v>
      </c>
      <c r="E2684" s="1" t="s">
        <v>340</v>
      </c>
      <c r="F2684" s="1" t="s">
        <v>313</v>
      </c>
      <c r="G2684" s="1"/>
    </row>
    <row r="2685" spans="1:7" ht="15" customHeight="1">
      <c r="A2685" s="230" t="s">
        <v>667</v>
      </c>
      <c r="B2685" s="1" t="s">
        <v>149</v>
      </c>
      <c r="C2685" s="38">
        <v>4378253</v>
      </c>
      <c r="E2685" s="1" t="s">
        <v>340</v>
      </c>
      <c r="F2685" s="1" t="s">
        <v>313</v>
      </c>
      <c r="G2685" s="138" t="s">
        <v>173</v>
      </c>
    </row>
    <row r="2686" spans="1:7" ht="15" customHeight="1">
      <c r="A2686" s="230" t="s">
        <v>667</v>
      </c>
      <c r="B2686" s="1" t="s">
        <v>669</v>
      </c>
      <c r="D2686" s="38">
        <v>4378253</v>
      </c>
      <c r="E2686" s="1" t="s">
        <v>340</v>
      </c>
      <c r="F2686" s="1" t="s">
        <v>313</v>
      </c>
      <c r="G2686" s="138"/>
    </row>
    <row r="2687" spans="1:7" ht="15" customHeight="1">
      <c r="A2687" s="230" t="s">
        <v>667</v>
      </c>
      <c r="B2687" s="1" t="s">
        <v>149</v>
      </c>
      <c r="C2687" s="38">
        <v>5137924</v>
      </c>
      <c r="E2687" s="1" t="s">
        <v>340</v>
      </c>
      <c r="F2687" s="1" t="s">
        <v>313</v>
      </c>
      <c r="G2687" s="138" t="s">
        <v>173</v>
      </c>
    </row>
    <row r="2688" spans="1:7" ht="15" customHeight="1">
      <c r="A2688" s="230" t="s">
        <v>667</v>
      </c>
      <c r="B2688" s="1" t="s">
        <v>669</v>
      </c>
      <c r="D2688" s="38">
        <v>5137924</v>
      </c>
      <c r="E2688" s="1" t="s">
        <v>340</v>
      </c>
      <c r="F2688" s="1" t="s">
        <v>313</v>
      </c>
      <c r="G2688" s="1"/>
    </row>
    <row r="2689" spans="1:8" ht="15" customHeight="1">
      <c r="A2689" s="230" t="s">
        <v>667</v>
      </c>
      <c r="B2689" s="1" t="s">
        <v>149</v>
      </c>
      <c r="C2689" s="38">
        <v>1136630</v>
      </c>
      <c r="E2689" s="1" t="s">
        <v>370</v>
      </c>
      <c r="F2689" s="1" t="s">
        <v>313</v>
      </c>
      <c r="G2689" s="138" t="s">
        <v>173</v>
      </c>
    </row>
    <row r="2690" spans="1:8" ht="15" customHeight="1">
      <c r="A2690" s="230" t="s">
        <v>667</v>
      </c>
      <c r="B2690" s="1" t="s">
        <v>669</v>
      </c>
      <c r="D2690" s="38">
        <v>1136630</v>
      </c>
      <c r="E2690" s="1" t="s">
        <v>370</v>
      </c>
      <c r="F2690" s="1" t="s">
        <v>313</v>
      </c>
      <c r="G2690" s="138"/>
    </row>
    <row r="2691" spans="1:8" ht="15" customHeight="1">
      <c r="A2691" s="230" t="s">
        <v>668</v>
      </c>
      <c r="B2691" s="1" t="s">
        <v>149</v>
      </c>
      <c r="C2691" s="38">
        <v>14112318</v>
      </c>
      <c r="E2691" s="1" t="s">
        <v>413</v>
      </c>
      <c r="F2691" s="1" t="s">
        <v>313</v>
      </c>
      <c r="G2691" s="138" t="s">
        <v>173</v>
      </c>
    </row>
    <row r="2692" spans="1:8" ht="15" customHeight="1">
      <c r="A2692" s="230" t="s">
        <v>668</v>
      </c>
      <c r="B2692" s="1" t="s">
        <v>669</v>
      </c>
      <c r="D2692" s="38">
        <v>14112318</v>
      </c>
      <c r="E2692" s="1" t="s">
        <v>413</v>
      </c>
      <c r="F2692" s="1" t="s">
        <v>313</v>
      </c>
      <c r="G2692" s="1"/>
    </row>
    <row r="2693" spans="1:8" ht="15" customHeight="1">
      <c r="A2693" s="230" t="s">
        <v>671</v>
      </c>
      <c r="B2693" s="1" t="s">
        <v>149</v>
      </c>
      <c r="C2693" s="38">
        <v>140</v>
      </c>
      <c r="E2693" s="1" t="s">
        <v>355</v>
      </c>
      <c r="F2693" s="1" t="s">
        <v>437</v>
      </c>
      <c r="G2693" s="1" t="s">
        <v>173</v>
      </c>
      <c r="H2693" s="159" t="s">
        <v>679</v>
      </c>
    </row>
    <row r="2694" spans="1:8" ht="15" customHeight="1">
      <c r="A2694" s="230" t="s">
        <v>671</v>
      </c>
      <c r="B2694" s="1" t="s">
        <v>266</v>
      </c>
      <c r="D2694" s="38">
        <v>140</v>
      </c>
      <c r="E2694" s="1" t="s">
        <v>355</v>
      </c>
      <c r="F2694" s="1" t="s">
        <v>437</v>
      </c>
      <c r="G2694" s="1"/>
    </row>
    <row r="2695" spans="1:8" ht="15" customHeight="1">
      <c r="A2695" s="230" t="s">
        <v>671</v>
      </c>
      <c r="B2695" s="1" t="s">
        <v>149</v>
      </c>
      <c r="C2695" s="38">
        <v>3333</v>
      </c>
      <c r="E2695" s="1" t="s">
        <v>355</v>
      </c>
      <c r="F2695" s="1" t="s">
        <v>437</v>
      </c>
      <c r="G2695" s="1" t="s">
        <v>173</v>
      </c>
    </row>
    <row r="2696" spans="1:8" ht="15" customHeight="1">
      <c r="A2696" s="230" t="s">
        <v>671</v>
      </c>
      <c r="B2696" s="1" t="s">
        <v>266</v>
      </c>
      <c r="D2696" s="38">
        <v>3333</v>
      </c>
      <c r="E2696" s="1" t="s">
        <v>355</v>
      </c>
      <c r="F2696" s="1" t="s">
        <v>437</v>
      </c>
      <c r="G2696" s="1"/>
    </row>
    <row r="2697" spans="1:8" ht="15" customHeight="1">
      <c r="A2697" s="230" t="s">
        <v>671</v>
      </c>
      <c r="B2697" s="1" t="s">
        <v>149</v>
      </c>
      <c r="C2697" s="38">
        <v>280159</v>
      </c>
      <c r="E2697" s="1" t="s">
        <v>327</v>
      </c>
      <c r="F2697" s="1" t="s">
        <v>437</v>
      </c>
      <c r="G2697" s="1" t="s">
        <v>173</v>
      </c>
    </row>
    <row r="2698" spans="1:8" ht="15" customHeight="1">
      <c r="A2698" s="230" t="s">
        <v>671</v>
      </c>
      <c r="B2698" s="1" t="s">
        <v>266</v>
      </c>
      <c r="D2698" s="38">
        <v>280159</v>
      </c>
      <c r="E2698" s="1" t="s">
        <v>327</v>
      </c>
      <c r="F2698" s="1" t="s">
        <v>437</v>
      </c>
      <c r="G2698" s="1"/>
    </row>
    <row r="2699" spans="1:8" ht="15" customHeight="1">
      <c r="A2699" s="230" t="s">
        <v>671</v>
      </c>
      <c r="B2699" s="1" t="s">
        <v>149</v>
      </c>
      <c r="C2699" s="38">
        <v>8444783</v>
      </c>
      <c r="E2699" s="1" t="s">
        <v>367</v>
      </c>
      <c r="F2699" s="1" t="s">
        <v>437</v>
      </c>
      <c r="G2699" s="1" t="s">
        <v>173</v>
      </c>
    </row>
    <row r="2700" spans="1:8" ht="15" customHeight="1">
      <c r="A2700" s="230" t="s">
        <v>671</v>
      </c>
      <c r="B2700" s="1" t="s">
        <v>266</v>
      </c>
      <c r="D2700" s="38">
        <v>8444783</v>
      </c>
      <c r="E2700" s="1" t="s">
        <v>367</v>
      </c>
      <c r="F2700" s="1" t="s">
        <v>437</v>
      </c>
      <c r="G2700" s="1"/>
    </row>
    <row r="2701" spans="1:8" ht="15" customHeight="1">
      <c r="A2701" s="230" t="s">
        <v>671</v>
      </c>
      <c r="B2701" s="1" t="s">
        <v>149</v>
      </c>
      <c r="C2701" s="38">
        <v>4837941</v>
      </c>
      <c r="E2701" s="1" t="s">
        <v>337</v>
      </c>
      <c r="F2701" s="1" t="s">
        <v>437</v>
      </c>
      <c r="G2701" s="1" t="s">
        <v>173</v>
      </c>
    </row>
    <row r="2702" spans="1:8" ht="15" customHeight="1">
      <c r="A2702" s="230" t="s">
        <v>671</v>
      </c>
      <c r="B2702" s="1" t="s">
        <v>266</v>
      </c>
      <c r="D2702" s="38">
        <v>4837941</v>
      </c>
      <c r="E2702" s="1" t="s">
        <v>337</v>
      </c>
      <c r="F2702" s="1" t="s">
        <v>437</v>
      </c>
      <c r="G2702" s="1"/>
    </row>
    <row r="2703" spans="1:8" ht="15" customHeight="1">
      <c r="A2703" s="230" t="s">
        <v>671</v>
      </c>
      <c r="B2703" s="1" t="s">
        <v>149</v>
      </c>
      <c r="C2703" s="38">
        <v>1380</v>
      </c>
      <c r="E2703" s="1" t="s">
        <v>338</v>
      </c>
      <c r="F2703" s="1" t="s">
        <v>437</v>
      </c>
      <c r="G2703" s="1" t="s">
        <v>173</v>
      </c>
    </row>
    <row r="2704" spans="1:8" ht="15" customHeight="1">
      <c r="A2704" s="230" t="s">
        <v>671</v>
      </c>
      <c r="B2704" s="1" t="s">
        <v>266</v>
      </c>
      <c r="D2704" s="38">
        <v>1380</v>
      </c>
      <c r="E2704" s="1" t="s">
        <v>338</v>
      </c>
      <c r="F2704" s="1" t="s">
        <v>437</v>
      </c>
      <c r="G2704" s="1"/>
    </row>
    <row r="2705" spans="1:7" ht="15" customHeight="1">
      <c r="A2705" s="230" t="s">
        <v>671</v>
      </c>
      <c r="B2705" s="1" t="s">
        <v>149</v>
      </c>
      <c r="C2705" s="38">
        <v>31064</v>
      </c>
      <c r="E2705" s="1" t="s">
        <v>338</v>
      </c>
      <c r="F2705" s="1" t="s">
        <v>437</v>
      </c>
      <c r="G2705" s="1" t="s">
        <v>173</v>
      </c>
    </row>
    <row r="2706" spans="1:7" ht="15" customHeight="1">
      <c r="A2706" s="230" t="s">
        <v>671</v>
      </c>
      <c r="B2706" s="1" t="s">
        <v>266</v>
      </c>
      <c r="D2706" s="38">
        <v>31064</v>
      </c>
      <c r="E2706" s="1" t="s">
        <v>338</v>
      </c>
      <c r="F2706" s="1" t="s">
        <v>437</v>
      </c>
      <c r="G2706" s="1"/>
    </row>
    <row r="2707" spans="1:7" ht="15" customHeight="1">
      <c r="A2707" s="230" t="s">
        <v>671</v>
      </c>
      <c r="B2707" s="1" t="s">
        <v>149</v>
      </c>
      <c r="C2707" s="38">
        <v>11649</v>
      </c>
      <c r="E2707" s="1" t="s">
        <v>338</v>
      </c>
      <c r="F2707" s="1" t="s">
        <v>437</v>
      </c>
      <c r="G2707" s="1" t="s">
        <v>173</v>
      </c>
    </row>
    <row r="2708" spans="1:7" ht="15" customHeight="1">
      <c r="A2708" s="230" t="s">
        <v>671</v>
      </c>
      <c r="B2708" s="1" t="s">
        <v>266</v>
      </c>
      <c r="D2708" s="38">
        <v>11649</v>
      </c>
      <c r="E2708" s="1" t="s">
        <v>338</v>
      </c>
      <c r="F2708" s="1" t="s">
        <v>437</v>
      </c>
      <c r="G2708" s="1"/>
    </row>
    <row r="2709" spans="1:7" ht="15" customHeight="1">
      <c r="A2709" s="230" t="s">
        <v>671</v>
      </c>
      <c r="B2709" s="1" t="s">
        <v>149</v>
      </c>
      <c r="C2709" s="38">
        <v>520</v>
      </c>
      <c r="E2709" s="1" t="s">
        <v>338</v>
      </c>
      <c r="F2709" s="1" t="s">
        <v>437</v>
      </c>
      <c r="G2709" s="1" t="s">
        <v>173</v>
      </c>
    </row>
    <row r="2710" spans="1:7" ht="15" customHeight="1">
      <c r="A2710" s="230" t="s">
        <v>671</v>
      </c>
      <c r="B2710" s="1" t="s">
        <v>266</v>
      </c>
      <c r="D2710" s="38">
        <v>520</v>
      </c>
      <c r="E2710" s="1" t="s">
        <v>338</v>
      </c>
      <c r="F2710" s="1" t="s">
        <v>437</v>
      </c>
      <c r="G2710" s="1"/>
    </row>
    <row r="2711" spans="1:7" ht="15" customHeight="1">
      <c r="A2711" s="230" t="s">
        <v>671</v>
      </c>
      <c r="B2711" s="1" t="s">
        <v>149</v>
      </c>
      <c r="C2711" s="38">
        <v>127659</v>
      </c>
      <c r="E2711" s="1" t="s">
        <v>368</v>
      </c>
      <c r="F2711" s="1" t="s">
        <v>437</v>
      </c>
      <c r="G2711" s="1" t="s">
        <v>173</v>
      </c>
    </row>
    <row r="2712" spans="1:7" ht="15" customHeight="1">
      <c r="A2712" s="230" t="s">
        <v>671</v>
      </c>
      <c r="B2712" s="1" t="s">
        <v>266</v>
      </c>
      <c r="D2712" s="38">
        <v>127659</v>
      </c>
      <c r="E2712" s="1" t="s">
        <v>368</v>
      </c>
      <c r="F2712" s="1" t="s">
        <v>437</v>
      </c>
      <c r="G2712" s="1"/>
    </row>
    <row r="2713" spans="1:7" ht="15" customHeight="1">
      <c r="A2713" s="230" t="s">
        <v>671</v>
      </c>
      <c r="B2713" s="1" t="s">
        <v>149</v>
      </c>
      <c r="C2713" s="38">
        <v>5900</v>
      </c>
      <c r="E2713" s="1" t="s">
        <v>449</v>
      </c>
      <c r="F2713" s="1" t="s">
        <v>437</v>
      </c>
      <c r="G2713" s="1" t="s">
        <v>173</v>
      </c>
    </row>
    <row r="2714" spans="1:7" ht="15" customHeight="1">
      <c r="A2714" s="230" t="s">
        <v>671</v>
      </c>
      <c r="B2714" s="1" t="s">
        <v>266</v>
      </c>
      <c r="D2714" s="38">
        <v>5900</v>
      </c>
      <c r="E2714" s="1" t="s">
        <v>449</v>
      </c>
      <c r="F2714" s="1" t="s">
        <v>437</v>
      </c>
      <c r="G2714" s="1"/>
    </row>
    <row r="2715" spans="1:7" ht="15" customHeight="1">
      <c r="A2715" s="230" t="s">
        <v>671</v>
      </c>
      <c r="B2715" s="1" t="s">
        <v>149</v>
      </c>
      <c r="C2715" s="38">
        <v>132198</v>
      </c>
      <c r="E2715" s="1" t="s">
        <v>449</v>
      </c>
      <c r="F2715" s="1" t="s">
        <v>437</v>
      </c>
      <c r="G2715" s="1" t="s">
        <v>173</v>
      </c>
    </row>
    <row r="2716" spans="1:7" ht="15" customHeight="1">
      <c r="A2716" s="230" t="s">
        <v>671</v>
      </c>
      <c r="B2716" s="1" t="s">
        <v>266</v>
      </c>
      <c r="D2716" s="38">
        <v>132198</v>
      </c>
      <c r="E2716" s="1" t="s">
        <v>449</v>
      </c>
      <c r="F2716" s="1" t="s">
        <v>437</v>
      </c>
      <c r="G2716" s="1"/>
    </row>
    <row r="2717" spans="1:7" ht="15" customHeight="1">
      <c r="A2717" s="230" t="s">
        <v>671</v>
      </c>
      <c r="B2717" s="1" t="s">
        <v>149</v>
      </c>
      <c r="C2717" s="38">
        <v>9867</v>
      </c>
      <c r="E2717" s="1" t="s">
        <v>381</v>
      </c>
      <c r="F2717" s="1" t="s">
        <v>437</v>
      </c>
      <c r="G2717" s="1" t="s">
        <v>173</v>
      </c>
    </row>
    <row r="2718" spans="1:7" ht="15" customHeight="1">
      <c r="A2718" s="230" t="s">
        <v>671</v>
      </c>
      <c r="B2718" s="1" t="s">
        <v>266</v>
      </c>
      <c r="D2718" s="38">
        <v>9867</v>
      </c>
      <c r="E2718" s="1" t="s">
        <v>381</v>
      </c>
      <c r="F2718" s="1" t="s">
        <v>437</v>
      </c>
      <c r="G2718" s="1"/>
    </row>
    <row r="2719" spans="1:7" ht="15" customHeight="1">
      <c r="A2719" s="230" t="s">
        <v>671</v>
      </c>
      <c r="B2719" s="1" t="s">
        <v>149</v>
      </c>
      <c r="C2719" s="38">
        <v>440</v>
      </c>
      <c r="E2719" s="1" t="s">
        <v>381</v>
      </c>
      <c r="F2719" s="1" t="s">
        <v>437</v>
      </c>
      <c r="G2719" s="1" t="s">
        <v>173</v>
      </c>
    </row>
    <row r="2720" spans="1:7" ht="15" customHeight="1">
      <c r="A2720" s="230" t="s">
        <v>671</v>
      </c>
      <c r="B2720" s="1" t="s">
        <v>266</v>
      </c>
      <c r="D2720" s="38">
        <v>440</v>
      </c>
      <c r="E2720" s="1" t="s">
        <v>381</v>
      </c>
      <c r="F2720" s="1" t="s">
        <v>437</v>
      </c>
      <c r="G2720" s="1"/>
    </row>
    <row r="2721" spans="1:7" ht="15" customHeight="1">
      <c r="A2721" s="230" t="s">
        <v>671</v>
      </c>
      <c r="B2721" s="1" t="s">
        <v>149</v>
      </c>
      <c r="C2721" s="38">
        <v>8325</v>
      </c>
      <c r="E2721" s="1" t="s">
        <v>330</v>
      </c>
      <c r="F2721" s="1" t="s">
        <v>437</v>
      </c>
      <c r="G2721" s="1" t="s">
        <v>173</v>
      </c>
    </row>
    <row r="2722" spans="1:7" ht="15" customHeight="1">
      <c r="A2722" s="230" t="s">
        <v>671</v>
      </c>
      <c r="B2722" s="1" t="s">
        <v>266</v>
      </c>
      <c r="D2722" s="38">
        <v>8325</v>
      </c>
      <c r="E2722" s="1" t="s">
        <v>330</v>
      </c>
      <c r="F2722" s="1" t="s">
        <v>437</v>
      </c>
      <c r="G2722" s="1"/>
    </row>
    <row r="2723" spans="1:7" ht="15" customHeight="1">
      <c r="A2723" s="230" t="s">
        <v>671</v>
      </c>
      <c r="B2723" s="1" t="s">
        <v>149</v>
      </c>
      <c r="C2723" s="38">
        <v>238834</v>
      </c>
      <c r="E2723" s="1" t="s">
        <v>356</v>
      </c>
      <c r="F2723" s="1" t="s">
        <v>437</v>
      </c>
      <c r="G2723" s="1" t="s">
        <v>173</v>
      </c>
    </row>
    <row r="2724" spans="1:7" ht="15" customHeight="1">
      <c r="A2724" s="230" t="s">
        <v>671</v>
      </c>
      <c r="B2724" s="1" t="s">
        <v>266</v>
      </c>
      <c r="D2724" s="38">
        <v>238834</v>
      </c>
      <c r="E2724" s="1" t="s">
        <v>356</v>
      </c>
      <c r="F2724" s="1" t="s">
        <v>437</v>
      </c>
      <c r="G2724" s="1"/>
    </row>
    <row r="2725" spans="1:7" ht="15" customHeight="1">
      <c r="A2725" s="230" t="s">
        <v>671</v>
      </c>
      <c r="B2725" s="1" t="s">
        <v>149</v>
      </c>
      <c r="C2725" s="38">
        <v>99159</v>
      </c>
      <c r="E2725" s="1" t="s">
        <v>380</v>
      </c>
      <c r="F2725" s="1" t="s">
        <v>437</v>
      </c>
      <c r="G2725" s="1" t="s">
        <v>173</v>
      </c>
    </row>
    <row r="2726" spans="1:7" ht="15" customHeight="1">
      <c r="A2726" s="230" t="s">
        <v>671</v>
      </c>
      <c r="B2726" s="1" t="s">
        <v>266</v>
      </c>
      <c r="D2726" s="38">
        <v>99159</v>
      </c>
      <c r="E2726" s="1" t="s">
        <v>380</v>
      </c>
      <c r="F2726" s="1" t="s">
        <v>437</v>
      </c>
      <c r="G2726" s="1"/>
    </row>
    <row r="2727" spans="1:7" ht="15" customHeight="1">
      <c r="A2727" s="230" t="s">
        <v>671</v>
      </c>
      <c r="B2727" s="1" t="s">
        <v>149</v>
      </c>
      <c r="C2727" s="38">
        <v>2360</v>
      </c>
      <c r="E2727" s="1" t="s">
        <v>331</v>
      </c>
      <c r="F2727" s="1" t="s">
        <v>437</v>
      </c>
      <c r="G2727" s="1" t="s">
        <v>173</v>
      </c>
    </row>
    <row r="2728" spans="1:7" ht="15" customHeight="1">
      <c r="A2728" s="230" t="s">
        <v>671</v>
      </c>
      <c r="B2728" s="1" t="s">
        <v>266</v>
      </c>
      <c r="D2728" s="38">
        <v>2360</v>
      </c>
      <c r="E2728" s="1" t="s">
        <v>331</v>
      </c>
      <c r="F2728" s="1" t="s">
        <v>437</v>
      </c>
      <c r="G2728" s="1"/>
    </row>
    <row r="2729" spans="1:7" ht="15" customHeight="1">
      <c r="A2729" s="230" t="s">
        <v>671</v>
      </c>
      <c r="B2729" s="1" t="s">
        <v>149</v>
      </c>
      <c r="C2729" s="38">
        <v>52910</v>
      </c>
      <c r="E2729" s="1" t="s">
        <v>331</v>
      </c>
      <c r="F2729" s="1" t="s">
        <v>437</v>
      </c>
      <c r="G2729" s="1" t="s">
        <v>173</v>
      </c>
    </row>
    <row r="2730" spans="1:7" ht="15" customHeight="1">
      <c r="A2730" s="230" t="s">
        <v>671</v>
      </c>
      <c r="B2730" s="1" t="s">
        <v>266</v>
      </c>
      <c r="D2730" s="38">
        <v>52910</v>
      </c>
      <c r="E2730" s="1" t="s">
        <v>331</v>
      </c>
      <c r="F2730" s="1" t="s">
        <v>437</v>
      </c>
      <c r="G2730" s="1"/>
    </row>
    <row r="2731" spans="1:7" ht="15" customHeight="1">
      <c r="A2731" s="230" t="s">
        <v>672</v>
      </c>
      <c r="B2731" s="1" t="s">
        <v>149</v>
      </c>
      <c r="C2731" s="38">
        <v>107437</v>
      </c>
      <c r="E2731" s="1" t="s">
        <v>572</v>
      </c>
      <c r="F2731" s="1" t="s">
        <v>437</v>
      </c>
      <c r="G2731" s="1" t="s">
        <v>173</v>
      </c>
    </row>
    <row r="2732" spans="1:7" ht="15" customHeight="1">
      <c r="A2732" s="230" t="s">
        <v>672</v>
      </c>
      <c r="B2732" s="1" t="s">
        <v>266</v>
      </c>
      <c r="D2732" s="38">
        <v>107437</v>
      </c>
      <c r="E2732" s="1" t="s">
        <v>572</v>
      </c>
      <c r="F2732" s="1" t="s">
        <v>437</v>
      </c>
      <c r="G2732" s="1"/>
    </row>
    <row r="2733" spans="1:7" ht="15" customHeight="1">
      <c r="A2733" s="230" t="s">
        <v>672</v>
      </c>
      <c r="B2733" s="1" t="s">
        <v>149</v>
      </c>
      <c r="C2733" s="38">
        <v>4800</v>
      </c>
      <c r="E2733" s="1" t="s">
        <v>572</v>
      </c>
      <c r="F2733" s="1" t="s">
        <v>437</v>
      </c>
      <c r="G2733" s="1" t="s">
        <v>173</v>
      </c>
    </row>
    <row r="2734" spans="1:7" ht="15" customHeight="1">
      <c r="A2734" s="230" t="s">
        <v>672</v>
      </c>
      <c r="B2734" s="1" t="s">
        <v>266</v>
      </c>
      <c r="D2734" s="38">
        <v>4800</v>
      </c>
      <c r="E2734" s="1" t="s">
        <v>572</v>
      </c>
      <c r="F2734" s="1" t="s">
        <v>437</v>
      </c>
      <c r="G2734" s="1"/>
    </row>
    <row r="2735" spans="1:7" ht="15" customHeight="1">
      <c r="A2735" s="230" t="s">
        <v>673</v>
      </c>
      <c r="B2735" s="1" t="s">
        <v>149</v>
      </c>
      <c r="C2735" s="38">
        <v>166093</v>
      </c>
      <c r="E2735" s="1" t="s">
        <v>363</v>
      </c>
      <c r="F2735" s="1" t="s">
        <v>437</v>
      </c>
      <c r="G2735" s="1" t="s">
        <v>173</v>
      </c>
    </row>
    <row r="2736" spans="1:7" ht="15" customHeight="1">
      <c r="A2736" s="230" t="s">
        <v>673</v>
      </c>
      <c r="B2736" s="1" t="s">
        <v>266</v>
      </c>
      <c r="D2736" s="38">
        <v>166093</v>
      </c>
      <c r="E2736" s="1" t="s">
        <v>363</v>
      </c>
      <c r="F2736" s="1" t="s">
        <v>437</v>
      </c>
      <c r="G2736" s="1"/>
    </row>
    <row r="2737" spans="1:7" ht="15" customHeight="1">
      <c r="A2737" s="230" t="s">
        <v>673</v>
      </c>
      <c r="B2737" s="1" t="s">
        <v>149</v>
      </c>
      <c r="C2737" s="38">
        <v>37077</v>
      </c>
      <c r="E2737" s="1" t="s">
        <v>391</v>
      </c>
      <c r="F2737" s="1" t="s">
        <v>437</v>
      </c>
      <c r="G2737" s="1" t="s">
        <v>173</v>
      </c>
    </row>
    <row r="2738" spans="1:7" ht="15" customHeight="1">
      <c r="A2738" s="230" t="s">
        <v>673</v>
      </c>
      <c r="B2738" s="1" t="s">
        <v>266</v>
      </c>
      <c r="D2738" s="38">
        <v>37077</v>
      </c>
      <c r="E2738" s="1" t="s">
        <v>391</v>
      </c>
      <c r="F2738" s="1" t="s">
        <v>437</v>
      </c>
      <c r="G2738" s="1"/>
    </row>
    <row r="2739" spans="1:7" ht="15" customHeight="1">
      <c r="A2739" s="230" t="s">
        <v>674</v>
      </c>
      <c r="B2739" s="1" t="s">
        <v>149</v>
      </c>
      <c r="C2739" s="38">
        <v>710</v>
      </c>
      <c r="E2739" s="1" t="s">
        <v>493</v>
      </c>
      <c r="F2739" s="1" t="s">
        <v>437</v>
      </c>
      <c r="G2739" s="1" t="s">
        <v>173</v>
      </c>
    </row>
    <row r="2740" spans="1:7" ht="15" customHeight="1">
      <c r="A2740" s="230" t="s">
        <v>674</v>
      </c>
      <c r="B2740" s="1" t="s">
        <v>266</v>
      </c>
      <c r="D2740" s="38">
        <v>710</v>
      </c>
      <c r="E2740" s="1" t="s">
        <v>493</v>
      </c>
      <c r="F2740" s="1" t="s">
        <v>437</v>
      </c>
      <c r="G2740" s="1"/>
    </row>
    <row r="2741" spans="1:7" ht="15" customHeight="1">
      <c r="A2741" s="230" t="s">
        <v>674</v>
      </c>
      <c r="B2741" s="1" t="s">
        <v>149</v>
      </c>
      <c r="C2741" s="38">
        <v>15928</v>
      </c>
      <c r="E2741" s="1" t="s">
        <v>493</v>
      </c>
      <c r="F2741" s="1" t="s">
        <v>437</v>
      </c>
      <c r="G2741" s="1" t="s">
        <v>173</v>
      </c>
    </row>
    <row r="2742" spans="1:7" ht="15" customHeight="1">
      <c r="A2742" s="230" t="s">
        <v>674</v>
      </c>
      <c r="B2742" s="1" t="s">
        <v>266</v>
      </c>
      <c r="D2742" s="38">
        <v>15928</v>
      </c>
      <c r="E2742" s="1" t="s">
        <v>493</v>
      </c>
      <c r="F2742" s="1" t="s">
        <v>437</v>
      </c>
      <c r="G2742" s="1"/>
    </row>
    <row r="2743" spans="1:7" ht="15" customHeight="1">
      <c r="A2743" s="230" t="s">
        <v>674</v>
      </c>
      <c r="B2743" s="1" t="s">
        <v>149</v>
      </c>
      <c r="C2743" s="38">
        <v>2915275</v>
      </c>
      <c r="E2743" s="1" t="s">
        <v>369</v>
      </c>
      <c r="F2743" s="1" t="s">
        <v>437</v>
      </c>
      <c r="G2743" s="1" t="s">
        <v>173</v>
      </c>
    </row>
    <row r="2744" spans="1:7" ht="15" customHeight="1">
      <c r="A2744" s="230" t="s">
        <v>674</v>
      </c>
      <c r="B2744" s="1" t="s">
        <v>266</v>
      </c>
      <c r="D2744" s="38">
        <v>2915275</v>
      </c>
      <c r="E2744" s="1" t="s">
        <v>369</v>
      </c>
      <c r="F2744" s="1" t="s">
        <v>437</v>
      </c>
      <c r="G2744" s="1"/>
    </row>
    <row r="2745" spans="1:7" ht="15" customHeight="1">
      <c r="A2745" s="230" t="s">
        <v>674</v>
      </c>
      <c r="B2745" s="1" t="s">
        <v>149</v>
      </c>
      <c r="C2745" s="38">
        <v>46157</v>
      </c>
      <c r="E2745" s="1" t="s">
        <v>378</v>
      </c>
      <c r="F2745" s="1" t="s">
        <v>437</v>
      </c>
      <c r="G2745" s="1" t="s">
        <v>173</v>
      </c>
    </row>
    <row r="2746" spans="1:7" ht="15" customHeight="1">
      <c r="A2746" s="230" t="s">
        <v>674</v>
      </c>
      <c r="B2746" s="1" t="s">
        <v>266</v>
      </c>
      <c r="D2746" s="38">
        <v>46157</v>
      </c>
      <c r="E2746" s="1" t="s">
        <v>378</v>
      </c>
      <c r="F2746" s="1" t="s">
        <v>437</v>
      </c>
      <c r="G2746" s="1"/>
    </row>
    <row r="2747" spans="1:7" ht="15" customHeight="1">
      <c r="A2747" s="230" t="s">
        <v>674</v>
      </c>
      <c r="B2747" s="1" t="s">
        <v>149</v>
      </c>
      <c r="C2747" s="38">
        <v>70857</v>
      </c>
      <c r="E2747" s="1" t="s">
        <v>382</v>
      </c>
      <c r="F2747" s="1" t="s">
        <v>437</v>
      </c>
      <c r="G2747" s="1" t="s">
        <v>173</v>
      </c>
    </row>
    <row r="2748" spans="1:7" ht="15" customHeight="1">
      <c r="A2748" s="230" t="s">
        <v>674</v>
      </c>
      <c r="B2748" s="1" t="s">
        <v>266</v>
      </c>
      <c r="D2748" s="38">
        <v>70857</v>
      </c>
      <c r="E2748" s="1" t="s">
        <v>382</v>
      </c>
      <c r="F2748" s="1" t="s">
        <v>437</v>
      </c>
      <c r="G2748" s="1"/>
    </row>
    <row r="2749" spans="1:7" ht="15" customHeight="1">
      <c r="A2749" s="230" t="s">
        <v>675</v>
      </c>
      <c r="B2749" s="1" t="s">
        <v>149</v>
      </c>
      <c r="C2749" s="38">
        <v>9354</v>
      </c>
      <c r="E2749" s="1" t="s">
        <v>428</v>
      </c>
      <c r="F2749" s="1" t="s">
        <v>437</v>
      </c>
      <c r="G2749" s="1" t="s">
        <v>173</v>
      </c>
    </row>
    <row r="2750" spans="1:7" ht="15" customHeight="1">
      <c r="A2750" s="230" t="s">
        <v>675</v>
      </c>
      <c r="B2750" s="1" t="s">
        <v>266</v>
      </c>
      <c r="D2750" s="38">
        <v>9354</v>
      </c>
      <c r="E2750" s="1" t="s">
        <v>428</v>
      </c>
      <c r="F2750" s="1" t="s">
        <v>437</v>
      </c>
      <c r="G2750" s="1"/>
    </row>
    <row r="2751" spans="1:7" ht="15" customHeight="1">
      <c r="A2751" s="230" t="s">
        <v>675</v>
      </c>
      <c r="B2751" s="1" t="s">
        <v>149</v>
      </c>
      <c r="C2751" s="38">
        <v>47740</v>
      </c>
      <c r="E2751" s="1" t="s">
        <v>341</v>
      </c>
      <c r="F2751" s="1" t="s">
        <v>437</v>
      </c>
      <c r="G2751" s="1" t="s">
        <v>173</v>
      </c>
    </row>
    <row r="2752" spans="1:7" ht="15" customHeight="1">
      <c r="A2752" s="230" t="s">
        <v>675</v>
      </c>
      <c r="B2752" s="1" t="s">
        <v>266</v>
      </c>
      <c r="D2752" s="38">
        <v>47740</v>
      </c>
      <c r="E2752" s="1" t="s">
        <v>341</v>
      </c>
      <c r="F2752" s="1" t="s">
        <v>437</v>
      </c>
      <c r="G2752" s="1"/>
    </row>
    <row r="2753" spans="1:7" ht="15" customHeight="1">
      <c r="A2753" s="230" t="s">
        <v>675</v>
      </c>
      <c r="B2753" s="1" t="s">
        <v>149</v>
      </c>
      <c r="C2753" s="38">
        <v>28640</v>
      </c>
      <c r="E2753" s="1" t="s">
        <v>341</v>
      </c>
      <c r="F2753" s="1" t="s">
        <v>437</v>
      </c>
      <c r="G2753" s="1" t="s">
        <v>173</v>
      </c>
    </row>
    <row r="2754" spans="1:7" ht="15" customHeight="1">
      <c r="A2754" s="230" t="s">
        <v>675</v>
      </c>
      <c r="B2754" s="1" t="s">
        <v>266</v>
      </c>
      <c r="D2754" s="38">
        <v>28640</v>
      </c>
      <c r="E2754" s="1" t="s">
        <v>341</v>
      </c>
      <c r="F2754" s="1" t="s">
        <v>437</v>
      </c>
      <c r="G2754" s="1"/>
    </row>
    <row r="2755" spans="1:7" ht="15" customHeight="1">
      <c r="A2755" s="230" t="s">
        <v>675</v>
      </c>
      <c r="B2755" s="1" t="s">
        <v>149</v>
      </c>
      <c r="C2755" s="38">
        <v>1067836</v>
      </c>
      <c r="E2755" s="1" t="s">
        <v>341</v>
      </c>
      <c r="F2755" s="1" t="s">
        <v>437</v>
      </c>
      <c r="G2755" s="1" t="s">
        <v>173</v>
      </c>
    </row>
    <row r="2756" spans="1:7" ht="15" customHeight="1">
      <c r="A2756" s="230" t="s">
        <v>675</v>
      </c>
      <c r="B2756" s="1" t="s">
        <v>266</v>
      </c>
      <c r="D2756" s="38">
        <v>1067836</v>
      </c>
      <c r="E2756" s="1" t="s">
        <v>341</v>
      </c>
      <c r="F2756" s="1" t="s">
        <v>437</v>
      </c>
      <c r="G2756" s="1"/>
    </row>
    <row r="2757" spans="1:7" ht="15" customHeight="1">
      <c r="A2757" s="230" t="s">
        <v>675</v>
      </c>
      <c r="B2757" s="1" t="s">
        <v>149</v>
      </c>
      <c r="C2757" s="38">
        <v>640838</v>
      </c>
      <c r="E2757" s="1" t="s">
        <v>341</v>
      </c>
      <c r="F2757" s="1" t="s">
        <v>437</v>
      </c>
      <c r="G2757" s="1" t="s">
        <v>173</v>
      </c>
    </row>
    <row r="2758" spans="1:7" ht="15" customHeight="1">
      <c r="A2758" s="230" t="s">
        <v>675</v>
      </c>
      <c r="B2758" s="1" t="s">
        <v>266</v>
      </c>
      <c r="D2758" s="38">
        <v>640838</v>
      </c>
      <c r="E2758" s="1" t="s">
        <v>341</v>
      </c>
      <c r="F2758" s="1" t="s">
        <v>437</v>
      </c>
      <c r="G2758" s="1"/>
    </row>
    <row r="2759" spans="1:7" ht="15" customHeight="1">
      <c r="A2759" s="230" t="s">
        <v>675</v>
      </c>
      <c r="B2759" s="1" t="s">
        <v>149</v>
      </c>
      <c r="C2759" s="38">
        <v>3670</v>
      </c>
      <c r="E2759" s="1" t="s">
        <v>341</v>
      </c>
      <c r="F2759" s="1" t="s">
        <v>437</v>
      </c>
      <c r="G2759" s="1" t="s">
        <v>173</v>
      </c>
    </row>
    <row r="2760" spans="1:7" ht="15" customHeight="1">
      <c r="A2760" s="230" t="s">
        <v>675</v>
      </c>
      <c r="B2760" s="1" t="s">
        <v>266</v>
      </c>
      <c r="D2760" s="38">
        <v>3670</v>
      </c>
      <c r="E2760" s="1" t="s">
        <v>341</v>
      </c>
      <c r="F2760" s="1" t="s">
        <v>437</v>
      </c>
      <c r="G2760" s="1"/>
    </row>
    <row r="2761" spans="1:7" ht="15" customHeight="1">
      <c r="A2761" s="230" t="s">
        <v>675</v>
      </c>
      <c r="B2761" s="1" t="s">
        <v>149</v>
      </c>
      <c r="C2761" s="38">
        <v>82258</v>
      </c>
      <c r="E2761" s="1" t="s">
        <v>341</v>
      </c>
      <c r="F2761" s="1" t="s">
        <v>437</v>
      </c>
      <c r="G2761" s="1" t="s">
        <v>173</v>
      </c>
    </row>
    <row r="2762" spans="1:7" ht="15" customHeight="1">
      <c r="A2762" s="230" t="s">
        <v>675</v>
      </c>
      <c r="B2762" s="1" t="s">
        <v>266</v>
      </c>
      <c r="D2762" s="38">
        <v>82258</v>
      </c>
      <c r="E2762" s="1" t="s">
        <v>341</v>
      </c>
      <c r="F2762" s="1" t="s">
        <v>437</v>
      </c>
      <c r="G2762" s="1"/>
    </row>
    <row r="2763" spans="1:7" ht="15" customHeight="1">
      <c r="A2763" s="230" t="s">
        <v>675</v>
      </c>
      <c r="B2763" s="1" t="s">
        <v>149</v>
      </c>
      <c r="C2763" s="38">
        <v>3850</v>
      </c>
      <c r="E2763" s="1" t="s">
        <v>341</v>
      </c>
      <c r="F2763" s="1" t="s">
        <v>437</v>
      </c>
      <c r="G2763" s="1" t="s">
        <v>173</v>
      </c>
    </row>
    <row r="2764" spans="1:7" ht="15" customHeight="1">
      <c r="A2764" s="230" t="s">
        <v>675</v>
      </c>
      <c r="B2764" s="1" t="s">
        <v>266</v>
      </c>
      <c r="D2764" s="38">
        <v>3850</v>
      </c>
      <c r="E2764" s="1" t="s">
        <v>341</v>
      </c>
      <c r="F2764" s="1" t="s">
        <v>437</v>
      </c>
      <c r="G2764" s="1"/>
    </row>
    <row r="2765" spans="1:7" ht="15" customHeight="1">
      <c r="A2765" s="230" t="s">
        <v>675</v>
      </c>
      <c r="B2765" s="1" t="s">
        <v>149</v>
      </c>
      <c r="C2765" s="38">
        <v>2630</v>
      </c>
      <c r="E2765" s="1" t="s">
        <v>341</v>
      </c>
      <c r="F2765" s="1" t="s">
        <v>437</v>
      </c>
      <c r="G2765" s="1" t="s">
        <v>173</v>
      </c>
    </row>
    <row r="2766" spans="1:7" ht="15" customHeight="1">
      <c r="A2766" s="230" t="s">
        <v>675</v>
      </c>
      <c r="B2766" s="1" t="s">
        <v>266</v>
      </c>
      <c r="D2766" s="38">
        <v>2630</v>
      </c>
      <c r="E2766" s="1" t="s">
        <v>341</v>
      </c>
      <c r="F2766" s="1" t="s">
        <v>437</v>
      </c>
      <c r="G2766" s="1"/>
    </row>
    <row r="2767" spans="1:7" ht="15" customHeight="1">
      <c r="A2767" s="230" t="s">
        <v>675</v>
      </c>
      <c r="B2767" s="1" t="s">
        <v>149</v>
      </c>
      <c r="C2767" s="38">
        <v>86185</v>
      </c>
      <c r="E2767" s="1" t="s">
        <v>341</v>
      </c>
      <c r="F2767" s="1" t="s">
        <v>437</v>
      </c>
      <c r="G2767" s="1" t="s">
        <v>173</v>
      </c>
    </row>
    <row r="2768" spans="1:7" ht="15" customHeight="1">
      <c r="A2768" s="230" t="s">
        <v>675</v>
      </c>
      <c r="B2768" s="1" t="s">
        <v>266</v>
      </c>
      <c r="D2768" s="38">
        <v>86185</v>
      </c>
      <c r="E2768" s="1" t="s">
        <v>341</v>
      </c>
      <c r="F2768" s="1" t="s">
        <v>437</v>
      </c>
      <c r="G2768" s="1"/>
    </row>
    <row r="2769" spans="1:7" ht="15" customHeight="1">
      <c r="A2769" s="230" t="s">
        <v>675</v>
      </c>
      <c r="B2769" s="1" t="s">
        <v>149</v>
      </c>
      <c r="C2769" s="38">
        <v>58993</v>
      </c>
      <c r="E2769" s="1" t="s">
        <v>341</v>
      </c>
      <c r="F2769" s="1" t="s">
        <v>437</v>
      </c>
      <c r="G2769" s="1" t="s">
        <v>173</v>
      </c>
    </row>
    <row r="2770" spans="1:7" ht="15" customHeight="1">
      <c r="A2770" s="230" t="s">
        <v>675</v>
      </c>
      <c r="B2770" s="1" t="s">
        <v>266</v>
      </c>
      <c r="D2770" s="38">
        <v>58993</v>
      </c>
      <c r="E2770" s="1" t="s">
        <v>341</v>
      </c>
      <c r="F2770" s="1" t="s">
        <v>437</v>
      </c>
      <c r="G2770" s="1"/>
    </row>
    <row r="2771" spans="1:7" ht="15" customHeight="1">
      <c r="A2771" s="230" t="s">
        <v>675</v>
      </c>
      <c r="B2771" s="1" t="s">
        <v>149</v>
      </c>
      <c r="C2771" s="38">
        <v>6200</v>
      </c>
      <c r="E2771" s="1" t="s">
        <v>370</v>
      </c>
      <c r="F2771" s="1" t="s">
        <v>437</v>
      </c>
      <c r="G2771" s="1" t="s">
        <v>173</v>
      </c>
    </row>
    <row r="2772" spans="1:7" ht="15" customHeight="1">
      <c r="A2772" s="230" t="s">
        <v>675</v>
      </c>
      <c r="B2772" s="1" t="s">
        <v>266</v>
      </c>
      <c r="D2772" s="38">
        <v>6200</v>
      </c>
      <c r="E2772" s="1" t="s">
        <v>370</v>
      </c>
      <c r="F2772" s="1" t="s">
        <v>437</v>
      </c>
      <c r="G2772" s="1"/>
    </row>
    <row r="2773" spans="1:7" ht="15" customHeight="1">
      <c r="A2773" s="230" t="s">
        <v>675</v>
      </c>
      <c r="B2773" s="1" t="s">
        <v>149</v>
      </c>
      <c r="C2773" s="38">
        <v>138930</v>
      </c>
      <c r="E2773" s="1" t="s">
        <v>370</v>
      </c>
      <c r="F2773" s="1" t="s">
        <v>437</v>
      </c>
      <c r="G2773" s="1" t="s">
        <v>173</v>
      </c>
    </row>
    <row r="2774" spans="1:7" ht="15" customHeight="1">
      <c r="A2774" s="230" t="s">
        <v>675</v>
      </c>
      <c r="B2774" s="1" t="s">
        <v>266</v>
      </c>
      <c r="D2774" s="38">
        <v>138930</v>
      </c>
      <c r="E2774" s="1" t="s">
        <v>370</v>
      </c>
      <c r="F2774" s="1" t="s">
        <v>437</v>
      </c>
      <c r="G2774" s="1"/>
    </row>
    <row r="2775" spans="1:7" ht="15" customHeight="1">
      <c r="A2775" s="230" t="s">
        <v>675</v>
      </c>
      <c r="B2775" s="1" t="s">
        <v>149</v>
      </c>
      <c r="C2775" s="38">
        <v>66792</v>
      </c>
      <c r="E2775" s="1" t="s">
        <v>370</v>
      </c>
      <c r="F2775" s="1" t="s">
        <v>437</v>
      </c>
      <c r="G2775" s="1" t="s">
        <v>173</v>
      </c>
    </row>
    <row r="2776" spans="1:7" ht="15" customHeight="1">
      <c r="A2776" s="230" t="s">
        <v>675</v>
      </c>
      <c r="B2776" s="1" t="s">
        <v>266</v>
      </c>
      <c r="D2776" s="38">
        <v>66792</v>
      </c>
      <c r="E2776" s="1" t="s">
        <v>370</v>
      </c>
      <c r="F2776" s="1" t="s">
        <v>437</v>
      </c>
      <c r="G2776" s="1"/>
    </row>
    <row r="2777" spans="1:7" ht="15" customHeight="1">
      <c r="A2777" s="230" t="s">
        <v>675</v>
      </c>
      <c r="B2777" s="1" t="s">
        <v>149</v>
      </c>
      <c r="C2777" s="38">
        <v>2980</v>
      </c>
      <c r="E2777" s="1" t="s">
        <v>370</v>
      </c>
      <c r="F2777" s="1" t="s">
        <v>437</v>
      </c>
      <c r="G2777" s="1" t="s">
        <v>173</v>
      </c>
    </row>
    <row r="2778" spans="1:7" ht="15" customHeight="1">
      <c r="A2778" s="230" t="s">
        <v>675</v>
      </c>
      <c r="B2778" s="1" t="s">
        <v>266</v>
      </c>
      <c r="D2778" s="38">
        <v>2980</v>
      </c>
      <c r="E2778" s="1" t="s">
        <v>370</v>
      </c>
      <c r="F2778" s="1" t="s">
        <v>437</v>
      </c>
      <c r="G2778" s="1"/>
    </row>
    <row r="2779" spans="1:7" ht="15" customHeight="1">
      <c r="A2779" s="230" t="s">
        <v>675</v>
      </c>
      <c r="B2779" s="1" t="s">
        <v>149</v>
      </c>
      <c r="C2779" s="38">
        <v>352878</v>
      </c>
      <c r="E2779" s="1" t="s">
        <v>383</v>
      </c>
      <c r="F2779" s="1" t="s">
        <v>437</v>
      </c>
      <c r="G2779" s="1" t="s">
        <v>173</v>
      </c>
    </row>
    <row r="2780" spans="1:7" ht="15" customHeight="1">
      <c r="A2780" s="230" t="s">
        <v>675</v>
      </c>
      <c r="B2780" s="1" t="s">
        <v>266</v>
      </c>
      <c r="D2780" s="38">
        <v>352878</v>
      </c>
      <c r="E2780" s="1" t="s">
        <v>383</v>
      </c>
      <c r="F2780" s="1" t="s">
        <v>437</v>
      </c>
      <c r="G2780" s="1"/>
    </row>
    <row r="2781" spans="1:7" ht="15" customHeight="1">
      <c r="A2781" s="230" t="s">
        <v>676</v>
      </c>
      <c r="B2781" s="1" t="s">
        <v>149</v>
      </c>
      <c r="C2781" s="38">
        <v>640</v>
      </c>
      <c r="E2781" s="1" t="s">
        <v>334</v>
      </c>
      <c r="F2781" s="1" t="s">
        <v>437</v>
      </c>
      <c r="G2781" s="1" t="s">
        <v>173</v>
      </c>
    </row>
    <row r="2782" spans="1:7" ht="15" customHeight="1">
      <c r="A2782" s="230" t="s">
        <v>676</v>
      </c>
      <c r="B2782" s="1" t="s">
        <v>266</v>
      </c>
      <c r="D2782" s="38">
        <v>640</v>
      </c>
      <c r="E2782" s="1" t="s">
        <v>334</v>
      </c>
      <c r="F2782" s="1" t="s">
        <v>437</v>
      </c>
      <c r="G2782" s="1"/>
    </row>
    <row r="2783" spans="1:7" ht="15" customHeight="1">
      <c r="A2783" s="230" t="s">
        <v>676</v>
      </c>
      <c r="B2783" s="1" t="s">
        <v>149</v>
      </c>
      <c r="C2783" s="38">
        <v>14366</v>
      </c>
      <c r="E2783" s="1" t="s">
        <v>334</v>
      </c>
      <c r="F2783" s="1" t="s">
        <v>437</v>
      </c>
      <c r="G2783" s="1" t="s">
        <v>173</v>
      </c>
    </row>
    <row r="2784" spans="1:7" ht="15" customHeight="1">
      <c r="A2784" s="230" t="s">
        <v>676</v>
      </c>
      <c r="B2784" s="1" t="s">
        <v>266</v>
      </c>
      <c r="D2784" s="38">
        <v>14366</v>
      </c>
      <c r="E2784" s="1" t="s">
        <v>334</v>
      </c>
      <c r="F2784" s="1" t="s">
        <v>437</v>
      </c>
      <c r="G2784" s="1"/>
    </row>
    <row r="2785" spans="1:7" ht="15" customHeight="1">
      <c r="A2785" s="230" t="s">
        <v>676</v>
      </c>
      <c r="B2785" s="1" t="s">
        <v>149</v>
      </c>
      <c r="C2785" s="38">
        <v>11170</v>
      </c>
      <c r="E2785" s="1" t="s">
        <v>346</v>
      </c>
      <c r="F2785" s="1" t="s">
        <v>437</v>
      </c>
      <c r="G2785" s="1" t="s">
        <v>173</v>
      </c>
    </row>
    <row r="2786" spans="1:7" ht="15" customHeight="1">
      <c r="A2786" s="230" t="s">
        <v>676</v>
      </c>
      <c r="B2786" s="1" t="s">
        <v>266</v>
      </c>
      <c r="D2786" s="38">
        <v>11170</v>
      </c>
      <c r="E2786" s="1" t="s">
        <v>346</v>
      </c>
      <c r="F2786" s="1" t="s">
        <v>437</v>
      </c>
      <c r="G2786" s="1"/>
    </row>
    <row r="2787" spans="1:7" ht="15" customHeight="1">
      <c r="A2787" s="230" t="s">
        <v>676</v>
      </c>
      <c r="B2787" s="1" t="s">
        <v>149</v>
      </c>
      <c r="C2787" s="38">
        <v>249997</v>
      </c>
      <c r="E2787" s="1" t="s">
        <v>346</v>
      </c>
      <c r="F2787" s="1" t="s">
        <v>437</v>
      </c>
      <c r="G2787" s="1" t="s">
        <v>173</v>
      </c>
    </row>
    <row r="2788" spans="1:7" ht="15" customHeight="1">
      <c r="A2788" s="230" t="s">
        <v>676</v>
      </c>
      <c r="B2788" s="1" t="s">
        <v>266</v>
      </c>
      <c r="D2788" s="38">
        <v>249997</v>
      </c>
      <c r="E2788" s="1" t="s">
        <v>346</v>
      </c>
      <c r="F2788" s="1" t="s">
        <v>437</v>
      </c>
      <c r="G2788" s="1"/>
    </row>
    <row r="2789" spans="1:7" ht="15" customHeight="1">
      <c r="A2789" s="230" t="s">
        <v>677</v>
      </c>
      <c r="B2789" s="1" t="s">
        <v>149</v>
      </c>
      <c r="C2789" s="38">
        <v>122507</v>
      </c>
      <c r="E2789" s="1" t="s">
        <v>340</v>
      </c>
      <c r="F2789" s="1" t="s">
        <v>437</v>
      </c>
      <c r="G2789" s="1" t="s">
        <v>173</v>
      </c>
    </row>
    <row r="2790" spans="1:7" ht="15" customHeight="1">
      <c r="A2790" s="230" t="s">
        <v>677</v>
      </c>
      <c r="B2790" s="1" t="s">
        <v>266</v>
      </c>
      <c r="D2790" s="38">
        <v>122507</v>
      </c>
      <c r="E2790" s="1" t="s">
        <v>340</v>
      </c>
      <c r="F2790" s="1" t="s">
        <v>437</v>
      </c>
      <c r="G2790" s="1"/>
    </row>
    <row r="2791" spans="1:7" ht="15" customHeight="1">
      <c r="A2791" s="230" t="s">
        <v>677</v>
      </c>
      <c r="B2791" s="1" t="s">
        <v>149</v>
      </c>
      <c r="C2791" s="38">
        <v>115951</v>
      </c>
      <c r="E2791" s="1" t="s">
        <v>340</v>
      </c>
      <c r="F2791" s="1" t="s">
        <v>437</v>
      </c>
      <c r="G2791" s="1" t="s">
        <v>173</v>
      </c>
    </row>
    <row r="2792" spans="1:7" ht="15" customHeight="1">
      <c r="A2792" s="230" t="s">
        <v>677</v>
      </c>
      <c r="B2792" s="1" t="s">
        <v>266</v>
      </c>
      <c r="D2792" s="38">
        <v>115951</v>
      </c>
      <c r="E2792" s="1" t="s">
        <v>340</v>
      </c>
      <c r="F2792" s="1" t="s">
        <v>437</v>
      </c>
      <c r="G2792" s="1"/>
    </row>
    <row r="2793" spans="1:7" ht="15" customHeight="1">
      <c r="A2793" s="230" t="s">
        <v>677</v>
      </c>
      <c r="B2793" s="1" t="s">
        <v>149</v>
      </c>
      <c r="C2793" s="38">
        <v>21802</v>
      </c>
      <c r="E2793" s="1" t="s">
        <v>340</v>
      </c>
      <c r="F2793" s="1" t="s">
        <v>437</v>
      </c>
      <c r="G2793" s="1" t="s">
        <v>173</v>
      </c>
    </row>
    <row r="2794" spans="1:7" ht="15" customHeight="1">
      <c r="A2794" s="230" t="s">
        <v>677</v>
      </c>
      <c r="B2794" s="1" t="s">
        <v>266</v>
      </c>
      <c r="D2794" s="38">
        <v>21802</v>
      </c>
      <c r="E2794" s="1" t="s">
        <v>340</v>
      </c>
      <c r="F2794" s="1" t="s">
        <v>437</v>
      </c>
      <c r="G2794" s="1"/>
    </row>
    <row r="2795" spans="1:7" ht="15" customHeight="1">
      <c r="A2795" s="230" t="s">
        <v>677</v>
      </c>
      <c r="B2795" s="1" t="s">
        <v>149</v>
      </c>
      <c r="C2795" s="38">
        <v>5470</v>
      </c>
      <c r="E2795" s="1" t="s">
        <v>340</v>
      </c>
      <c r="F2795" s="1" t="s">
        <v>437</v>
      </c>
      <c r="G2795" s="1" t="s">
        <v>173</v>
      </c>
    </row>
    <row r="2796" spans="1:7" ht="15" customHeight="1">
      <c r="A2796" s="230" t="s">
        <v>677</v>
      </c>
      <c r="B2796" s="1" t="s">
        <v>266</v>
      </c>
      <c r="D2796" s="38">
        <v>5470</v>
      </c>
      <c r="E2796" s="1" t="s">
        <v>340</v>
      </c>
      <c r="F2796" s="1" t="s">
        <v>437</v>
      </c>
      <c r="G2796" s="1"/>
    </row>
    <row r="2797" spans="1:7" ht="15" customHeight="1">
      <c r="A2797" s="230" t="s">
        <v>677</v>
      </c>
      <c r="B2797" s="1" t="s">
        <v>149</v>
      </c>
      <c r="C2797" s="38">
        <v>5170</v>
      </c>
      <c r="E2797" s="1" t="s">
        <v>340</v>
      </c>
      <c r="F2797" s="1" t="s">
        <v>437</v>
      </c>
      <c r="G2797" s="1" t="s">
        <v>173</v>
      </c>
    </row>
    <row r="2798" spans="1:7" ht="15" customHeight="1">
      <c r="A2798" s="230" t="s">
        <v>677</v>
      </c>
      <c r="B2798" s="1" t="s">
        <v>266</v>
      </c>
      <c r="D2798" s="38">
        <v>5170</v>
      </c>
      <c r="E2798" s="1" t="s">
        <v>340</v>
      </c>
      <c r="F2798" s="1" t="s">
        <v>437</v>
      </c>
      <c r="G2798" s="1"/>
    </row>
    <row r="2799" spans="1:7" ht="15" customHeight="1">
      <c r="A2799" s="230" t="s">
        <v>677</v>
      </c>
      <c r="B2799" s="1" t="s">
        <v>149</v>
      </c>
      <c r="C2799" s="38">
        <v>970</v>
      </c>
      <c r="E2799" s="1" t="s">
        <v>340</v>
      </c>
      <c r="F2799" s="1" t="s">
        <v>437</v>
      </c>
      <c r="G2799" s="1" t="s">
        <v>173</v>
      </c>
    </row>
    <row r="2800" spans="1:7" ht="15" customHeight="1">
      <c r="A2800" s="230" t="s">
        <v>677</v>
      </c>
      <c r="B2800" s="1" t="s">
        <v>266</v>
      </c>
      <c r="D2800" s="38">
        <v>970</v>
      </c>
      <c r="E2800" s="1" t="s">
        <v>340</v>
      </c>
      <c r="F2800" s="1" t="s">
        <v>437</v>
      </c>
      <c r="G2800" s="1"/>
    </row>
    <row r="2801" spans="1:8" ht="15" customHeight="1">
      <c r="A2801" s="230" t="s">
        <v>671</v>
      </c>
      <c r="B2801" s="1" t="s">
        <v>149</v>
      </c>
      <c r="C2801" s="38">
        <v>1815000</v>
      </c>
      <c r="E2801" s="1" t="s">
        <v>379</v>
      </c>
      <c r="F2801" s="1" t="s">
        <v>437</v>
      </c>
      <c r="G2801" s="1" t="s">
        <v>173</v>
      </c>
    </row>
    <row r="2802" spans="1:8" ht="15" customHeight="1">
      <c r="A2802" s="230" t="s">
        <v>671</v>
      </c>
      <c r="B2802" s="1" t="s">
        <v>266</v>
      </c>
      <c r="D2802" s="38">
        <v>1815000</v>
      </c>
      <c r="E2802" s="1" t="s">
        <v>379</v>
      </c>
      <c r="F2802" s="1" t="s">
        <v>437</v>
      </c>
      <c r="G2802" s="1"/>
    </row>
    <row r="2803" spans="1:8" ht="15" customHeight="1">
      <c r="A2803" s="230" t="s">
        <v>660</v>
      </c>
      <c r="B2803" s="1" t="s">
        <v>149</v>
      </c>
      <c r="C2803" s="38">
        <v>880000</v>
      </c>
      <c r="E2803" s="1" t="s">
        <v>678</v>
      </c>
      <c r="F2803" s="1" t="s">
        <v>437</v>
      </c>
      <c r="G2803" s="1" t="s">
        <v>173</v>
      </c>
    </row>
    <row r="2804" spans="1:8" ht="15" customHeight="1">
      <c r="A2804" s="230" t="s">
        <v>660</v>
      </c>
      <c r="B2804" s="1" t="s">
        <v>266</v>
      </c>
      <c r="D2804" s="38">
        <v>880000</v>
      </c>
      <c r="E2804" s="1" t="s">
        <v>678</v>
      </c>
      <c r="F2804" s="1" t="s">
        <v>437</v>
      </c>
      <c r="G2804" s="1"/>
    </row>
    <row r="2805" spans="1:8" ht="15" customHeight="1">
      <c r="A2805" s="230" t="s">
        <v>665</v>
      </c>
      <c r="B2805" s="1" t="s">
        <v>149</v>
      </c>
      <c r="C2805" s="38">
        <v>297000</v>
      </c>
      <c r="E2805" s="1" t="s">
        <v>392</v>
      </c>
      <c r="F2805" s="1" t="s">
        <v>437</v>
      </c>
      <c r="G2805" s="1" t="s">
        <v>173</v>
      </c>
    </row>
    <row r="2806" spans="1:8" ht="15" customHeight="1">
      <c r="A2806" s="250" t="s">
        <v>665</v>
      </c>
      <c r="B2806" s="26" t="s">
        <v>266</v>
      </c>
      <c r="C2806" s="313"/>
      <c r="D2806" s="313">
        <v>297000</v>
      </c>
      <c r="E2806" s="26" t="s">
        <v>392</v>
      </c>
      <c r="F2806" s="26" t="s">
        <v>437</v>
      </c>
      <c r="G2806" s="26"/>
      <c r="H2806" s="159" t="s">
        <v>680</v>
      </c>
    </row>
    <row r="2807" spans="1:8" ht="15" customHeight="1">
      <c r="A2807" s="247">
        <v>44348</v>
      </c>
      <c r="B2807" s="142" t="s">
        <v>149</v>
      </c>
      <c r="C2807" s="176">
        <f>SUM(D2809:D2811)-C2809-C2808</f>
        <v>1518278</v>
      </c>
      <c r="D2807" s="176"/>
      <c r="E2807" s="142" t="s">
        <v>174</v>
      </c>
      <c r="F2807" s="142" t="s">
        <v>689</v>
      </c>
      <c r="G2807" s="142" t="s">
        <v>172</v>
      </c>
    </row>
    <row r="2808" spans="1:8" ht="15" customHeight="1">
      <c r="A2808" s="247">
        <v>44348</v>
      </c>
      <c r="B2808" s="142" t="s">
        <v>415</v>
      </c>
      <c r="C2808" s="176">
        <v>251250</v>
      </c>
      <c r="D2808" s="176"/>
      <c r="E2808" s="142" t="s">
        <v>174</v>
      </c>
      <c r="F2808" s="142" t="s">
        <v>688</v>
      </c>
      <c r="G2808" s="142"/>
    </row>
    <row r="2809" spans="1:8" ht="15" customHeight="1">
      <c r="A2809" s="247">
        <v>44348</v>
      </c>
      <c r="B2809" s="142" t="s">
        <v>415</v>
      </c>
      <c r="C2809" s="176">
        <v>25120</v>
      </c>
      <c r="D2809" s="176"/>
      <c r="E2809" s="142" t="s">
        <v>174</v>
      </c>
      <c r="F2809" s="142" t="s">
        <v>688</v>
      </c>
      <c r="G2809" s="142"/>
    </row>
    <row r="2810" spans="1:8" ht="15" customHeight="1">
      <c r="A2810" s="247">
        <v>44348</v>
      </c>
      <c r="B2810" s="142" t="s">
        <v>175</v>
      </c>
      <c r="C2810" s="176"/>
      <c r="D2810" s="176">
        <v>4519672</v>
      </c>
      <c r="E2810" s="142" t="s">
        <v>174</v>
      </c>
      <c r="F2810" s="142" t="s">
        <v>688</v>
      </c>
      <c r="G2810" s="142"/>
    </row>
    <row r="2811" spans="1:8" ht="15" customHeight="1">
      <c r="A2811" s="234">
        <v>44348</v>
      </c>
      <c r="B2811" s="237" t="s">
        <v>29</v>
      </c>
      <c r="C2811" s="303"/>
      <c r="D2811" s="303">
        <f>1794648-D2810</f>
        <v>-2725024</v>
      </c>
      <c r="E2811" s="237" t="s">
        <v>174</v>
      </c>
      <c r="F2811" s="237" t="s">
        <v>688</v>
      </c>
      <c r="G2811" s="237"/>
    </row>
    <row r="2812" spans="1:8" ht="15" customHeight="1">
      <c r="A2812" s="247">
        <v>44366</v>
      </c>
      <c r="B2812" s="142" t="s">
        <v>149</v>
      </c>
      <c r="C2812" s="176">
        <f>SUM(D2814:D2816)-C2814-C2813</f>
        <v>1531216</v>
      </c>
      <c r="D2812" s="176"/>
      <c r="E2812" s="142" t="s">
        <v>174</v>
      </c>
      <c r="F2812" s="142" t="s">
        <v>691</v>
      </c>
      <c r="G2812" s="142" t="s">
        <v>692</v>
      </c>
    </row>
    <row r="2813" spans="1:8" ht="15" customHeight="1">
      <c r="A2813" s="247">
        <v>44366</v>
      </c>
      <c r="B2813" s="142" t="s">
        <v>415</v>
      </c>
      <c r="C2813" s="176">
        <v>253380</v>
      </c>
      <c r="D2813" s="176"/>
      <c r="E2813" s="142" t="s">
        <v>174</v>
      </c>
      <c r="F2813" s="142" t="s">
        <v>690</v>
      </c>
      <c r="G2813" s="142"/>
    </row>
    <row r="2814" spans="1:8" ht="15" customHeight="1">
      <c r="A2814" s="247">
        <v>44366</v>
      </c>
      <c r="B2814" s="142" t="s">
        <v>415</v>
      </c>
      <c r="C2814" s="176">
        <v>25330</v>
      </c>
      <c r="D2814" s="176"/>
      <c r="E2814" s="142" t="s">
        <v>174</v>
      </c>
      <c r="F2814" s="142" t="s">
        <v>690</v>
      </c>
      <c r="G2814" s="142"/>
    </row>
    <row r="2815" spans="1:8" ht="15" customHeight="1">
      <c r="A2815" s="247">
        <v>44366</v>
      </c>
      <c r="B2815" s="142" t="s">
        <v>175</v>
      </c>
      <c r="C2815" s="176"/>
      <c r="D2815" s="176">
        <v>1706538</v>
      </c>
      <c r="E2815" s="142" t="s">
        <v>174</v>
      </c>
      <c r="F2815" s="142" t="s">
        <v>690</v>
      </c>
      <c r="G2815" s="142"/>
    </row>
    <row r="2816" spans="1:8" ht="15" customHeight="1">
      <c r="A2816" s="234">
        <v>44366</v>
      </c>
      <c r="B2816" s="237" t="s">
        <v>29</v>
      </c>
      <c r="C2816" s="303"/>
      <c r="D2816" s="303">
        <f>1809926-D2815</f>
        <v>103388</v>
      </c>
      <c r="E2816" s="237" t="s">
        <v>174</v>
      </c>
      <c r="F2816" s="237" t="s">
        <v>690</v>
      </c>
      <c r="G2816" s="237"/>
    </row>
    <row r="2817" spans="1:7" ht="15" customHeight="1">
      <c r="A2817" s="247">
        <v>44366</v>
      </c>
      <c r="B2817" s="142" t="s">
        <v>149</v>
      </c>
      <c r="C2817" s="176">
        <f>SUM(D2819:D2821)-C2819-C2818</f>
        <v>179788</v>
      </c>
      <c r="D2817" s="176"/>
      <c r="E2817" s="142" t="s">
        <v>174</v>
      </c>
      <c r="F2817" s="142" t="s">
        <v>694</v>
      </c>
      <c r="G2817" s="142" t="s">
        <v>695</v>
      </c>
    </row>
    <row r="2818" spans="1:7" ht="15" customHeight="1">
      <c r="A2818" s="247">
        <v>44366</v>
      </c>
      <c r="B2818" s="142" t="s">
        <v>415</v>
      </c>
      <c r="C2818" s="176">
        <v>29740</v>
      </c>
      <c r="D2818" s="176"/>
      <c r="E2818" s="142" t="s">
        <v>174</v>
      </c>
      <c r="F2818" s="142" t="s">
        <v>693</v>
      </c>
      <c r="G2818" s="142"/>
    </row>
    <row r="2819" spans="1:7" ht="15" customHeight="1">
      <c r="A2819" s="247">
        <v>44366</v>
      </c>
      <c r="B2819" s="142" t="s">
        <v>415</v>
      </c>
      <c r="C2819" s="176">
        <v>2970</v>
      </c>
      <c r="D2819" s="176"/>
      <c r="E2819" s="142" t="s">
        <v>174</v>
      </c>
      <c r="F2819" s="142" t="s">
        <v>693</v>
      </c>
      <c r="G2819" s="142"/>
    </row>
    <row r="2820" spans="1:7" ht="15" customHeight="1">
      <c r="A2820" s="247">
        <v>44366</v>
      </c>
      <c r="B2820" s="142" t="s">
        <v>175</v>
      </c>
      <c r="C2820" s="176"/>
      <c r="D2820" s="176">
        <v>54126</v>
      </c>
      <c r="E2820" s="142" t="s">
        <v>174</v>
      </c>
      <c r="F2820" s="142" t="s">
        <v>693</v>
      </c>
      <c r="G2820" s="142"/>
    </row>
    <row r="2821" spans="1:7" ht="15" customHeight="1">
      <c r="A2821" s="234">
        <v>44366</v>
      </c>
      <c r="B2821" s="237" t="s">
        <v>29</v>
      </c>
      <c r="C2821" s="303"/>
      <c r="D2821" s="303">
        <f>212498-D2820</f>
        <v>158372</v>
      </c>
      <c r="E2821" s="237" t="s">
        <v>174</v>
      </c>
      <c r="F2821" s="237" t="s">
        <v>693</v>
      </c>
      <c r="G2821" s="237"/>
    </row>
    <row r="2822" spans="1:7" ht="15" customHeight="1">
      <c r="A2822" s="247">
        <v>44366</v>
      </c>
      <c r="B2822" s="142" t="s">
        <v>149</v>
      </c>
      <c r="C2822" s="176">
        <f>SUM(D2824:D2826)-C2824-C2823</f>
        <v>43346</v>
      </c>
      <c r="D2822" s="176"/>
      <c r="E2822" s="142" t="s">
        <v>174</v>
      </c>
      <c r="F2822" s="142" t="s">
        <v>698</v>
      </c>
      <c r="G2822" s="142" t="s">
        <v>696</v>
      </c>
    </row>
    <row r="2823" spans="1:7" ht="15" customHeight="1">
      <c r="A2823" s="247">
        <v>44366</v>
      </c>
      <c r="B2823" s="142" t="s">
        <v>415</v>
      </c>
      <c r="C2823" s="176">
        <v>7170</v>
      </c>
      <c r="D2823" s="176"/>
      <c r="E2823" s="142" t="s">
        <v>174</v>
      </c>
      <c r="F2823" s="142" t="s">
        <v>697</v>
      </c>
      <c r="G2823" s="142"/>
    </row>
    <row r="2824" spans="1:7" ht="15" customHeight="1">
      <c r="A2824" s="247">
        <v>44366</v>
      </c>
      <c r="B2824" s="142" t="s">
        <v>415</v>
      </c>
      <c r="C2824" s="176">
        <v>710</v>
      </c>
      <c r="D2824" s="176"/>
      <c r="E2824" s="142" t="s">
        <v>174</v>
      </c>
      <c r="F2824" s="142" t="s">
        <v>697</v>
      </c>
      <c r="G2824" s="142"/>
    </row>
    <row r="2825" spans="1:7" ht="15" customHeight="1">
      <c r="A2825" s="247">
        <v>44366</v>
      </c>
      <c r="B2825" s="142" t="s">
        <v>175</v>
      </c>
      <c r="C2825" s="176"/>
      <c r="D2825" s="176">
        <v>40482</v>
      </c>
      <c r="E2825" s="142" t="s">
        <v>174</v>
      </c>
      <c r="F2825" s="142" t="s">
        <v>697</v>
      </c>
      <c r="G2825" s="142"/>
    </row>
    <row r="2826" spans="1:7" ht="15" customHeight="1">
      <c r="A2826" s="234">
        <v>44366</v>
      </c>
      <c r="B2826" s="237" t="s">
        <v>29</v>
      </c>
      <c r="C2826" s="303"/>
      <c r="D2826" s="303">
        <f>51226-D2825</f>
        <v>10744</v>
      </c>
      <c r="E2826" s="237" t="s">
        <v>174</v>
      </c>
      <c r="F2826" s="237" t="s">
        <v>697</v>
      </c>
      <c r="G2826" s="237"/>
    </row>
    <row r="2827" spans="1:7" ht="15" customHeight="1">
      <c r="A2827" s="247">
        <v>44366</v>
      </c>
      <c r="B2827" s="142" t="s">
        <v>149</v>
      </c>
      <c r="C2827" s="176">
        <f>SUM(D2829:D2831)-C2829-C2828</f>
        <v>4722</v>
      </c>
      <c r="D2827" s="176"/>
      <c r="E2827" s="142" t="s">
        <v>174</v>
      </c>
      <c r="F2827" s="142" t="s">
        <v>700</v>
      </c>
      <c r="G2827" s="142" t="s">
        <v>701</v>
      </c>
    </row>
    <row r="2828" spans="1:7" ht="15" customHeight="1">
      <c r="A2828" s="247">
        <v>44366</v>
      </c>
      <c r="B2828" s="142" t="s">
        <v>415</v>
      </c>
      <c r="C2828" s="176">
        <v>0</v>
      </c>
      <c r="D2828" s="176"/>
      <c r="E2828" s="142" t="s">
        <v>174</v>
      </c>
      <c r="F2828" s="142" t="s">
        <v>699</v>
      </c>
      <c r="G2828" s="142"/>
    </row>
    <row r="2829" spans="1:7" ht="15" customHeight="1">
      <c r="A2829" s="247">
        <v>44366</v>
      </c>
      <c r="B2829" s="142" t="s">
        <v>415</v>
      </c>
      <c r="C2829" s="176">
        <v>0</v>
      </c>
      <c r="D2829" s="176"/>
      <c r="E2829" s="142" t="s">
        <v>174</v>
      </c>
      <c r="F2829" s="142" t="s">
        <v>699</v>
      </c>
      <c r="G2829" s="142"/>
    </row>
    <row r="2830" spans="1:7" ht="15" customHeight="1">
      <c r="A2830" s="247">
        <v>44366</v>
      </c>
      <c r="B2830" s="142" t="s">
        <v>175</v>
      </c>
      <c r="C2830" s="176"/>
      <c r="D2830" s="176">
        <v>337</v>
      </c>
      <c r="E2830" s="142" t="s">
        <v>174</v>
      </c>
      <c r="F2830" s="142" t="s">
        <v>699</v>
      </c>
      <c r="G2830" s="142"/>
    </row>
    <row r="2831" spans="1:7" ht="15" customHeight="1">
      <c r="A2831" s="234">
        <v>44366</v>
      </c>
      <c r="B2831" s="237" t="s">
        <v>29</v>
      </c>
      <c r="C2831" s="303"/>
      <c r="D2831" s="303">
        <f>4722-D2830</f>
        <v>4385</v>
      </c>
      <c r="E2831" s="237" t="s">
        <v>174</v>
      </c>
      <c r="F2831" s="237" t="s">
        <v>699</v>
      </c>
      <c r="G2831" s="237"/>
    </row>
    <row r="2832" spans="1:7" ht="15" customHeight="1">
      <c r="A2832" s="247">
        <v>44366</v>
      </c>
      <c r="B2832" s="142" t="s">
        <v>149</v>
      </c>
      <c r="C2832" s="176">
        <f>SUM(D2834:D2836)-C2834-C2833</f>
        <v>317606</v>
      </c>
      <c r="D2832" s="176"/>
      <c r="E2832" s="142" t="s">
        <v>174</v>
      </c>
      <c r="F2832" s="142" t="s">
        <v>703</v>
      </c>
      <c r="G2832" s="142" t="s">
        <v>704</v>
      </c>
    </row>
    <row r="2833" spans="1:7" ht="15" customHeight="1">
      <c r="A2833" s="247">
        <v>44366</v>
      </c>
      <c r="B2833" s="142" t="s">
        <v>415</v>
      </c>
      <c r="C2833" s="176">
        <v>52550</v>
      </c>
      <c r="D2833" s="176"/>
      <c r="E2833" s="142" t="s">
        <v>174</v>
      </c>
      <c r="F2833" s="142" t="s">
        <v>702</v>
      </c>
      <c r="G2833" s="142"/>
    </row>
    <row r="2834" spans="1:7" ht="15" customHeight="1">
      <c r="A2834" s="247">
        <v>44366</v>
      </c>
      <c r="B2834" s="142" t="s">
        <v>415</v>
      </c>
      <c r="C2834" s="176">
        <v>5250</v>
      </c>
      <c r="D2834" s="176"/>
      <c r="E2834" s="142" t="s">
        <v>174</v>
      </c>
      <c r="F2834" s="142" t="s">
        <v>702</v>
      </c>
      <c r="G2834" s="142"/>
    </row>
    <row r="2835" spans="1:7" ht="15" customHeight="1">
      <c r="A2835" s="247">
        <v>44366</v>
      </c>
      <c r="B2835" s="142" t="s">
        <v>175</v>
      </c>
      <c r="C2835" s="176"/>
      <c r="D2835" s="176">
        <v>379505</v>
      </c>
      <c r="E2835" s="142" t="s">
        <v>174</v>
      </c>
      <c r="F2835" s="142" t="s">
        <v>702</v>
      </c>
      <c r="G2835" s="142"/>
    </row>
    <row r="2836" spans="1:7" ht="15" customHeight="1">
      <c r="A2836" s="234">
        <v>44366</v>
      </c>
      <c r="B2836" s="237" t="s">
        <v>29</v>
      </c>
      <c r="C2836" s="303"/>
      <c r="D2836" s="303">
        <f>375406-D2835</f>
        <v>-4099</v>
      </c>
      <c r="E2836" s="237" t="s">
        <v>174</v>
      </c>
      <c r="F2836" s="237" t="s">
        <v>702</v>
      </c>
      <c r="G2836" s="237"/>
    </row>
    <row r="2837" spans="1:7" ht="15" customHeight="1">
      <c r="A2837" s="247">
        <v>44354</v>
      </c>
      <c r="B2837" s="286" t="s">
        <v>148</v>
      </c>
      <c r="C2837" s="176"/>
      <c r="D2837" s="176">
        <v>4057502119</v>
      </c>
      <c r="E2837" s="142" t="s">
        <v>174</v>
      </c>
      <c r="F2837" s="142" t="s">
        <v>502</v>
      </c>
      <c r="G2837" s="287" t="s">
        <v>173</v>
      </c>
    </row>
    <row r="2838" spans="1:7" ht="15" customHeight="1">
      <c r="A2838" s="234">
        <v>44354</v>
      </c>
      <c r="B2838" s="288" t="s">
        <v>148</v>
      </c>
      <c r="C2838" s="303">
        <v>4057502119</v>
      </c>
      <c r="D2838" s="303"/>
      <c r="E2838" s="237" t="s">
        <v>174</v>
      </c>
      <c r="F2838" s="237" t="s">
        <v>293</v>
      </c>
      <c r="G2838" s="289" t="s">
        <v>172</v>
      </c>
    </row>
    <row r="2839" spans="1:7" ht="15" customHeight="1">
      <c r="A2839" s="186">
        <v>44354</v>
      </c>
      <c r="B2839" s="137" t="s">
        <v>681</v>
      </c>
      <c r="C2839" s="177">
        <f>SUM(D2840:D2844)</f>
        <v>4057502119</v>
      </c>
      <c r="D2839" s="177"/>
      <c r="E2839" s="138" t="s">
        <v>251</v>
      </c>
      <c r="F2839" s="138" t="s">
        <v>706</v>
      </c>
      <c r="G2839" s="139"/>
    </row>
    <row r="2840" spans="1:7" ht="15" customHeight="1">
      <c r="A2840" s="186">
        <v>44354</v>
      </c>
      <c r="B2840" s="137" t="s">
        <v>682</v>
      </c>
      <c r="C2840" s="177"/>
      <c r="D2840" s="177">
        <v>324109589</v>
      </c>
      <c r="E2840" s="138" t="s">
        <v>683</v>
      </c>
      <c r="F2840" s="138" t="s">
        <v>705</v>
      </c>
      <c r="G2840" s="139" t="s">
        <v>172</v>
      </c>
    </row>
    <row r="2841" spans="1:7" ht="15" customHeight="1">
      <c r="A2841" s="186">
        <v>44354</v>
      </c>
      <c r="B2841" s="137" t="s">
        <v>148</v>
      </c>
      <c r="C2841" s="177"/>
      <c r="D2841" s="177">
        <v>152331507</v>
      </c>
      <c r="E2841" s="138" t="s">
        <v>684</v>
      </c>
      <c r="F2841" s="138" t="s">
        <v>705</v>
      </c>
      <c r="G2841" s="139" t="s">
        <v>172</v>
      </c>
    </row>
    <row r="2842" spans="1:7" ht="15" customHeight="1">
      <c r="A2842" s="186">
        <v>44354</v>
      </c>
      <c r="B2842" s="137" t="s">
        <v>148</v>
      </c>
      <c r="C2842" s="177"/>
      <c r="D2842" s="177">
        <v>97232877</v>
      </c>
      <c r="E2842" s="138" t="s">
        <v>685</v>
      </c>
      <c r="F2842" s="138" t="s">
        <v>705</v>
      </c>
      <c r="G2842" s="139" t="s">
        <v>172</v>
      </c>
    </row>
    <row r="2843" spans="1:7" ht="15" customHeight="1">
      <c r="A2843" s="186">
        <v>44354</v>
      </c>
      <c r="B2843" s="137" t="s">
        <v>148</v>
      </c>
      <c r="C2843" s="177"/>
      <c r="D2843" s="177">
        <v>1189482192</v>
      </c>
      <c r="E2843" s="138" t="s">
        <v>686</v>
      </c>
      <c r="F2843" s="138" t="s">
        <v>705</v>
      </c>
      <c r="G2843" s="139" t="s">
        <v>172</v>
      </c>
    </row>
    <row r="2844" spans="1:7" ht="15" customHeight="1">
      <c r="A2844" s="187">
        <v>44354</v>
      </c>
      <c r="B2844" s="136" t="s">
        <v>148</v>
      </c>
      <c r="C2844" s="178"/>
      <c r="D2844" s="178">
        <f>324109589+1970236365</f>
        <v>2294345954</v>
      </c>
      <c r="E2844" s="133" t="s">
        <v>687</v>
      </c>
      <c r="F2844" s="133" t="s">
        <v>705</v>
      </c>
      <c r="G2844" s="134" t="s">
        <v>172</v>
      </c>
    </row>
    <row r="2845" spans="1:7" ht="15" customHeight="1">
      <c r="A2845" s="247">
        <v>44354</v>
      </c>
      <c r="B2845" s="286" t="s">
        <v>148</v>
      </c>
      <c r="C2845" s="176"/>
      <c r="D2845" s="176">
        <v>170594270</v>
      </c>
      <c r="E2845" s="142" t="s">
        <v>174</v>
      </c>
      <c r="F2845" s="142" t="s">
        <v>502</v>
      </c>
      <c r="G2845" s="287" t="s">
        <v>173</v>
      </c>
    </row>
    <row r="2846" spans="1:7" ht="15" customHeight="1">
      <c r="A2846" s="234">
        <v>44354</v>
      </c>
      <c r="B2846" s="288" t="s">
        <v>148</v>
      </c>
      <c r="C2846" s="303">
        <v>170594270</v>
      </c>
      <c r="D2846" s="303"/>
      <c r="E2846" s="237" t="s">
        <v>174</v>
      </c>
      <c r="F2846" s="237" t="s">
        <v>293</v>
      </c>
      <c r="G2846" s="289" t="s">
        <v>172</v>
      </c>
    </row>
    <row r="2847" spans="1:7" ht="15" customHeight="1">
      <c r="A2847" s="247">
        <v>44354</v>
      </c>
      <c r="B2847" s="286" t="s">
        <v>159</v>
      </c>
      <c r="C2847" s="176">
        <v>170594270</v>
      </c>
      <c r="D2847" s="176"/>
      <c r="E2847" s="142" t="s">
        <v>407</v>
      </c>
      <c r="F2847" s="142" t="s">
        <v>708</v>
      </c>
      <c r="G2847" s="287"/>
    </row>
    <row r="2848" spans="1:7" ht="15" customHeight="1">
      <c r="A2848" s="234">
        <v>44354</v>
      </c>
      <c r="B2848" s="288" t="s">
        <v>149</v>
      </c>
      <c r="C2848" s="303"/>
      <c r="D2848" s="303">
        <f>SUM(C2847:C2847)</f>
        <v>170594270</v>
      </c>
      <c r="E2848" s="237"/>
      <c r="F2848" s="237" t="s">
        <v>708</v>
      </c>
      <c r="G2848" s="289" t="s">
        <v>172</v>
      </c>
    </row>
    <row r="2849" spans="1:8" ht="15" customHeight="1">
      <c r="A2849" s="247">
        <v>44364</v>
      </c>
      <c r="B2849" s="286" t="s">
        <v>148</v>
      </c>
      <c r="C2849" s="176"/>
      <c r="D2849" s="176">
        <v>333385350</v>
      </c>
      <c r="E2849" s="142" t="s">
        <v>174</v>
      </c>
      <c r="F2849" s="142" t="s">
        <v>502</v>
      </c>
      <c r="G2849" s="287" t="s">
        <v>173</v>
      </c>
    </row>
    <row r="2850" spans="1:8" ht="15" customHeight="1">
      <c r="A2850" s="234">
        <v>44364</v>
      </c>
      <c r="B2850" s="288" t="s">
        <v>148</v>
      </c>
      <c r="C2850" s="303">
        <v>333385350</v>
      </c>
      <c r="D2850" s="303"/>
      <c r="E2850" s="237" t="s">
        <v>174</v>
      </c>
      <c r="F2850" s="237" t="s">
        <v>293</v>
      </c>
      <c r="G2850" s="289" t="s">
        <v>172</v>
      </c>
    </row>
    <row r="2851" spans="1:8" ht="15" customHeight="1">
      <c r="A2851" s="247">
        <v>44364</v>
      </c>
      <c r="B2851" s="286" t="s">
        <v>159</v>
      </c>
      <c r="C2851" s="176">
        <v>333385350</v>
      </c>
      <c r="D2851" s="176"/>
      <c r="E2851" s="142" t="s">
        <v>407</v>
      </c>
      <c r="F2851" s="142" t="s">
        <v>707</v>
      </c>
      <c r="G2851" s="287"/>
    </row>
    <row r="2852" spans="1:8" ht="15" customHeight="1">
      <c r="A2852" s="234">
        <v>44364</v>
      </c>
      <c r="B2852" s="288" t="s">
        <v>149</v>
      </c>
      <c r="C2852" s="303"/>
      <c r="D2852" s="303">
        <f>SUM(C2851:C2851)</f>
        <v>333385350</v>
      </c>
      <c r="E2852" s="237"/>
      <c r="F2852" s="237" t="s">
        <v>707</v>
      </c>
      <c r="G2852" s="289" t="s">
        <v>172</v>
      </c>
    </row>
    <row r="2853" spans="1:8" ht="15" customHeight="1">
      <c r="A2853" s="247">
        <v>44371</v>
      </c>
      <c r="B2853" s="142" t="s">
        <v>149</v>
      </c>
      <c r="C2853" s="176">
        <f>SUM(D2855:D2857)-C2855-C2854</f>
        <v>435513</v>
      </c>
      <c r="D2853" s="176"/>
      <c r="E2853" s="142" t="s">
        <v>174</v>
      </c>
      <c r="F2853" s="142" t="s">
        <v>710</v>
      </c>
      <c r="G2853" s="142" t="s">
        <v>711</v>
      </c>
    </row>
    <row r="2854" spans="1:8" ht="15" customHeight="1">
      <c r="A2854" s="247">
        <v>44371</v>
      </c>
      <c r="B2854" s="142" t="s">
        <v>415</v>
      </c>
      <c r="C2854" s="176">
        <v>72060</v>
      </c>
      <c r="D2854" s="176"/>
      <c r="E2854" s="142" t="s">
        <v>174</v>
      </c>
      <c r="F2854" s="142" t="s">
        <v>709</v>
      </c>
      <c r="G2854" s="142"/>
    </row>
    <row r="2855" spans="1:8" ht="15" customHeight="1">
      <c r="A2855" s="247">
        <v>44371</v>
      </c>
      <c r="B2855" s="142" t="s">
        <v>415</v>
      </c>
      <c r="C2855" s="176">
        <v>7200</v>
      </c>
      <c r="D2855" s="176"/>
      <c r="E2855" s="142" t="s">
        <v>174</v>
      </c>
      <c r="F2855" s="142" t="s">
        <v>709</v>
      </c>
      <c r="G2855" s="142"/>
    </row>
    <row r="2856" spans="1:8" ht="15" customHeight="1">
      <c r="A2856" s="247">
        <v>44371</v>
      </c>
      <c r="B2856" s="142" t="s">
        <v>175</v>
      </c>
      <c r="C2856" s="176"/>
      <c r="D2856" s="176">
        <v>986470</v>
      </c>
      <c r="E2856" s="142" t="s">
        <v>174</v>
      </c>
      <c r="F2856" s="142" t="s">
        <v>709</v>
      </c>
      <c r="G2856" s="142"/>
    </row>
    <row r="2857" spans="1:8" ht="15" customHeight="1">
      <c r="A2857" s="234">
        <v>44371</v>
      </c>
      <c r="B2857" s="237" t="s">
        <v>29</v>
      </c>
      <c r="C2857" s="303"/>
      <c r="D2857" s="303">
        <f>514773-D2856</f>
        <v>-471697</v>
      </c>
      <c r="E2857" s="237" t="s">
        <v>174</v>
      </c>
      <c r="F2857" s="237" t="s">
        <v>709</v>
      </c>
      <c r="G2857" s="237"/>
    </row>
    <row r="2858" spans="1:8" ht="15" customHeight="1">
      <c r="A2858" s="247">
        <v>44348</v>
      </c>
      <c r="B2858" s="142" t="s">
        <v>734</v>
      </c>
      <c r="C2858" s="176"/>
      <c r="D2858" s="176">
        <v>320701600</v>
      </c>
      <c r="E2858" s="142" t="s">
        <v>736</v>
      </c>
      <c r="F2858" s="142" t="s">
        <v>738</v>
      </c>
      <c r="G2858" s="142"/>
    </row>
    <row r="2859" spans="1:8" ht="15" customHeight="1">
      <c r="A2859" s="247">
        <v>44348</v>
      </c>
      <c r="B2859" s="142" t="s">
        <v>735</v>
      </c>
      <c r="C2859" s="176">
        <v>320701600</v>
      </c>
      <c r="D2859" s="176"/>
      <c r="E2859" s="142" t="s">
        <v>366</v>
      </c>
      <c r="F2859" s="142" t="s">
        <v>738</v>
      </c>
      <c r="G2859" s="142"/>
    </row>
    <row r="2860" spans="1:8" ht="15" customHeight="1">
      <c r="A2860" s="247">
        <v>44366</v>
      </c>
      <c r="B2860" s="142" t="s">
        <v>15</v>
      </c>
      <c r="C2860" s="176"/>
      <c r="D2860" s="176">
        <v>264313500</v>
      </c>
      <c r="E2860" s="142" t="s">
        <v>737</v>
      </c>
      <c r="F2860" s="142" t="s">
        <v>739</v>
      </c>
      <c r="G2860" s="142"/>
    </row>
    <row r="2861" spans="1:8" ht="15" customHeight="1">
      <c r="A2861" s="247">
        <v>44366</v>
      </c>
      <c r="B2861" s="142" t="s">
        <v>13</v>
      </c>
      <c r="C2861" s="176">
        <v>264313500</v>
      </c>
      <c r="D2861" s="176"/>
      <c r="E2861" s="142" t="s">
        <v>443</v>
      </c>
      <c r="F2861" s="142" t="s">
        <v>739</v>
      </c>
      <c r="G2861" s="142"/>
    </row>
    <row r="2862" spans="1:8" ht="15" customHeight="1">
      <c r="A2862" s="277">
        <v>44377</v>
      </c>
      <c r="B2862" s="278" t="s">
        <v>175</v>
      </c>
      <c r="C2862" s="322">
        <v>7169</v>
      </c>
      <c r="D2862" s="322"/>
      <c r="E2862" s="279" t="s">
        <v>176</v>
      </c>
      <c r="F2862" s="279" t="s">
        <v>215</v>
      </c>
      <c r="G2862" s="280" t="s">
        <v>352</v>
      </c>
      <c r="H2862" s="159" t="s">
        <v>712</v>
      </c>
    </row>
    <row r="2863" spans="1:8" ht="15" customHeight="1">
      <c r="A2863" s="265">
        <v>44377</v>
      </c>
      <c r="B2863" s="281" t="s">
        <v>100</v>
      </c>
      <c r="C2863" s="321"/>
      <c r="D2863" s="321">
        <f>C2862</f>
        <v>7169</v>
      </c>
      <c r="E2863" s="266" t="s">
        <v>174</v>
      </c>
      <c r="F2863" s="266" t="s">
        <v>252</v>
      </c>
      <c r="G2863" s="266" t="s">
        <v>326</v>
      </c>
    </row>
    <row r="2864" spans="1:8" ht="15" customHeight="1">
      <c r="A2864" s="277">
        <v>44377</v>
      </c>
      <c r="B2864" s="278" t="s">
        <v>175</v>
      </c>
      <c r="C2864" s="323">
        <v>38157</v>
      </c>
      <c r="D2864" s="323"/>
      <c r="E2864" s="282" t="s">
        <v>176</v>
      </c>
      <c r="F2864" s="282" t="s">
        <v>215</v>
      </c>
      <c r="G2864" s="283" t="s">
        <v>219</v>
      </c>
    </row>
    <row r="2865" spans="1:7" ht="15" customHeight="1">
      <c r="A2865" s="265">
        <v>44377</v>
      </c>
      <c r="B2865" s="281" t="s">
        <v>100</v>
      </c>
      <c r="C2865" s="321"/>
      <c r="D2865" s="321">
        <f>C2864</f>
        <v>38157</v>
      </c>
      <c r="E2865" s="266" t="s">
        <v>174</v>
      </c>
      <c r="F2865" s="266" t="s">
        <v>252</v>
      </c>
      <c r="G2865" s="266" t="s">
        <v>173</v>
      </c>
    </row>
    <row r="2866" spans="1:7" ht="15" customHeight="1">
      <c r="A2866" s="277">
        <v>44377</v>
      </c>
      <c r="B2866" s="284" t="s">
        <v>175</v>
      </c>
      <c r="C2866" s="323">
        <v>24062</v>
      </c>
      <c r="D2866" s="323"/>
      <c r="E2866" s="282" t="s">
        <v>176</v>
      </c>
      <c r="F2866" s="282" t="s">
        <v>215</v>
      </c>
      <c r="G2866" s="283" t="s">
        <v>452</v>
      </c>
    </row>
    <row r="2867" spans="1:7" ht="15" customHeight="1">
      <c r="A2867" s="265">
        <v>44377</v>
      </c>
      <c r="B2867" s="281" t="s">
        <v>100</v>
      </c>
      <c r="C2867" s="321"/>
      <c r="D2867" s="321">
        <f>C2866</f>
        <v>24062</v>
      </c>
      <c r="E2867" s="266" t="s">
        <v>174</v>
      </c>
      <c r="F2867" s="266" t="s">
        <v>252</v>
      </c>
      <c r="G2867" s="266" t="s">
        <v>451</v>
      </c>
    </row>
    <row r="2868" spans="1:7" ht="15" customHeight="1">
      <c r="A2868" s="277">
        <v>44377</v>
      </c>
      <c r="B2868" s="284" t="s">
        <v>175</v>
      </c>
      <c r="C2868" s="323">
        <v>311</v>
      </c>
      <c r="D2868" s="323"/>
      <c r="E2868" s="282" t="s">
        <v>176</v>
      </c>
      <c r="F2868" s="282" t="s">
        <v>215</v>
      </c>
      <c r="G2868" s="283" t="s">
        <v>713</v>
      </c>
    </row>
    <row r="2869" spans="1:7" ht="15" customHeight="1">
      <c r="A2869" s="265">
        <v>44377</v>
      </c>
      <c r="B2869" s="281" t="s">
        <v>100</v>
      </c>
      <c r="C2869" s="321"/>
      <c r="D2869" s="321">
        <f>C2868</f>
        <v>311</v>
      </c>
      <c r="E2869" s="266" t="s">
        <v>174</v>
      </c>
      <c r="F2869" s="266" t="s">
        <v>252</v>
      </c>
      <c r="G2869" s="266" t="s">
        <v>292</v>
      </c>
    </row>
    <row r="2870" spans="1:7" ht="15" customHeight="1">
      <c r="A2870" s="277">
        <v>44377</v>
      </c>
      <c r="B2870" s="284" t="s">
        <v>175</v>
      </c>
      <c r="C2870" s="323">
        <v>49519</v>
      </c>
      <c r="D2870" s="323"/>
      <c r="E2870" s="282" t="s">
        <v>358</v>
      </c>
      <c r="F2870" s="282" t="s">
        <v>215</v>
      </c>
      <c r="G2870" s="283" t="s">
        <v>359</v>
      </c>
    </row>
    <row r="2871" spans="1:7" ht="15" customHeight="1">
      <c r="A2871" s="265">
        <v>44377</v>
      </c>
      <c r="B2871" s="281" t="s">
        <v>100</v>
      </c>
      <c r="C2871" s="321"/>
      <c r="D2871" s="321">
        <f>C2870</f>
        <v>49519</v>
      </c>
      <c r="E2871" s="266" t="s">
        <v>374</v>
      </c>
      <c r="F2871" s="266" t="s">
        <v>215</v>
      </c>
      <c r="G2871" s="266" t="s">
        <v>375</v>
      </c>
    </row>
    <row r="2872" spans="1:7" ht="15" customHeight="1">
      <c r="A2872" s="290">
        <v>44377</v>
      </c>
      <c r="B2872" s="284" t="s">
        <v>175</v>
      </c>
      <c r="C2872" s="323">
        <v>1268401</v>
      </c>
      <c r="D2872" s="323"/>
      <c r="E2872" s="282" t="s">
        <v>157</v>
      </c>
      <c r="F2872" s="282" t="s">
        <v>215</v>
      </c>
      <c r="G2872" s="283" t="s">
        <v>289</v>
      </c>
    </row>
    <row r="2873" spans="1:7" ht="15" customHeight="1">
      <c r="A2873" s="265">
        <v>44377</v>
      </c>
      <c r="B2873" s="281" t="s">
        <v>100</v>
      </c>
      <c r="C2873" s="321"/>
      <c r="D2873" s="321">
        <f>C2872</f>
        <v>1268401</v>
      </c>
      <c r="E2873" s="266" t="s">
        <v>249</v>
      </c>
      <c r="F2873" s="266" t="s">
        <v>252</v>
      </c>
      <c r="G2873" s="266" t="s">
        <v>288</v>
      </c>
    </row>
    <row r="2874" spans="1:7" ht="15" customHeight="1">
      <c r="A2874" s="290">
        <v>44377</v>
      </c>
      <c r="B2874" s="284" t="s">
        <v>175</v>
      </c>
      <c r="C2874" s="323">
        <v>8043179</v>
      </c>
      <c r="D2874" s="323"/>
      <c r="E2874" s="282" t="s">
        <v>176</v>
      </c>
      <c r="F2874" s="282" t="s">
        <v>518</v>
      </c>
      <c r="G2874" s="283" t="s">
        <v>291</v>
      </c>
    </row>
    <row r="2875" spans="1:7" ht="15" customHeight="1">
      <c r="A2875" s="265">
        <v>44377</v>
      </c>
      <c r="B2875" s="281" t="s">
        <v>100</v>
      </c>
      <c r="C2875" s="321"/>
      <c r="D2875" s="321">
        <f>C2874</f>
        <v>8043179</v>
      </c>
      <c r="E2875" s="266" t="s">
        <v>174</v>
      </c>
      <c r="F2875" s="266" t="s">
        <v>252</v>
      </c>
      <c r="G2875" s="266" t="s">
        <v>290</v>
      </c>
    </row>
    <row r="2876" spans="1:7" ht="15" customHeight="1">
      <c r="A2876" s="192">
        <v>44377</v>
      </c>
      <c r="B2876" s="153" t="s">
        <v>31</v>
      </c>
      <c r="C2876" s="317">
        <v>236622904</v>
      </c>
      <c r="D2876" s="317"/>
      <c r="E2876" s="152" t="s">
        <v>150</v>
      </c>
      <c r="F2876" s="152" t="s">
        <v>715</v>
      </c>
      <c r="G2876" s="155"/>
    </row>
    <row r="2877" spans="1:7" ht="15" customHeight="1">
      <c r="A2877" s="190">
        <v>44377</v>
      </c>
      <c r="B2877" s="151" t="s">
        <v>216</v>
      </c>
      <c r="C2877" s="316"/>
      <c r="D2877" s="316">
        <f>C2876</f>
        <v>236622904</v>
      </c>
      <c r="E2877" s="150" t="s">
        <v>245</v>
      </c>
      <c r="F2877" s="150" t="s">
        <v>714</v>
      </c>
      <c r="G2877" s="150"/>
    </row>
    <row r="2878" spans="1:7" ht="15" customHeight="1">
      <c r="A2878" s="191">
        <v>44377</v>
      </c>
      <c r="B2878" s="153" t="s">
        <v>31</v>
      </c>
      <c r="C2878" s="317">
        <v>131506849</v>
      </c>
      <c r="D2878" s="317"/>
      <c r="E2878" s="152" t="s">
        <v>151</v>
      </c>
      <c r="F2878" s="152" t="s">
        <v>714</v>
      </c>
      <c r="G2878" s="155"/>
    </row>
    <row r="2879" spans="1:7" ht="15" customHeight="1">
      <c r="A2879" s="190">
        <v>44377</v>
      </c>
      <c r="B2879" s="151" t="s">
        <v>216</v>
      </c>
      <c r="C2879" s="316"/>
      <c r="D2879" s="316">
        <f>C2878</f>
        <v>131506849</v>
      </c>
      <c r="E2879" s="150" t="s">
        <v>246</v>
      </c>
      <c r="F2879" s="150" t="s">
        <v>714</v>
      </c>
      <c r="G2879" s="150"/>
    </row>
    <row r="2880" spans="1:7" ht="15" customHeight="1">
      <c r="A2880" s="191">
        <v>44377</v>
      </c>
      <c r="B2880" s="153" t="s">
        <v>31</v>
      </c>
      <c r="C2880" s="317">
        <v>26301369</v>
      </c>
      <c r="D2880" s="317"/>
      <c r="E2880" s="152" t="s">
        <v>153</v>
      </c>
      <c r="F2880" s="152" t="s">
        <v>714</v>
      </c>
      <c r="G2880" s="155"/>
    </row>
    <row r="2881" spans="1:7" ht="15" customHeight="1">
      <c r="A2881" s="190">
        <v>44377</v>
      </c>
      <c r="B2881" s="151" t="s">
        <v>216</v>
      </c>
      <c r="C2881" s="316"/>
      <c r="D2881" s="316">
        <f>C2880</f>
        <v>26301369</v>
      </c>
      <c r="E2881" s="150" t="s">
        <v>244</v>
      </c>
      <c r="F2881" s="150" t="s">
        <v>714</v>
      </c>
      <c r="G2881" s="150"/>
    </row>
    <row r="2882" spans="1:7" ht="15" customHeight="1">
      <c r="A2882" s="191">
        <v>44377</v>
      </c>
      <c r="B2882" s="153" t="s">
        <v>31</v>
      </c>
      <c r="C2882" s="317">
        <v>73380821</v>
      </c>
      <c r="D2882" s="317"/>
      <c r="E2882" s="152" t="s">
        <v>152</v>
      </c>
      <c r="F2882" s="152" t="s">
        <v>714</v>
      </c>
      <c r="G2882" s="155"/>
    </row>
    <row r="2883" spans="1:7" ht="15" customHeight="1">
      <c r="A2883" s="190">
        <v>44377</v>
      </c>
      <c r="B2883" s="151" t="s">
        <v>216</v>
      </c>
      <c r="C2883" s="316"/>
      <c r="D2883" s="316">
        <f>C2882</f>
        <v>73380821</v>
      </c>
      <c r="E2883" s="150" t="s">
        <v>247</v>
      </c>
      <c r="F2883" s="150" t="s">
        <v>714</v>
      </c>
      <c r="G2883" s="150"/>
    </row>
    <row r="2884" spans="1:7" ht="15" customHeight="1">
      <c r="A2884" s="191">
        <v>44377</v>
      </c>
      <c r="B2884" s="153" t="s">
        <v>31</v>
      </c>
      <c r="C2884" s="317">
        <v>161095890</v>
      </c>
      <c r="D2884" s="317"/>
      <c r="E2884" s="152" t="s">
        <v>154</v>
      </c>
      <c r="F2884" s="152" t="s">
        <v>714</v>
      </c>
      <c r="G2884" s="155"/>
    </row>
    <row r="2885" spans="1:7" ht="15" customHeight="1">
      <c r="A2885" s="190">
        <v>44377</v>
      </c>
      <c r="B2885" s="151" t="s">
        <v>216</v>
      </c>
      <c r="C2885" s="316"/>
      <c r="D2885" s="316">
        <f>C2884</f>
        <v>161095890</v>
      </c>
      <c r="E2885" s="150" t="s">
        <v>248</v>
      </c>
      <c r="F2885" s="150" t="s">
        <v>714</v>
      </c>
      <c r="G2885" s="150"/>
    </row>
    <row r="2886" spans="1:7" ht="15" customHeight="1">
      <c r="A2886" s="191">
        <v>44377</v>
      </c>
      <c r="B2886" s="153" t="s">
        <v>31</v>
      </c>
      <c r="C2886" s="317">
        <v>40767123</v>
      </c>
      <c r="D2886" s="317"/>
      <c r="E2886" s="152" t="s">
        <v>243</v>
      </c>
      <c r="F2886" s="152" t="s">
        <v>714</v>
      </c>
      <c r="G2886" s="155"/>
    </row>
    <row r="2887" spans="1:7" ht="15" customHeight="1">
      <c r="A2887" s="190">
        <v>44377</v>
      </c>
      <c r="B2887" s="151" t="s">
        <v>216</v>
      </c>
      <c r="C2887" s="316"/>
      <c r="D2887" s="316">
        <f>C2886</f>
        <v>40767123</v>
      </c>
      <c r="E2887" s="150" t="s">
        <v>255</v>
      </c>
      <c r="F2887" s="150" t="s">
        <v>714</v>
      </c>
      <c r="G2887" s="150"/>
    </row>
    <row r="2888" spans="1:7" ht="15" customHeight="1">
      <c r="A2888" s="191">
        <v>44377</v>
      </c>
      <c r="B2888" s="153" t="s">
        <v>93</v>
      </c>
      <c r="C2888" s="317">
        <v>2506083</v>
      </c>
      <c r="D2888" s="317"/>
      <c r="E2888" s="152" t="s">
        <v>220</v>
      </c>
      <c r="F2888" s="152" t="s">
        <v>723</v>
      </c>
      <c r="G2888" s="155"/>
    </row>
    <row r="2889" spans="1:7" ht="15" customHeight="1">
      <c r="A2889" s="190">
        <v>44377</v>
      </c>
      <c r="B2889" s="151" t="s">
        <v>65</v>
      </c>
      <c r="C2889" s="316"/>
      <c r="D2889" s="316">
        <f>C2888</f>
        <v>2506083</v>
      </c>
      <c r="E2889" s="150" t="s">
        <v>253</v>
      </c>
      <c r="F2889" s="150" t="str">
        <f>F2888</f>
        <v>보험료(21년 6월)</v>
      </c>
      <c r="G2889" s="150"/>
    </row>
    <row r="2890" spans="1:7" ht="15" customHeight="1">
      <c r="A2890" s="191">
        <v>44377</v>
      </c>
      <c r="B2890" s="153" t="s">
        <v>27</v>
      </c>
      <c r="C2890" s="317">
        <v>41666666</v>
      </c>
      <c r="D2890" s="317"/>
      <c r="E2890" s="152" t="s">
        <v>155</v>
      </c>
      <c r="F2890" s="152" t="s">
        <v>724</v>
      </c>
      <c r="G2890" s="155"/>
    </row>
    <row r="2891" spans="1:7" ht="15" customHeight="1">
      <c r="A2891" s="190">
        <v>44377</v>
      </c>
      <c r="B2891" s="151" t="s">
        <v>183</v>
      </c>
      <c r="C2891" s="316"/>
      <c r="D2891" s="316">
        <f>C2890</f>
        <v>41666666</v>
      </c>
      <c r="E2891" s="150" t="s">
        <v>80</v>
      </c>
      <c r="F2891" s="150" t="str">
        <f>F2890</f>
        <v>자산관리수수료(21년 6월)</v>
      </c>
      <c r="G2891" s="150"/>
    </row>
    <row r="2892" spans="1:7" ht="15" customHeight="1">
      <c r="A2892" s="191">
        <v>44377</v>
      </c>
      <c r="B2892" s="153" t="s">
        <v>41</v>
      </c>
      <c r="C2892" s="317">
        <v>2500000</v>
      </c>
      <c r="D2892" s="317"/>
      <c r="E2892" s="152" t="s">
        <v>176</v>
      </c>
      <c r="F2892" s="152" t="s">
        <v>725</v>
      </c>
      <c r="G2892" s="155"/>
    </row>
    <row r="2893" spans="1:7" ht="15" customHeight="1">
      <c r="A2893" s="190">
        <v>44377</v>
      </c>
      <c r="B2893" s="151" t="s">
        <v>217</v>
      </c>
      <c r="C2893" s="316"/>
      <c r="D2893" s="316">
        <v>2500000</v>
      </c>
      <c r="E2893" s="150" t="s">
        <v>174</v>
      </c>
      <c r="F2893" s="150" t="str">
        <f>F2892</f>
        <v>자산보관수수료(21년 6월)</v>
      </c>
      <c r="G2893" s="150"/>
    </row>
    <row r="2894" spans="1:7" ht="15" customHeight="1">
      <c r="A2894" s="191">
        <v>44377</v>
      </c>
      <c r="B2894" s="153" t="s">
        <v>42</v>
      </c>
      <c r="C2894" s="317">
        <v>2916668</v>
      </c>
      <c r="D2894" s="317"/>
      <c r="E2894" s="152" t="s">
        <v>221</v>
      </c>
      <c r="F2894" s="152" t="s">
        <v>726</v>
      </c>
      <c r="G2894" s="155"/>
    </row>
    <row r="2895" spans="1:7" ht="15" customHeight="1">
      <c r="A2895" s="190">
        <v>44377</v>
      </c>
      <c r="B2895" s="151" t="s">
        <v>218</v>
      </c>
      <c r="C2895" s="316"/>
      <c r="D2895" s="316">
        <f>C2894</f>
        <v>2916668</v>
      </c>
      <c r="E2895" s="150" t="s">
        <v>254</v>
      </c>
      <c r="F2895" s="150" t="str">
        <f>F2894</f>
        <v>사무관리수수료(21년 6월)</v>
      </c>
      <c r="G2895" s="150"/>
    </row>
    <row r="2896" spans="1:7" ht="15" customHeight="1">
      <c r="A2896" s="191">
        <v>44377</v>
      </c>
      <c r="B2896" s="153" t="s">
        <v>43</v>
      </c>
      <c r="C2896" s="317">
        <v>1666668</v>
      </c>
      <c r="D2896" s="317"/>
      <c r="E2896" s="152" t="s">
        <v>160</v>
      </c>
      <c r="F2896" s="152" t="s">
        <v>727</v>
      </c>
      <c r="G2896" s="155"/>
    </row>
    <row r="2897" spans="1:7" ht="15" customHeight="1">
      <c r="A2897" s="190">
        <v>44377</v>
      </c>
      <c r="B2897" s="151" t="s">
        <v>186</v>
      </c>
      <c r="C2897" s="316"/>
      <c r="D2897" s="316">
        <f>C2896</f>
        <v>1666668</v>
      </c>
      <c r="E2897" s="150" t="s">
        <v>250</v>
      </c>
      <c r="F2897" s="150" t="str">
        <f>F2896</f>
        <v>외부감사용역역수수료(21년 6월)</v>
      </c>
      <c r="G2897" s="150"/>
    </row>
    <row r="2898" spans="1:7" ht="15" customHeight="1">
      <c r="A2898" s="191">
        <v>44377</v>
      </c>
      <c r="B2898" s="260" t="s">
        <v>43</v>
      </c>
      <c r="C2898" s="318">
        <v>666668</v>
      </c>
      <c r="D2898" s="318"/>
      <c r="E2898" s="147" t="s">
        <v>160</v>
      </c>
      <c r="F2898" s="147" t="s">
        <v>728</v>
      </c>
      <c r="G2898" s="146"/>
    </row>
    <row r="2899" spans="1:7" ht="15" customHeight="1">
      <c r="A2899" s="190">
        <v>44377</v>
      </c>
      <c r="B2899" s="151" t="s">
        <v>187</v>
      </c>
      <c r="C2899" s="316"/>
      <c r="D2899" s="316">
        <f>C2898</f>
        <v>666668</v>
      </c>
      <c r="E2899" s="150" t="s">
        <v>250</v>
      </c>
      <c r="F2899" s="150" t="str">
        <f>F2898</f>
        <v>세무용역수수료(21년 6월)</v>
      </c>
      <c r="G2899" s="150"/>
    </row>
    <row r="2900" spans="1:7" ht="15" customHeight="1">
      <c r="A2900" s="191">
        <v>44377</v>
      </c>
      <c r="B2900" s="260" t="s">
        <v>43</v>
      </c>
      <c r="C2900" s="317">
        <v>166668</v>
      </c>
      <c r="D2900" s="317"/>
      <c r="E2900" s="147" t="s">
        <v>271</v>
      </c>
      <c r="F2900" s="147" t="s">
        <v>729</v>
      </c>
      <c r="G2900" s="146"/>
    </row>
    <row r="2901" spans="1:7" ht="15" customHeight="1">
      <c r="A2901" s="190">
        <v>44377</v>
      </c>
      <c r="B2901" s="151" t="s">
        <v>222</v>
      </c>
      <c r="C2901" s="316"/>
      <c r="D2901" s="316">
        <f>C2900</f>
        <v>166668</v>
      </c>
      <c r="E2901" s="150" t="s">
        <v>271</v>
      </c>
      <c r="F2901" s="150" t="str">
        <f>F2900</f>
        <v>재무제표용역수수료(21년 6월)</v>
      </c>
      <c r="G2901" s="150"/>
    </row>
    <row r="2902" spans="1:7" ht="15" customHeight="1">
      <c r="A2902" s="191">
        <v>44377</v>
      </c>
      <c r="B2902" s="149" t="s">
        <v>92</v>
      </c>
      <c r="C2902" s="319">
        <v>314741320</v>
      </c>
      <c r="D2902" s="319"/>
      <c r="E2902" s="148" t="s">
        <v>225</v>
      </c>
      <c r="F2902" s="148" t="s">
        <v>730</v>
      </c>
      <c r="G2902" s="148"/>
    </row>
    <row r="2903" spans="1:7" ht="15" customHeight="1">
      <c r="A2903" s="190">
        <v>44377</v>
      </c>
      <c r="B2903" s="151" t="s">
        <v>182</v>
      </c>
      <c r="C2903" s="316"/>
      <c r="D2903" s="316">
        <f>C2902</f>
        <v>314741320</v>
      </c>
      <c r="E2903" s="150" t="s">
        <v>251</v>
      </c>
      <c r="F2903" s="150" t="str">
        <f>F2902</f>
        <v>감가상각비(21년 6월)</v>
      </c>
      <c r="G2903" s="150"/>
    </row>
    <row r="2904" spans="1:7" ht="15" customHeight="1">
      <c r="A2904" s="191">
        <v>44377</v>
      </c>
      <c r="B2904" s="149" t="s">
        <v>98</v>
      </c>
      <c r="C2904" s="319">
        <v>12572820</v>
      </c>
      <c r="D2904" s="319"/>
      <c r="E2904" s="148" t="s">
        <v>225</v>
      </c>
      <c r="F2904" s="148" t="s">
        <v>731</v>
      </c>
      <c r="G2904" s="148"/>
    </row>
    <row r="2905" spans="1:7" ht="15" customHeight="1">
      <c r="A2905" s="190">
        <v>44377</v>
      </c>
      <c r="B2905" s="151" t="s">
        <v>188</v>
      </c>
      <c r="C2905" s="316"/>
      <c r="D2905" s="316">
        <f>C2904</f>
        <v>12572820</v>
      </c>
      <c r="E2905" s="150" t="s">
        <v>251</v>
      </c>
      <c r="F2905" s="150" t="str">
        <f>F2904</f>
        <v>세금과공과 교통유발부담금(21년 6월)</v>
      </c>
      <c r="G2905" s="150"/>
    </row>
    <row r="2906" spans="1:7" ht="15" customHeight="1">
      <c r="A2906" s="191">
        <v>44377</v>
      </c>
      <c r="B2906" s="149" t="s">
        <v>98</v>
      </c>
      <c r="C2906" s="319">
        <v>31555870</v>
      </c>
      <c r="D2906" s="319"/>
      <c r="E2906" s="148" t="s">
        <v>225</v>
      </c>
      <c r="F2906" s="148" t="s">
        <v>732</v>
      </c>
      <c r="G2906" s="148"/>
    </row>
    <row r="2907" spans="1:7" ht="15" customHeight="1">
      <c r="A2907" s="190">
        <v>44377</v>
      </c>
      <c r="B2907" s="151" t="s">
        <v>188</v>
      </c>
      <c r="C2907" s="316"/>
      <c r="D2907" s="316">
        <f>C2906</f>
        <v>31555870</v>
      </c>
      <c r="E2907" s="150" t="s">
        <v>251</v>
      </c>
      <c r="F2907" s="150" t="str">
        <f>F2906</f>
        <v>세금과공과 재산세/건물분(21년 6월)</v>
      </c>
      <c r="G2907" s="150"/>
    </row>
    <row r="2908" spans="1:7" ht="15" customHeight="1">
      <c r="A2908" s="191">
        <v>44377</v>
      </c>
      <c r="B2908" s="149" t="s">
        <v>98</v>
      </c>
      <c r="C2908" s="319">
        <v>12007090</v>
      </c>
      <c r="D2908" s="319"/>
      <c r="E2908" s="148" t="s">
        <v>225</v>
      </c>
      <c r="F2908" s="148" t="s">
        <v>733</v>
      </c>
      <c r="G2908" s="148"/>
    </row>
    <row r="2909" spans="1:7" ht="15" customHeight="1">
      <c r="A2909" s="190">
        <v>44377</v>
      </c>
      <c r="B2909" s="151" t="s">
        <v>188</v>
      </c>
      <c r="C2909" s="316"/>
      <c r="D2909" s="316">
        <f>C2908</f>
        <v>12007090</v>
      </c>
      <c r="E2909" s="150" t="s">
        <v>251</v>
      </c>
      <c r="F2909" s="150" t="str">
        <f>F2908</f>
        <v>세금과공과 재산세/토지분(21년 6월)</v>
      </c>
      <c r="G2909" s="150"/>
    </row>
    <row r="2910" spans="1:7" ht="15" customHeight="1">
      <c r="A2910" s="191">
        <v>44377</v>
      </c>
      <c r="B2910" s="260" t="s">
        <v>97</v>
      </c>
      <c r="C2910" s="318">
        <v>11706841</v>
      </c>
      <c r="D2910" s="318"/>
      <c r="E2910" s="147" t="s">
        <v>251</v>
      </c>
      <c r="F2910" s="147" t="s">
        <v>286</v>
      </c>
      <c r="G2910" s="147"/>
    </row>
    <row r="2911" spans="1:7" ht="15" customHeight="1">
      <c r="A2911" s="190">
        <v>44377</v>
      </c>
      <c r="B2911" s="151" t="s">
        <v>65</v>
      </c>
      <c r="C2911" s="316"/>
      <c r="D2911" s="316">
        <f>C2910</f>
        <v>11706841</v>
      </c>
      <c r="E2911" s="150" t="s">
        <v>251</v>
      </c>
      <c r="F2911" s="150" t="str">
        <f>F2910</f>
        <v>임대대행수수료 비용으로 계상</v>
      </c>
      <c r="G2911" s="150"/>
    </row>
    <row r="2912" spans="1:7" ht="15" customHeight="1">
      <c r="A2912" s="191">
        <v>44377</v>
      </c>
      <c r="B2912" s="149" t="s">
        <v>65</v>
      </c>
      <c r="C2912" s="317">
        <v>10950033</v>
      </c>
      <c r="D2912" s="317"/>
      <c r="E2912" s="148" t="s">
        <v>251</v>
      </c>
      <c r="F2912" s="148" t="s">
        <v>287</v>
      </c>
      <c r="G2912" s="148"/>
    </row>
    <row r="2913" spans="1:8" ht="15" customHeight="1">
      <c r="A2913" s="190">
        <v>44377</v>
      </c>
      <c r="B2913" s="151" t="s">
        <v>283</v>
      </c>
      <c r="C2913" s="316"/>
      <c r="D2913" s="316">
        <f>C2912</f>
        <v>10950033</v>
      </c>
      <c r="E2913" s="150" t="s">
        <v>251</v>
      </c>
      <c r="F2913" s="150" t="s">
        <v>294</v>
      </c>
      <c r="G2913" s="150"/>
    </row>
    <row r="2914" spans="1:8" ht="15" customHeight="1">
      <c r="A2914" s="263">
        <v>44377</v>
      </c>
      <c r="B2914" s="264" t="s">
        <v>214</v>
      </c>
      <c r="C2914" s="320">
        <v>1476896</v>
      </c>
      <c r="D2914" s="320"/>
      <c r="E2914" s="264" t="s">
        <v>251</v>
      </c>
      <c r="F2914" s="264" t="s">
        <v>741</v>
      </c>
      <c r="G2914" s="275"/>
    </row>
    <row r="2915" spans="1:8" ht="15" customHeight="1">
      <c r="A2915" s="265">
        <v>44377</v>
      </c>
      <c r="B2915" s="266" t="s">
        <v>2</v>
      </c>
      <c r="C2915" s="321"/>
      <c r="D2915" s="321">
        <f>C2914</f>
        <v>1476896</v>
      </c>
      <c r="E2915" s="266" t="s">
        <v>251</v>
      </c>
      <c r="F2915" s="266" t="s">
        <v>740</v>
      </c>
      <c r="G2915" s="276"/>
    </row>
    <row r="2916" spans="1:8" ht="15" customHeight="1">
      <c r="A2916" s="186">
        <v>44377</v>
      </c>
      <c r="B2916" s="137" t="s">
        <v>159</v>
      </c>
      <c r="C2916" s="177"/>
      <c r="D2916" s="177">
        <v>1500000</v>
      </c>
      <c r="E2916" s="138" t="s">
        <v>419</v>
      </c>
      <c r="F2916" s="138" t="s">
        <v>717</v>
      </c>
      <c r="G2916" s="139"/>
    </row>
    <row r="2917" spans="1:8" ht="15" customHeight="1">
      <c r="A2917" s="186">
        <v>44377</v>
      </c>
      <c r="B2917" s="137" t="s">
        <v>718</v>
      </c>
      <c r="C2917" s="177">
        <v>1500000</v>
      </c>
      <c r="D2917" s="177"/>
      <c r="E2917" s="138" t="s">
        <v>719</v>
      </c>
      <c r="F2917" s="138" t="s">
        <v>716</v>
      </c>
      <c r="G2917" s="139"/>
    </row>
    <row r="2918" spans="1:8" ht="15" customHeight="1">
      <c r="A2918" s="186">
        <v>44377</v>
      </c>
      <c r="B2918" s="137" t="s">
        <v>720</v>
      </c>
      <c r="C2918" s="177">
        <v>-144632992</v>
      </c>
      <c r="D2918" s="177"/>
      <c r="E2918" s="138"/>
      <c r="F2918" s="138" t="s">
        <v>722</v>
      </c>
      <c r="G2918" s="139"/>
    </row>
    <row r="2919" spans="1:8" ht="15" customHeight="1">
      <c r="A2919" s="187">
        <v>44377</v>
      </c>
      <c r="B2919" s="136" t="s">
        <v>654</v>
      </c>
      <c r="C2919" s="178"/>
      <c r="D2919" s="178">
        <v>-144632992</v>
      </c>
      <c r="E2919" s="133"/>
      <c r="F2919" s="133" t="s">
        <v>721</v>
      </c>
      <c r="G2919" s="134"/>
    </row>
    <row r="2920" spans="1:8" ht="15" customHeight="1">
      <c r="A2920" s="231">
        <v>44405</v>
      </c>
      <c r="B2920" s="232" t="s">
        <v>87</v>
      </c>
      <c r="C2920" s="203">
        <v>25093000</v>
      </c>
      <c r="D2920" s="301"/>
      <c r="E2920" s="233" t="s">
        <v>347</v>
      </c>
      <c r="F2920" s="233" t="s">
        <v>646</v>
      </c>
      <c r="G2920" s="233" t="s">
        <v>87</v>
      </c>
      <c r="H2920" s="159" t="s">
        <v>759</v>
      </c>
    </row>
    <row r="2921" spans="1:8" ht="15" customHeight="1">
      <c r="A2921" s="247">
        <v>44405</v>
      </c>
      <c r="B2921" s="248" t="s">
        <v>88</v>
      </c>
      <c r="C2921" s="176">
        <v>90772000</v>
      </c>
      <c r="D2921" s="302"/>
      <c r="E2921" s="142" t="s">
        <v>239</v>
      </c>
      <c r="F2921" s="233" t="s">
        <v>645</v>
      </c>
      <c r="G2921" s="142" t="s">
        <v>35</v>
      </c>
    </row>
    <row r="2922" spans="1:8" ht="15" customHeight="1">
      <c r="A2922" s="231">
        <v>44405</v>
      </c>
      <c r="B2922" s="232" t="s">
        <v>158</v>
      </c>
      <c r="C2922" s="203">
        <v>11586500</v>
      </c>
      <c r="D2922" s="301"/>
      <c r="E2922" s="233" t="s">
        <v>239</v>
      </c>
      <c r="F2922" s="233" t="s">
        <v>645</v>
      </c>
      <c r="G2922" s="233"/>
    </row>
    <row r="2923" spans="1:8" ht="15" customHeight="1">
      <c r="A2923" s="234">
        <v>44405</v>
      </c>
      <c r="B2923" s="235" t="s">
        <v>159</v>
      </c>
      <c r="C2923" s="303"/>
      <c r="D2923" s="304">
        <f>SUM(C2920:C2922)</f>
        <v>127451500</v>
      </c>
      <c r="E2923" s="237" t="s">
        <v>239</v>
      </c>
      <c r="F2923" s="237" t="s">
        <v>645</v>
      </c>
      <c r="G2923" s="237"/>
    </row>
    <row r="2924" spans="1:8" ht="15" customHeight="1">
      <c r="A2924" s="252">
        <v>44405</v>
      </c>
      <c r="B2924" s="253" t="s">
        <v>406</v>
      </c>
      <c r="C2924" s="305">
        <v>1432113</v>
      </c>
      <c r="D2924" s="305"/>
      <c r="E2924" s="254" t="s">
        <v>564</v>
      </c>
      <c r="F2924" s="254" t="s">
        <v>855</v>
      </c>
      <c r="G2924" s="207"/>
    </row>
    <row r="2925" spans="1:8" ht="15" customHeight="1">
      <c r="A2925" s="247">
        <v>44405</v>
      </c>
      <c r="B2925" s="249" t="s">
        <v>424</v>
      </c>
      <c r="C2925" s="176">
        <f>7193050-C2924</f>
        <v>5760937</v>
      </c>
      <c r="D2925" s="176"/>
      <c r="E2925" s="142" t="s">
        <v>563</v>
      </c>
      <c r="F2925" s="142" t="s">
        <v>854</v>
      </c>
      <c r="G2925" s="139"/>
    </row>
    <row r="2926" spans="1:8" ht="15" customHeight="1">
      <c r="A2926" s="247">
        <v>44405</v>
      </c>
      <c r="B2926" s="249" t="s">
        <v>158</v>
      </c>
      <c r="C2926" s="176">
        <v>719305</v>
      </c>
      <c r="D2926" s="176"/>
      <c r="E2926" s="142" t="s">
        <v>563</v>
      </c>
      <c r="F2926" s="142" t="s">
        <v>854</v>
      </c>
      <c r="G2926" s="139"/>
    </row>
    <row r="2927" spans="1:8" ht="15" customHeight="1">
      <c r="A2927" s="234">
        <v>44405</v>
      </c>
      <c r="B2927" s="236" t="s">
        <v>159</v>
      </c>
      <c r="C2927" s="303"/>
      <c r="D2927" s="303">
        <f>SUM(C2924:C2926)</f>
        <v>7912355</v>
      </c>
      <c r="E2927" s="237" t="s">
        <v>563</v>
      </c>
      <c r="F2927" s="237" t="s">
        <v>854</v>
      </c>
      <c r="G2927" s="134"/>
    </row>
    <row r="2928" spans="1:8" ht="15" customHeight="1">
      <c r="A2928" s="238">
        <v>44408</v>
      </c>
      <c r="B2928" s="239" t="s">
        <v>228</v>
      </c>
      <c r="C2928" s="306">
        <v>332243071</v>
      </c>
      <c r="D2928" s="307"/>
      <c r="E2928" s="240" t="s">
        <v>325</v>
      </c>
      <c r="F2928" s="240" t="s">
        <v>856</v>
      </c>
      <c r="G2928" s="240"/>
    </row>
    <row r="2929" spans="1:8" ht="15" customHeight="1">
      <c r="A2929" s="241">
        <f>A2928</f>
        <v>44408</v>
      </c>
      <c r="B2929" s="242" t="s">
        <v>158</v>
      </c>
      <c r="C2929" s="308">
        <v>33224083</v>
      </c>
      <c r="D2929" s="309"/>
      <c r="E2929" s="243" t="s">
        <v>324</v>
      </c>
      <c r="F2929" s="243" t="s">
        <v>856</v>
      </c>
      <c r="G2929" s="243"/>
    </row>
    <row r="2930" spans="1:8" ht="15" customHeight="1">
      <c r="A2930" s="241">
        <f>A2928</f>
        <v>44408</v>
      </c>
      <c r="B2930" s="242" t="s">
        <v>228</v>
      </c>
      <c r="C2930" s="308">
        <v>15225682</v>
      </c>
      <c r="D2930" s="309"/>
      <c r="E2930" s="243" t="s">
        <v>324</v>
      </c>
      <c r="F2930" s="243" t="s">
        <v>857</v>
      </c>
      <c r="G2930" s="243"/>
    </row>
    <row r="2931" spans="1:8" ht="15" customHeight="1">
      <c r="A2931" s="241">
        <f>A2928</f>
        <v>44408</v>
      </c>
      <c r="B2931" s="242" t="s">
        <v>89</v>
      </c>
      <c r="C2931" s="308">
        <v>13944640</v>
      </c>
      <c r="D2931" s="309"/>
      <c r="E2931" s="243" t="s">
        <v>324</v>
      </c>
      <c r="F2931" s="243" t="s">
        <v>858</v>
      </c>
      <c r="G2931" s="243"/>
    </row>
    <row r="2932" spans="1:8" ht="15" customHeight="1">
      <c r="A2932" s="258">
        <f>A2928</f>
        <v>44408</v>
      </c>
      <c r="B2932" s="259" t="s">
        <v>30</v>
      </c>
      <c r="C2932" s="310"/>
      <c r="D2932" s="310">
        <v>2236</v>
      </c>
      <c r="E2932" s="261" t="s">
        <v>324</v>
      </c>
      <c r="F2932" s="261" t="s">
        <v>859</v>
      </c>
      <c r="G2932" s="261"/>
    </row>
    <row r="2933" spans="1:8" ht="15" customHeight="1">
      <c r="A2933" s="244">
        <f>A2928</f>
        <v>44408</v>
      </c>
      <c r="B2933" s="245" t="s">
        <v>159</v>
      </c>
      <c r="C2933" s="311"/>
      <c r="D2933" s="312">
        <f>SUM(C2928:C2931)-D2932</f>
        <v>394635240</v>
      </c>
      <c r="E2933" s="246" t="s">
        <v>324</v>
      </c>
      <c r="F2933" s="246" t="s">
        <v>856</v>
      </c>
      <c r="G2933" s="246"/>
    </row>
    <row r="2934" spans="1:8" ht="15" customHeight="1">
      <c r="A2934" s="184">
        <v>44378</v>
      </c>
      <c r="B2934" s="1" t="s">
        <v>85</v>
      </c>
      <c r="D2934" s="38">
        <v>5442100</v>
      </c>
      <c r="E2934" s="1" t="s">
        <v>117</v>
      </c>
      <c r="F2934" s="1" t="s">
        <v>234</v>
      </c>
      <c r="G2934" s="1" t="s">
        <v>431</v>
      </c>
      <c r="H2934" s="159" t="s">
        <v>762</v>
      </c>
    </row>
    <row r="2935" spans="1:8" ht="15" customHeight="1">
      <c r="A2935" s="184">
        <v>44378</v>
      </c>
      <c r="B2935" s="1" t="s">
        <v>760</v>
      </c>
      <c r="D2935" s="38">
        <v>544210</v>
      </c>
      <c r="E2935" s="1" t="s">
        <v>117</v>
      </c>
      <c r="F2935" s="1" t="s">
        <v>234</v>
      </c>
      <c r="G2935" s="1" t="s">
        <v>431</v>
      </c>
    </row>
    <row r="2936" spans="1:8" ht="15" customHeight="1">
      <c r="A2936" s="184">
        <v>44378</v>
      </c>
      <c r="B2936" s="1" t="s">
        <v>761</v>
      </c>
      <c r="C2936" s="38">
        <v>5986310</v>
      </c>
      <c r="E2936" s="1" t="s">
        <v>117</v>
      </c>
      <c r="F2936" s="1" t="s">
        <v>234</v>
      </c>
      <c r="G2936" s="1" t="s">
        <v>431</v>
      </c>
    </row>
    <row r="2937" spans="1:8" ht="15" customHeight="1">
      <c r="A2937" s="184">
        <v>44378</v>
      </c>
      <c r="B2937" s="1" t="s">
        <v>161</v>
      </c>
      <c r="D2937" s="38">
        <v>1697400</v>
      </c>
      <c r="E2937" s="1" t="s">
        <v>117</v>
      </c>
      <c r="F2937" s="1" t="s">
        <v>235</v>
      </c>
      <c r="G2937" s="1" t="s">
        <v>431</v>
      </c>
    </row>
    <row r="2938" spans="1:8" ht="15" customHeight="1">
      <c r="A2938" s="184">
        <v>44378</v>
      </c>
      <c r="B2938" s="1" t="s">
        <v>760</v>
      </c>
      <c r="D2938" s="38">
        <v>169740</v>
      </c>
      <c r="E2938" s="1" t="s">
        <v>117</v>
      </c>
      <c r="F2938" s="1" t="s">
        <v>235</v>
      </c>
      <c r="G2938" s="1" t="s">
        <v>431</v>
      </c>
    </row>
    <row r="2939" spans="1:8" ht="15" customHeight="1">
      <c r="A2939" s="184">
        <v>44378</v>
      </c>
      <c r="B2939" s="1" t="s">
        <v>761</v>
      </c>
      <c r="C2939" s="38">
        <v>1867140</v>
      </c>
      <c r="E2939" s="1" t="s">
        <v>117</v>
      </c>
      <c r="F2939" s="1" t="s">
        <v>235</v>
      </c>
      <c r="G2939" s="1" t="s">
        <v>431</v>
      </c>
    </row>
    <row r="2940" spans="1:8" ht="15" customHeight="1">
      <c r="A2940" s="184">
        <v>44378</v>
      </c>
      <c r="B2940" s="1" t="s">
        <v>161</v>
      </c>
      <c r="D2940" s="38">
        <v>77000</v>
      </c>
      <c r="E2940" s="1" t="s">
        <v>117</v>
      </c>
      <c r="F2940" s="1" t="s">
        <v>235</v>
      </c>
      <c r="G2940" s="1" t="s">
        <v>431</v>
      </c>
    </row>
    <row r="2941" spans="1:8" ht="15" customHeight="1">
      <c r="A2941" s="184">
        <v>44378</v>
      </c>
      <c r="B2941" s="1" t="s">
        <v>760</v>
      </c>
      <c r="D2941" s="38">
        <v>7700</v>
      </c>
      <c r="E2941" s="1" t="s">
        <v>117</v>
      </c>
      <c r="F2941" s="1" t="s">
        <v>235</v>
      </c>
      <c r="G2941" s="1" t="s">
        <v>431</v>
      </c>
    </row>
    <row r="2942" spans="1:8" ht="15" customHeight="1">
      <c r="A2942" s="184">
        <v>44378</v>
      </c>
      <c r="B2942" s="1" t="s">
        <v>761</v>
      </c>
      <c r="C2942" s="38">
        <v>84700</v>
      </c>
      <c r="E2942" s="1" t="s">
        <v>117</v>
      </c>
      <c r="F2942" s="1" t="s">
        <v>235</v>
      </c>
      <c r="G2942" s="1" t="s">
        <v>431</v>
      </c>
    </row>
    <row r="2943" spans="1:8" ht="15" customHeight="1">
      <c r="A2943" s="184">
        <v>44378</v>
      </c>
      <c r="B2943" s="1" t="s">
        <v>85</v>
      </c>
      <c r="D2943" s="38">
        <v>6687000</v>
      </c>
      <c r="E2943" s="1" t="s">
        <v>118</v>
      </c>
      <c r="F2943" s="1" t="s">
        <v>234</v>
      </c>
      <c r="G2943" s="1" t="s">
        <v>431</v>
      </c>
    </row>
    <row r="2944" spans="1:8" ht="15" customHeight="1">
      <c r="A2944" s="184">
        <v>44378</v>
      </c>
      <c r="B2944" s="1" t="s">
        <v>760</v>
      </c>
      <c r="D2944" s="38">
        <v>668700</v>
      </c>
      <c r="E2944" s="1" t="s">
        <v>118</v>
      </c>
      <c r="F2944" s="1" t="s">
        <v>234</v>
      </c>
      <c r="G2944" s="1" t="s">
        <v>431</v>
      </c>
    </row>
    <row r="2945" spans="1:7" ht="15" customHeight="1">
      <c r="A2945" s="184">
        <v>44378</v>
      </c>
      <c r="B2945" s="1" t="s">
        <v>761</v>
      </c>
      <c r="C2945" s="38">
        <v>7355700</v>
      </c>
      <c r="E2945" s="1" t="s">
        <v>118</v>
      </c>
      <c r="F2945" s="1" t="s">
        <v>234</v>
      </c>
      <c r="G2945" s="1" t="s">
        <v>431</v>
      </c>
    </row>
    <row r="2946" spans="1:7" ht="15" customHeight="1">
      <c r="A2946" s="184">
        <v>44378</v>
      </c>
      <c r="B2946" s="1" t="s">
        <v>161</v>
      </c>
      <c r="D2946" s="38">
        <v>4051500</v>
      </c>
      <c r="E2946" s="1" t="s">
        <v>118</v>
      </c>
      <c r="F2946" s="1" t="s">
        <v>235</v>
      </c>
      <c r="G2946" s="1" t="s">
        <v>431</v>
      </c>
    </row>
    <row r="2947" spans="1:7" ht="15" customHeight="1">
      <c r="A2947" s="184">
        <v>44378</v>
      </c>
      <c r="B2947" s="1" t="s">
        <v>760</v>
      </c>
      <c r="D2947" s="38">
        <v>405150</v>
      </c>
      <c r="E2947" s="1" t="s">
        <v>118</v>
      </c>
      <c r="F2947" s="1" t="s">
        <v>235</v>
      </c>
      <c r="G2947" s="1" t="s">
        <v>431</v>
      </c>
    </row>
    <row r="2948" spans="1:7" ht="15" customHeight="1">
      <c r="A2948" s="184">
        <v>44378</v>
      </c>
      <c r="B2948" s="1" t="s">
        <v>761</v>
      </c>
      <c r="C2948" s="38">
        <v>4456650</v>
      </c>
      <c r="E2948" s="1" t="s">
        <v>118</v>
      </c>
      <c r="F2948" s="1" t="s">
        <v>235</v>
      </c>
      <c r="G2948" s="1" t="s">
        <v>431</v>
      </c>
    </row>
    <row r="2949" spans="1:7" ht="15" customHeight="1">
      <c r="A2949" s="184">
        <v>44378</v>
      </c>
      <c r="B2949" s="1" t="s">
        <v>85</v>
      </c>
      <c r="D2949" s="38">
        <v>38122300</v>
      </c>
      <c r="E2949" s="1" t="s">
        <v>315</v>
      </c>
      <c r="F2949" s="1" t="s">
        <v>234</v>
      </c>
      <c r="G2949" s="1" t="s">
        <v>431</v>
      </c>
    </row>
    <row r="2950" spans="1:7" ht="15" customHeight="1">
      <c r="A2950" s="184">
        <v>44378</v>
      </c>
      <c r="B2950" s="1" t="s">
        <v>760</v>
      </c>
      <c r="D2950" s="38">
        <v>3812230</v>
      </c>
      <c r="E2950" s="1" t="s">
        <v>315</v>
      </c>
      <c r="F2950" s="1" t="s">
        <v>234</v>
      </c>
      <c r="G2950" s="1" t="s">
        <v>431</v>
      </c>
    </row>
    <row r="2951" spans="1:7" ht="15" customHeight="1">
      <c r="A2951" s="184">
        <v>44378</v>
      </c>
      <c r="B2951" s="1" t="s">
        <v>761</v>
      </c>
      <c r="C2951" s="38">
        <v>41934530</v>
      </c>
      <c r="E2951" s="1" t="s">
        <v>315</v>
      </c>
      <c r="F2951" s="1" t="s">
        <v>234</v>
      </c>
      <c r="G2951" s="1" t="s">
        <v>431</v>
      </c>
    </row>
    <row r="2952" spans="1:7" ht="15" customHeight="1">
      <c r="A2952" s="184">
        <v>44378</v>
      </c>
      <c r="B2952" s="1" t="s">
        <v>161</v>
      </c>
      <c r="D2952" s="38">
        <v>21997100</v>
      </c>
      <c r="E2952" s="1" t="s">
        <v>315</v>
      </c>
      <c r="F2952" s="1" t="s">
        <v>235</v>
      </c>
      <c r="G2952" s="1" t="s">
        <v>431</v>
      </c>
    </row>
    <row r="2953" spans="1:7" ht="15" customHeight="1">
      <c r="A2953" s="184">
        <v>44378</v>
      </c>
      <c r="B2953" s="1" t="s">
        <v>760</v>
      </c>
      <c r="D2953" s="38">
        <v>2199710</v>
      </c>
      <c r="E2953" s="1" t="s">
        <v>315</v>
      </c>
      <c r="F2953" s="1" t="s">
        <v>235</v>
      </c>
      <c r="G2953" s="1" t="s">
        <v>431</v>
      </c>
    </row>
    <row r="2954" spans="1:7" ht="15" customHeight="1">
      <c r="A2954" s="184">
        <v>44378</v>
      </c>
      <c r="B2954" s="1" t="s">
        <v>761</v>
      </c>
      <c r="C2954" s="38">
        <v>24196810</v>
      </c>
      <c r="E2954" s="1" t="s">
        <v>315</v>
      </c>
      <c r="F2954" s="1" t="s">
        <v>235</v>
      </c>
      <c r="G2954" s="1" t="s">
        <v>431</v>
      </c>
    </row>
    <row r="2955" spans="1:7" ht="15" customHeight="1">
      <c r="A2955" s="184">
        <v>44378</v>
      </c>
      <c r="B2955" s="1" t="s">
        <v>85</v>
      </c>
      <c r="D2955" s="38">
        <v>17294380</v>
      </c>
      <c r="E2955" s="1" t="s">
        <v>120</v>
      </c>
      <c r="F2955" s="1" t="s">
        <v>234</v>
      </c>
      <c r="G2955" s="1" t="s">
        <v>431</v>
      </c>
    </row>
    <row r="2956" spans="1:7" ht="15" customHeight="1">
      <c r="A2956" s="184">
        <v>44378</v>
      </c>
      <c r="B2956" s="1" t="s">
        <v>760</v>
      </c>
      <c r="D2956" s="38">
        <v>1729438</v>
      </c>
      <c r="E2956" s="1" t="s">
        <v>120</v>
      </c>
      <c r="F2956" s="1" t="s">
        <v>234</v>
      </c>
      <c r="G2956" s="1" t="s">
        <v>431</v>
      </c>
    </row>
    <row r="2957" spans="1:7" ht="15" customHeight="1">
      <c r="A2957" s="184">
        <v>44378</v>
      </c>
      <c r="B2957" s="1" t="s">
        <v>761</v>
      </c>
      <c r="C2957" s="38">
        <v>19023818</v>
      </c>
      <c r="E2957" s="1" t="s">
        <v>120</v>
      </c>
      <c r="F2957" s="1" t="s">
        <v>234</v>
      </c>
      <c r="G2957" s="1" t="s">
        <v>431</v>
      </c>
    </row>
    <row r="2958" spans="1:7" ht="15" customHeight="1">
      <c r="A2958" s="184">
        <v>44378</v>
      </c>
      <c r="B2958" s="1" t="s">
        <v>161</v>
      </c>
      <c r="D2958" s="38">
        <v>9908700</v>
      </c>
      <c r="E2958" s="1" t="s">
        <v>120</v>
      </c>
      <c r="F2958" s="1" t="s">
        <v>235</v>
      </c>
      <c r="G2958" s="1" t="s">
        <v>431</v>
      </c>
    </row>
    <row r="2959" spans="1:7" ht="15" customHeight="1">
      <c r="A2959" s="184">
        <v>44378</v>
      </c>
      <c r="B2959" s="1" t="s">
        <v>760</v>
      </c>
      <c r="D2959" s="38">
        <v>990870</v>
      </c>
      <c r="E2959" s="1" t="s">
        <v>120</v>
      </c>
      <c r="F2959" s="1" t="s">
        <v>235</v>
      </c>
      <c r="G2959" s="1" t="s">
        <v>431</v>
      </c>
    </row>
    <row r="2960" spans="1:7" ht="15" customHeight="1">
      <c r="A2960" s="184">
        <v>44378</v>
      </c>
      <c r="B2960" s="1" t="s">
        <v>761</v>
      </c>
      <c r="C2960" s="38">
        <v>10899570</v>
      </c>
      <c r="E2960" s="1" t="s">
        <v>120</v>
      </c>
      <c r="F2960" s="1" t="s">
        <v>235</v>
      </c>
      <c r="G2960" s="1" t="s">
        <v>431</v>
      </c>
    </row>
    <row r="2961" spans="1:7" ht="15" customHeight="1">
      <c r="A2961" s="184">
        <v>44378</v>
      </c>
      <c r="B2961" s="1" t="s">
        <v>85</v>
      </c>
      <c r="D2961" s="38">
        <v>16084480</v>
      </c>
      <c r="E2961" s="1" t="s">
        <v>120</v>
      </c>
      <c r="F2961" s="1" t="s">
        <v>234</v>
      </c>
      <c r="G2961" s="1" t="s">
        <v>431</v>
      </c>
    </row>
    <row r="2962" spans="1:7" ht="15" customHeight="1">
      <c r="A2962" s="184">
        <v>44378</v>
      </c>
      <c r="B2962" s="1" t="s">
        <v>760</v>
      </c>
      <c r="D2962" s="38">
        <v>1608448</v>
      </c>
      <c r="E2962" s="1" t="s">
        <v>120</v>
      </c>
      <c r="F2962" s="1" t="s">
        <v>234</v>
      </c>
      <c r="G2962" s="1" t="s">
        <v>431</v>
      </c>
    </row>
    <row r="2963" spans="1:7" ht="15" customHeight="1">
      <c r="A2963" s="184">
        <v>44378</v>
      </c>
      <c r="B2963" s="1" t="s">
        <v>761</v>
      </c>
      <c r="C2963" s="38">
        <v>17692928</v>
      </c>
      <c r="E2963" s="1" t="s">
        <v>120</v>
      </c>
      <c r="F2963" s="1" t="s">
        <v>234</v>
      </c>
      <c r="G2963" s="1" t="s">
        <v>431</v>
      </c>
    </row>
    <row r="2964" spans="1:7" ht="15" customHeight="1">
      <c r="A2964" s="184">
        <v>44378</v>
      </c>
      <c r="B2964" s="1" t="s">
        <v>161</v>
      </c>
      <c r="D2964" s="38">
        <v>9215520</v>
      </c>
      <c r="E2964" s="1" t="s">
        <v>120</v>
      </c>
      <c r="F2964" s="1" t="s">
        <v>235</v>
      </c>
      <c r="G2964" s="1" t="s">
        <v>431</v>
      </c>
    </row>
    <row r="2965" spans="1:7" ht="15" customHeight="1">
      <c r="A2965" s="184">
        <v>44378</v>
      </c>
      <c r="B2965" s="1" t="s">
        <v>760</v>
      </c>
      <c r="D2965" s="38">
        <v>921552</v>
      </c>
      <c r="E2965" s="1" t="s">
        <v>120</v>
      </c>
      <c r="F2965" s="1" t="s">
        <v>235</v>
      </c>
      <c r="G2965" s="1" t="s">
        <v>431</v>
      </c>
    </row>
    <row r="2966" spans="1:7" ht="15" customHeight="1">
      <c r="A2966" s="184">
        <v>44378</v>
      </c>
      <c r="B2966" s="1" t="s">
        <v>761</v>
      </c>
      <c r="C2966" s="38">
        <v>10137072</v>
      </c>
      <c r="E2966" s="1" t="s">
        <v>120</v>
      </c>
      <c r="F2966" s="1" t="s">
        <v>235</v>
      </c>
      <c r="G2966" s="1" t="s">
        <v>431</v>
      </c>
    </row>
    <row r="2967" spans="1:7" ht="15" customHeight="1">
      <c r="A2967" s="184">
        <v>44378</v>
      </c>
      <c r="B2967" s="1" t="s">
        <v>85</v>
      </c>
      <c r="D2967" s="38">
        <v>43209000</v>
      </c>
      <c r="E2967" s="1" t="s">
        <v>238</v>
      </c>
      <c r="F2967" s="1" t="s">
        <v>234</v>
      </c>
      <c r="G2967" s="1" t="s">
        <v>431</v>
      </c>
    </row>
    <row r="2968" spans="1:7" ht="15" customHeight="1">
      <c r="A2968" s="184">
        <v>44378</v>
      </c>
      <c r="B2968" s="1" t="s">
        <v>760</v>
      </c>
      <c r="D2968" s="38">
        <v>4320900</v>
      </c>
      <c r="E2968" s="1" t="s">
        <v>238</v>
      </c>
      <c r="F2968" s="1" t="s">
        <v>234</v>
      </c>
      <c r="G2968" s="1" t="s">
        <v>431</v>
      </c>
    </row>
    <row r="2969" spans="1:7" ht="15" customHeight="1">
      <c r="A2969" s="184">
        <v>44378</v>
      </c>
      <c r="B2969" s="1" t="s">
        <v>761</v>
      </c>
      <c r="C2969" s="38">
        <v>47529900</v>
      </c>
      <c r="E2969" s="1" t="s">
        <v>238</v>
      </c>
      <c r="F2969" s="1" t="s">
        <v>234</v>
      </c>
      <c r="G2969" s="1" t="s">
        <v>431</v>
      </c>
    </row>
    <row r="2970" spans="1:7" ht="15" customHeight="1">
      <c r="A2970" s="184">
        <v>44378</v>
      </c>
      <c r="B2970" s="1" t="s">
        <v>161</v>
      </c>
      <c r="D2970" s="38">
        <v>26452000</v>
      </c>
      <c r="E2970" s="1" t="s">
        <v>238</v>
      </c>
      <c r="F2970" s="1" t="s">
        <v>235</v>
      </c>
      <c r="G2970" s="1" t="s">
        <v>431</v>
      </c>
    </row>
    <row r="2971" spans="1:7" ht="15" customHeight="1">
      <c r="A2971" s="184">
        <v>44378</v>
      </c>
      <c r="B2971" s="1" t="s">
        <v>760</v>
      </c>
      <c r="D2971" s="38">
        <v>2645200</v>
      </c>
      <c r="E2971" s="1" t="s">
        <v>238</v>
      </c>
      <c r="F2971" s="1" t="s">
        <v>235</v>
      </c>
      <c r="G2971" s="1" t="s">
        <v>431</v>
      </c>
    </row>
    <row r="2972" spans="1:7" ht="15" customHeight="1">
      <c r="A2972" s="184">
        <v>44378</v>
      </c>
      <c r="B2972" s="1" t="s">
        <v>761</v>
      </c>
      <c r="C2972" s="38">
        <v>29097200</v>
      </c>
      <c r="E2972" s="1" t="s">
        <v>238</v>
      </c>
      <c r="F2972" s="1" t="s">
        <v>235</v>
      </c>
      <c r="G2972" s="1" t="s">
        <v>431</v>
      </c>
    </row>
    <row r="2973" spans="1:7" ht="15" customHeight="1">
      <c r="A2973" s="184">
        <v>44378</v>
      </c>
      <c r="B2973" s="1" t="s">
        <v>161</v>
      </c>
      <c r="D2973" s="38">
        <v>12475200</v>
      </c>
      <c r="E2973" s="1" t="s">
        <v>366</v>
      </c>
      <c r="F2973" s="1" t="s">
        <v>235</v>
      </c>
      <c r="G2973" s="1" t="s">
        <v>431</v>
      </c>
    </row>
    <row r="2974" spans="1:7" ht="15" customHeight="1">
      <c r="A2974" s="184">
        <v>44378</v>
      </c>
      <c r="B2974" s="1" t="s">
        <v>760</v>
      </c>
      <c r="D2974" s="38">
        <v>1247520</v>
      </c>
      <c r="E2974" s="1" t="s">
        <v>366</v>
      </c>
      <c r="F2974" s="1" t="s">
        <v>235</v>
      </c>
      <c r="G2974" s="1" t="s">
        <v>431</v>
      </c>
    </row>
    <row r="2975" spans="1:7" ht="15" customHeight="1">
      <c r="A2975" s="184">
        <v>44378</v>
      </c>
      <c r="B2975" s="1" t="s">
        <v>761</v>
      </c>
      <c r="C2975" s="38">
        <v>13722720</v>
      </c>
      <c r="E2975" s="1" t="s">
        <v>366</v>
      </c>
      <c r="F2975" s="1" t="s">
        <v>235</v>
      </c>
      <c r="G2975" s="1" t="s">
        <v>431</v>
      </c>
    </row>
    <row r="2976" spans="1:7" ht="15" customHeight="1">
      <c r="A2976" s="184">
        <v>44378</v>
      </c>
      <c r="B2976" s="1" t="s">
        <v>85</v>
      </c>
      <c r="D2976" s="38">
        <v>13287450</v>
      </c>
      <c r="E2976" s="1" t="s">
        <v>366</v>
      </c>
      <c r="F2976" s="1" t="s">
        <v>234</v>
      </c>
      <c r="G2976" s="1" t="s">
        <v>431</v>
      </c>
    </row>
    <row r="2977" spans="1:7" ht="15" customHeight="1">
      <c r="A2977" s="184">
        <v>44378</v>
      </c>
      <c r="B2977" s="1" t="s">
        <v>760</v>
      </c>
      <c r="D2977" s="38">
        <v>1328745</v>
      </c>
      <c r="E2977" s="1" t="s">
        <v>366</v>
      </c>
      <c r="F2977" s="1" t="s">
        <v>234</v>
      </c>
      <c r="G2977" s="1" t="s">
        <v>431</v>
      </c>
    </row>
    <row r="2978" spans="1:7" ht="15" customHeight="1">
      <c r="A2978" s="184">
        <v>44378</v>
      </c>
      <c r="B2978" s="1" t="s">
        <v>761</v>
      </c>
      <c r="C2978" s="38">
        <v>14616195</v>
      </c>
      <c r="E2978" s="1" t="s">
        <v>366</v>
      </c>
      <c r="F2978" s="1" t="s">
        <v>234</v>
      </c>
      <c r="G2978" s="1" t="s">
        <v>431</v>
      </c>
    </row>
    <row r="2979" spans="1:7" ht="15" customHeight="1">
      <c r="A2979" s="184">
        <v>44378</v>
      </c>
      <c r="B2979" s="1" t="s">
        <v>161</v>
      </c>
      <c r="D2979" s="38">
        <v>7247700</v>
      </c>
      <c r="E2979" s="1" t="s">
        <v>366</v>
      </c>
      <c r="F2979" s="1" t="s">
        <v>235</v>
      </c>
      <c r="G2979" s="1" t="s">
        <v>431</v>
      </c>
    </row>
    <row r="2980" spans="1:7" ht="15" customHeight="1">
      <c r="A2980" s="184">
        <v>44378</v>
      </c>
      <c r="B2980" s="1" t="s">
        <v>760</v>
      </c>
      <c r="D2980" s="38">
        <v>724770</v>
      </c>
      <c r="E2980" s="1" t="s">
        <v>366</v>
      </c>
      <c r="F2980" s="1" t="s">
        <v>235</v>
      </c>
      <c r="G2980" s="1" t="s">
        <v>431</v>
      </c>
    </row>
    <row r="2981" spans="1:7" ht="15" customHeight="1">
      <c r="A2981" s="184">
        <v>44378</v>
      </c>
      <c r="B2981" s="1" t="s">
        <v>761</v>
      </c>
      <c r="C2981" s="38">
        <v>7972470</v>
      </c>
      <c r="E2981" s="1" t="s">
        <v>366</v>
      </c>
      <c r="F2981" s="1" t="s">
        <v>235</v>
      </c>
      <c r="G2981" s="1" t="s">
        <v>431</v>
      </c>
    </row>
    <row r="2982" spans="1:7" ht="15" customHeight="1">
      <c r="A2982" s="184">
        <v>44378</v>
      </c>
      <c r="B2982" s="1" t="s">
        <v>161</v>
      </c>
      <c r="D2982" s="38">
        <v>2925900</v>
      </c>
      <c r="E2982" s="1" t="s">
        <v>123</v>
      </c>
      <c r="F2982" s="1" t="s">
        <v>235</v>
      </c>
      <c r="G2982" s="1" t="s">
        <v>431</v>
      </c>
    </row>
    <row r="2983" spans="1:7" ht="15" customHeight="1">
      <c r="A2983" s="184">
        <v>44378</v>
      </c>
      <c r="B2983" s="1" t="s">
        <v>760</v>
      </c>
      <c r="D2983" s="38">
        <v>292590</v>
      </c>
      <c r="E2983" s="1" t="s">
        <v>123</v>
      </c>
      <c r="F2983" s="1" t="s">
        <v>235</v>
      </c>
      <c r="G2983" s="1" t="s">
        <v>431</v>
      </c>
    </row>
    <row r="2984" spans="1:7" ht="15" customHeight="1">
      <c r="A2984" s="184">
        <v>44378</v>
      </c>
      <c r="B2984" s="1" t="s">
        <v>761</v>
      </c>
      <c r="C2984" s="38">
        <v>3218490</v>
      </c>
      <c r="E2984" s="1" t="s">
        <v>123</v>
      </c>
      <c r="F2984" s="1" t="s">
        <v>235</v>
      </c>
      <c r="G2984" s="1" t="s">
        <v>431</v>
      </c>
    </row>
    <row r="2985" spans="1:7" ht="15" customHeight="1">
      <c r="A2985" s="184">
        <v>44378</v>
      </c>
      <c r="B2985" s="1" t="s">
        <v>85</v>
      </c>
      <c r="D2985" s="38">
        <v>13796000</v>
      </c>
      <c r="E2985" s="1" t="s">
        <v>238</v>
      </c>
      <c r="F2985" s="1" t="s">
        <v>234</v>
      </c>
      <c r="G2985" s="1" t="s">
        <v>431</v>
      </c>
    </row>
    <row r="2986" spans="1:7" ht="15" customHeight="1">
      <c r="A2986" s="184">
        <v>44378</v>
      </c>
      <c r="B2986" s="1" t="s">
        <v>760</v>
      </c>
      <c r="D2986" s="38">
        <v>1379600</v>
      </c>
      <c r="E2986" s="1" t="s">
        <v>238</v>
      </c>
      <c r="F2986" s="1" t="s">
        <v>234</v>
      </c>
      <c r="G2986" s="1" t="s">
        <v>431</v>
      </c>
    </row>
    <row r="2987" spans="1:7" ht="15" customHeight="1">
      <c r="A2987" s="184">
        <v>44378</v>
      </c>
      <c r="B2987" s="1" t="s">
        <v>761</v>
      </c>
      <c r="C2987" s="38">
        <v>15175600</v>
      </c>
      <c r="E2987" s="1" t="s">
        <v>238</v>
      </c>
      <c r="F2987" s="1" t="s">
        <v>234</v>
      </c>
      <c r="G2987" s="1" t="s">
        <v>431</v>
      </c>
    </row>
    <row r="2988" spans="1:7" ht="15" customHeight="1">
      <c r="A2988" s="184">
        <v>44378</v>
      </c>
      <c r="B2988" s="1" t="s">
        <v>161</v>
      </c>
      <c r="D2988" s="38">
        <v>8423000</v>
      </c>
      <c r="E2988" s="1" t="s">
        <v>238</v>
      </c>
      <c r="F2988" s="1" t="s">
        <v>235</v>
      </c>
      <c r="G2988" s="1" t="s">
        <v>431</v>
      </c>
    </row>
    <row r="2989" spans="1:7" ht="15" customHeight="1">
      <c r="A2989" s="184">
        <v>44378</v>
      </c>
      <c r="B2989" s="1" t="s">
        <v>760</v>
      </c>
      <c r="D2989" s="38">
        <v>842300</v>
      </c>
      <c r="E2989" s="1" t="s">
        <v>238</v>
      </c>
      <c r="F2989" s="1" t="s">
        <v>235</v>
      </c>
      <c r="G2989" s="1" t="s">
        <v>431</v>
      </c>
    </row>
    <row r="2990" spans="1:7" ht="15" customHeight="1">
      <c r="A2990" s="184">
        <v>44378</v>
      </c>
      <c r="B2990" s="1" t="s">
        <v>761</v>
      </c>
      <c r="C2990" s="38">
        <v>9265300</v>
      </c>
      <c r="E2990" s="1" t="s">
        <v>238</v>
      </c>
      <c r="F2990" s="1" t="s">
        <v>235</v>
      </c>
      <c r="G2990" s="1" t="s">
        <v>431</v>
      </c>
    </row>
    <row r="2991" spans="1:7" ht="15" customHeight="1">
      <c r="A2991" s="184">
        <v>44378</v>
      </c>
      <c r="B2991" s="1" t="s">
        <v>85</v>
      </c>
      <c r="D2991" s="38">
        <v>10626800</v>
      </c>
      <c r="E2991" s="1" t="s">
        <v>258</v>
      </c>
      <c r="F2991" s="1" t="s">
        <v>234</v>
      </c>
      <c r="G2991" s="1" t="s">
        <v>431</v>
      </c>
    </row>
    <row r="2992" spans="1:7" ht="15" customHeight="1">
      <c r="A2992" s="184">
        <v>44378</v>
      </c>
      <c r="B2992" s="1" t="s">
        <v>760</v>
      </c>
      <c r="D2992" s="38">
        <v>1062680</v>
      </c>
      <c r="E2992" s="1" t="s">
        <v>258</v>
      </c>
      <c r="F2992" s="1" t="s">
        <v>234</v>
      </c>
      <c r="G2992" s="1" t="s">
        <v>431</v>
      </c>
    </row>
    <row r="2993" spans="1:7" ht="15" customHeight="1">
      <c r="A2993" s="184">
        <v>44378</v>
      </c>
      <c r="B2993" s="1" t="s">
        <v>761</v>
      </c>
      <c r="C2993" s="38">
        <v>11689480</v>
      </c>
      <c r="E2993" s="1" t="s">
        <v>258</v>
      </c>
      <c r="F2993" s="1" t="s">
        <v>234</v>
      </c>
      <c r="G2993" s="1" t="s">
        <v>431</v>
      </c>
    </row>
    <row r="2994" spans="1:7" ht="15" customHeight="1">
      <c r="A2994" s="184">
        <v>44378</v>
      </c>
      <c r="B2994" s="1" t="s">
        <v>161</v>
      </c>
      <c r="D2994" s="38">
        <v>6028600</v>
      </c>
      <c r="E2994" s="1" t="s">
        <v>258</v>
      </c>
      <c r="F2994" s="1" t="s">
        <v>235</v>
      </c>
      <c r="G2994" s="1" t="s">
        <v>431</v>
      </c>
    </row>
    <row r="2995" spans="1:7" ht="15" customHeight="1">
      <c r="A2995" s="184">
        <v>44378</v>
      </c>
      <c r="B2995" s="1" t="s">
        <v>760</v>
      </c>
      <c r="D2995" s="38">
        <v>602860</v>
      </c>
      <c r="E2995" s="1" t="s">
        <v>258</v>
      </c>
      <c r="F2995" s="1" t="s">
        <v>235</v>
      </c>
      <c r="G2995" s="1" t="s">
        <v>431</v>
      </c>
    </row>
    <row r="2996" spans="1:7" ht="15" customHeight="1">
      <c r="A2996" s="184">
        <v>44378</v>
      </c>
      <c r="B2996" s="1" t="s">
        <v>761</v>
      </c>
      <c r="C2996" s="38">
        <v>6631460</v>
      </c>
      <c r="E2996" s="1" t="s">
        <v>258</v>
      </c>
      <c r="F2996" s="1" t="s">
        <v>235</v>
      </c>
      <c r="G2996" s="1" t="s">
        <v>431</v>
      </c>
    </row>
    <row r="2997" spans="1:7" ht="15" customHeight="1">
      <c r="A2997" s="184">
        <v>44378</v>
      </c>
      <c r="B2997" s="1" t="s">
        <v>85</v>
      </c>
      <c r="D2997" s="38">
        <v>7922200</v>
      </c>
      <c r="E2997" s="1" t="s">
        <v>343</v>
      </c>
      <c r="F2997" s="1" t="s">
        <v>234</v>
      </c>
      <c r="G2997" s="1" t="s">
        <v>431</v>
      </c>
    </row>
    <row r="2998" spans="1:7" ht="15" customHeight="1">
      <c r="A2998" s="184">
        <v>44378</v>
      </c>
      <c r="B2998" s="1" t="s">
        <v>760</v>
      </c>
      <c r="D2998" s="38">
        <v>792220</v>
      </c>
      <c r="E2998" s="1" t="s">
        <v>343</v>
      </c>
      <c r="F2998" s="1" t="s">
        <v>234</v>
      </c>
      <c r="G2998" s="1" t="s">
        <v>431</v>
      </c>
    </row>
    <row r="2999" spans="1:7" ht="15" customHeight="1">
      <c r="A2999" s="184">
        <v>44378</v>
      </c>
      <c r="B2999" s="1" t="s">
        <v>761</v>
      </c>
      <c r="C2999" s="38">
        <v>8714420</v>
      </c>
      <c r="E2999" s="1" t="s">
        <v>343</v>
      </c>
      <c r="F2999" s="1" t="s">
        <v>234</v>
      </c>
      <c r="G2999" s="1" t="s">
        <v>431</v>
      </c>
    </row>
    <row r="3000" spans="1:7" ht="15" customHeight="1">
      <c r="A3000" s="184">
        <v>44378</v>
      </c>
      <c r="B3000" s="1" t="s">
        <v>161</v>
      </c>
      <c r="D3000" s="38">
        <v>4526400</v>
      </c>
      <c r="E3000" s="1" t="s">
        <v>343</v>
      </c>
      <c r="F3000" s="1" t="s">
        <v>235</v>
      </c>
      <c r="G3000" s="1" t="s">
        <v>431</v>
      </c>
    </row>
    <row r="3001" spans="1:7" ht="15" customHeight="1">
      <c r="A3001" s="184">
        <v>44378</v>
      </c>
      <c r="B3001" s="1" t="s">
        <v>760</v>
      </c>
      <c r="D3001" s="38">
        <v>452640</v>
      </c>
      <c r="E3001" s="1" t="s">
        <v>343</v>
      </c>
      <c r="F3001" s="1" t="s">
        <v>235</v>
      </c>
      <c r="G3001" s="1" t="s">
        <v>431</v>
      </c>
    </row>
    <row r="3002" spans="1:7" ht="15" customHeight="1">
      <c r="A3002" s="184">
        <v>44378</v>
      </c>
      <c r="B3002" s="1" t="s">
        <v>761</v>
      </c>
      <c r="C3002" s="38">
        <v>4979040</v>
      </c>
      <c r="E3002" s="1" t="s">
        <v>343</v>
      </c>
      <c r="F3002" s="1" t="s">
        <v>235</v>
      </c>
      <c r="G3002" s="1" t="s">
        <v>431</v>
      </c>
    </row>
    <row r="3003" spans="1:7" ht="15" customHeight="1">
      <c r="A3003" s="184">
        <v>44378</v>
      </c>
      <c r="B3003" s="1" t="s">
        <v>161</v>
      </c>
      <c r="D3003" s="38">
        <v>9502200</v>
      </c>
      <c r="E3003" s="1" t="s">
        <v>267</v>
      </c>
      <c r="F3003" s="1" t="s">
        <v>235</v>
      </c>
      <c r="G3003" s="1" t="s">
        <v>431</v>
      </c>
    </row>
    <row r="3004" spans="1:7" ht="15" customHeight="1">
      <c r="A3004" s="184">
        <v>44378</v>
      </c>
      <c r="B3004" s="1" t="s">
        <v>760</v>
      </c>
      <c r="D3004" s="38">
        <v>950220</v>
      </c>
      <c r="E3004" s="1" t="s">
        <v>267</v>
      </c>
      <c r="F3004" s="1" t="s">
        <v>235</v>
      </c>
      <c r="G3004" s="1" t="s">
        <v>431</v>
      </c>
    </row>
    <row r="3005" spans="1:7" ht="15" customHeight="1">
      <c r="A3005" s="184">
        <v>44378</v>
      </c>
      <c r="B3005" s="1" t="s">
        <v>761</v>
      </c>
      <c r="C3005" s="38">
        <v>10452420</v>
      </c>
      <c r="E3005" s="1" t="s">
        <v>267</v>
      </c>
      <c r="F3005" s="1" t="s">
        <v>235</v>
      </c>
      <c r="G3005" s="1" t="s">
        <v>431</v>
      </c>
    </row>
    <row r="3006" spans="1:7" ht="15" customHeight="1">
      <c r="A3006" s="184">
        <v>44378</v>
      </c>
      <c r="B3006" s="1" t="s">
        <v>85</v>
      </c>
      <c r="D3006" s="38">
        <v>2979200</v>
      </c>
      <c r="E3006" s="1" t="s">
        <v>328</v>
      </c>
      <c r="F3006" s="1" t="s">
        <v>234</v>
      </c>
      <c r="G3006" s="1" t="s">
        <v>431</v>
      </c>
    </row>
    <row r="3007" spans="1:7" ht="15" customHeight="1">
      <c r="A3007" s="184">
        <v>44378</v>
      </c>
      <c r="B3007" s="1" t="s">
        <v>760</v>
      </c>
      <c r="D3007" s="38">
        <v>297920</v>
      </c>
      <c r="E3007" s="1" t="s">
        <v>328</v>
      </c>
      <c r="F3007" s="1" t="s">
        <v>234</v>
      </c>
      <c r="G3007" s="1" t="s">
        <v>431</v>
      </c>
    </row>
    <row r="3008" spans="1:7" ht="15" customHeight="1">
      <c r="A3008" s="184">
        <v>44378</v>
      </c>
      <c r="B3008" s="1" t="s">
        <v>761</v>
      </c>
      <c r="C3008" s="38">
        <v>3277120</v>
      </c>
      <c r="E3008" s="1" t="s">
        <v>328</v>
      </c>
      <c r="F3008" s="1" t="s">
        <v>234</v>
      </c>
      <c r="G3008" s="1" t="s">
        <v>431</v>
      </c>
    </row>
    <row r="3009" spans="1:7" ht="15" customHeight="1">
      <c r="A3009" s="184">
        <v>44378</v>
      </c>
      <c r="B3009" s="1" t="s">
        <v>161</v>
      </c>
      <c r="D3009" s="38">
        <v>1657200</v>
      </c>
      <c r="E3009" s="1" t="s">
        <v>328</v>
      </c>
      <c r="F3009" s="1" t="s">
        <v>235</v>
      </c>
      <c r="G3009" s="1" t="s">
        <v>431</v>
      </c>
    </row>
    <row r="3010" spans="1:7" ht="15" customHeight="1">
      <c r="A3010" s="184">
        <v>44378</v>
      </c>
      <c r="B3010" s="1" t="s">
        <v>760</v>
      </c>
      <c r="D3010" s="38">
        <v>165720</v>
      </c>
      <c r="E3010" s="1" t="s">
        <v>328</v>
      </c>
      <c r="F3010" s="1" t="s">
        <v>235</v>
      </c>
      <c r="G3010" s="1" t="s">
        <v>431</v>
      </c>
    </row>
    <row r="3011" spans="1:7" ht="15" customHeight="1">
      <c r="A3011" s="184">
        <v>44378</v>
      </c>
      <c r="B3011" s="1" t="s">
        <v>761</v>
      </c>
      <c r="C3011" s="38">
        <v>1822920</v>
      </c>
      <c r="E3011" s="1" t="s">
        <v>328</v>
      </c>
      <c r="F3011" s="1" t="s">
        <v>235</v>
      </c>
      <c r="G3011" s="1" t="s">
        <v>431</v>
      </c>
    </row>
    <row r="3012" spans="1:7" ht="15" customHeight="1">
      <c r="A3012" s="184">
        <v>44378</v>
      </c>
      <c r="B3012" s="1" t="s">
        <v>161</v>
      </c>
      <c r="D3012" s="38">
        <v>1754999.9999999998</v>
      </c>
      <c r="E3012" s="1" t="s">
        <v>427</v>
      </c>
      <c r="F3012" s="1" t="s">
        <v>235</v>
      </c>
      <c r="G3012" s="1" t="s">
        <v>431</v>
      </c>
    </row>
    <row r="3013" spans="1:7" ht="15" customHeight="1">
      <c r="A3013" s="184">
        <v>44378</v>
      </c>
      <c r="B3013" s="1" t="s">
        <v>760</v>
      </c>
      <c r="D3013" s="38">
        <v>175500</v>
      </c>
      <c r="E3013" s="1" t="s">
        <v>427</v>
      </c>
      <c r="F3013" s="1" t="s">
        <v>235</v>
      </c>
      <c r="G3013" s="1" t="s">
        <v>431</v>
      </c>
    </row>
    <row r="3014" spans="1:7" ht="15" customHeight="1">
      <c r="A3014" s="184">
        <v>44378</v>
      </c>
      <c r="B3014" s="1" t="s">
        <v>761</v>
      </c>
      <c r="C3014" s="38">
        <v>1930499.9999999998</v>
      </c>
      <c r="E3014" s="1" t="s">
        <v>427</v>
      </c>
      <c r="F3014" s="1" t="s">
        <v>235</v>
      </c>
      <c r="G3014" s="1" t="s">
        <v>431</v>
      </c>
    </row>
    <row r="3015" spans="1:7" ht="15" customHeight="1">
      <c r="A3015" s="184">
        <v>44378</v>
      </c>
      <c r="B3015" s="1" t="s">
        <v>85</v>
      </c>
      <c r="D3015" s="38">
        <v>3762300</v>
      </c>
      <c r="E3015" s="1" t="s">
        <v>126</v>
      </c>
      <c r="F3015" s="1" t="s">
        <v>234</v>
      </c>
      <c r="G3015" s="1" t="s">
        <v>431</v>
      </c>
    </row>
    <row r="3016" spans="1:7" ht="15" customHeight="1">
      <c r="A3016" s="184">
        <v>44378</v>
      </c>
      <c r="B3016" s="1" t="s">
        <v>760</v>
      </c>
      <c r="D3016" s="38">
        <v>376230</v>
      </c>
      <c r="E3016" s="1" t="s">
        <v>126</v>
      </c>
      <c r="F3016" s="1" t="s">
        <v>234</v>
      </c>
      <c r="G3016" s="1" t="s">
        <v>431</v>
      </c>
    </row>
    <row r="3017" spans="1:7" ht="15" customHeight="1">
      <c r="A3017" s="184">
        <v>44378</v>
      </c>
      <c r="B3017" s="1" t="s">
        <v>761</v>
      </c>
      <c r="C3017" s="38">
        <v>4138530</v>
      </c>
      <c r="E3017" s="1" t="s">
        <v>126</v>
      </c>
      <c r="F3017" s="1" t="s">
        <v>234</v>
      </c>
      <c r="G3017" s="1" t="s">
        <v>431</v>
      </c>
    </row>
    <row r="3018" spans="1:7" ht="15" customHeight="1">
      <c r="A3018" s="184">
        <v>44378</v>
      </c>
      <c r="B3018" s="1" t="s">
        <v>161</v>
      </c>
      <c r="D3018" s="38">
        <v>2078200</v>
      </c>
      <c r="E3018" s="1" t="s">
        <v>126</v>
      </c>
      <c r="F3018" s="1" t="s">
        <v>235</v>
      </c>
      <c r="G3018" s="1" t="s">
        <v>431</v>
      </c>
    </row>
    <row r="3019" spans="1:7" ht="15" customHeight="1">
      <c r="A3019" s="184">
        <v>44378</v>
      </c>
      <c r="B3019" s="1" t="s">
        <v>760</v>
      </c>
      <c r="D3019" s="38">
        <v>207820</v>
      </c>
      <c r="E3019" s="1" t="s">
        <v>126</v>
      </c>
      <c r="F3019" s="1" t="s">
        <v>235</v>
      </c>
      <c r="G3019" s="1" t="s">
        <v>431</v>
      </c>
    </row>
    <row r="3020" spans="1:7" ht="15" customHeight="1">
      <c r="A3020" s="184">
        <v>44378</v>
      </c>
      <c r="B3020" s="1" t="s">
        <v>761</v>
      </c>
      <c r="C3020" s="38">
        <v>2286020</v>
      </c>
      <c r="E3020" s="1" t="s">
        <v>126</v>
      </c>
      <c r="F3020" s="1" t="s">
        <v>235</v>
      </c>
      <c r="G3020" s="1" t="s">
        <v>431</v>
      </c>
    </row>
    <row r="3021" spans="1:7" ht="15" customHeight="1">
      <c r="A3021" s="184">
        <v>44378</v>
      </c>
      <c r="B3021" s="1" t="s">
        <v>161</v>
      </c>
      <c r="D3021" s="38">
        <v>699977</v>
      </c>
      <c r="E3021" s="1" t="s">
        <v>238</v>
      </c>
      <c r="F3021" s="1" t="s">
        <v>235</v>
      </c>
      <c r="G3021" s="1" t="s">
        <v>431</v>
      </c>
    </row>
    <row r="3022" spans="1:7" ht="15" customHeight="1">
      <c r="A3022" s="184">
        <v>44378</v>
      </c>
      <c r="B3022" s="1" t="s">
        <v>760</v>
      </c>
      <c r="D3022" s="38">
        <v>69997</v>
      </c>
      <c r="E3022" s="1" t="s">
        <v>238</v>
      </c>
      <c r="F3022" s="1" t="s">
        <v>235</v>
      </c>
      <c r="G3022" s="1" t="s">
        <v>431</v>
      </c>
    </row>
    <row r="3023" spans="1:7" ht="15" customHeight="1">
      <c r="A3023" s="184">
        <v>44378</v>
      </c>
      <c r="B3023" s="1" t="s">
        <v>761</v>
      </c>
      <c r="C3023" s="38">
        <v>769974</v>
      </c>
      <c r="E3023" s="1" t="s">
        <v>238</v>
      </c>
      <c r="F3023" s="1" t="s">
        <v>235</v>
      </c>
      <c r="G3023" s="1" t="s">
        <v>431</v>
      </c>
    </row>
    <row r="3024" spans="1:7" ht="15" customHeight="1">
      <c r="A3024" s="184">
        <v>44378</v>
      </c>
      <c r="B3024" s="1" t="s">
        <v>161</v>
      </c>
      <c r="D3024" s="38">
        <v>674500</v>
      </c>
      <c r="E3024" s="1" t="s">
        <v>355</v>
      </c>
      <c r="F3024" s="1" t="s">
        <v>235</v>
      </c>
      <c r="G3024" s="1" t="s">
        <v>431</v>
      </c>
    </row>
    <row r="3025" spans="1:7" ht="15" customHeight="1">
      <c r="A3025" s="184">
        <v>44378</v>
      </c>
      <c r="B3025" s="1" t="s">
        <v>760</v>
      </c>
      <c r="D3025" s="38">
        <v>67450</v>
      </c>
      <c r="E3025" s="1" t="s">
        <v>355</v>
      </c>
      <c r="F3025" s="1" t="s">
        <v>235</v>
      </c>
      <c r="G3025" s="1" t="s">
        <v>431</v>
      </c>
    </row>
    <row r="3026" spans="1:7" ht="15" customHeight="1">
      <c r="A3026" s="184">
        <v>44378</v>
      </c>
      <c r="B3026" s="1" t="s">
        <v>761</v>
      </c>
      <c r="C3026" s="38">
        <v>741950</v>
      </c>
      <c r="E3026" s="1" t="s">
        <v>355</v>
      </c>
      <c r="F3026" s="1" t="s">
        <v>235</v>
      </c>
      <c r="G3026" s="1" t="s">
        <v>431</v>
      </c>
    </row>
    <row r="3027" spans="1:7" ht="15" customHeight="1">
      <c r="A3027" s="184">
        <v>44378</v>
      </c>
      <c r="B3027" s="1" t="s">
        <v>85</v>
      </c>
      <c r="D3027" s="38">
        <v>13174000</v>
      </c>
      <c r="E3027" s="1" t="s">
        <v>139</v>
      </c>
      <c r="F3027" s="1" t="s">
        <v>234</v>
      </c>
      <c r="G3027" s="1" t="s">
        <v>431</v>
      </c>
    </row>
    <row r="3028" spans="1:7" ht="15" customHeight="1">
      <c r="A3028" s="184">
        <v>44378</v>
      </c>
      <c r="B3028" s="1" t="s">
        <v>760</v>
      </c>
      <c r="D3028" s="38">
        <v>1317400</v>
      </c>
      <c r="E3028" s="1" t="s">
        <v>139</v>
      </c>
      <c r="F3028" s="1" t="s">
        <v>234</v>
      </c>
      <c r="G3028" s="1" t="s">
        <v>431</v>
      </c>
    </row>
    <row r="3029" spans="1:7" ht="15" customHeight="1">
      <c r="A3029" s="184">
        <v>44378</v>
      </c>
      <c r="B3029" s="1" t="s">
        <v>761</v>
      </c>
      <c r="C3029" s="38">
        <v>14491400</v>
      </c>
      <c r="E3029" s="1" t="s">
        <v>139</v>
      </c>
      <c r="F3029" s="1" t="s">
        <v>234</v>
      </c>
      <c r="G3029" s="1" t="s">
        <v>431</v>
      </c>
    </row>
    <row r="3030" spans="1:7" ht="15" customHeight="1">
      <c r="A3030" s="184">
        <v>44378</v>
      </c>
      <c r="B3030" s="1" t="s">
        <v>161</v>
      </c>
      <c r="D3030" s="38">
        <v>7629000</v>
      </c>
      <c r="E3030" s="1" t="s">
        <v>139</v>
      </c>
      <c r="F3030" s="1" t="s">
        <v>235</v>
      </c>
      <c r="G3030" s="1" t="s">
        <v>431</v>
      </c>
    </row>
    <row r="3031" spans="1:7" ht="15" customHeight="1">
      <c r="A3031" s="184">
        <v>44378</v>
      </c>
      <c r="B3031" s="1" t="s">
        <v>760</v>
      </c>
      <c r="D3031" s="38">
        <v>762900</v>
      </c>
      <c r="E3031" s="1" t="s">
        <v>139</v>
      </c>
      <c r="F3031" s="1" t="s">
        <v>235</v>
      </c>
      <c r="G3031" s="1" t="s">
        <v>431</v>
      </c>
    </row>
    <row r="3032" spans="1:7" ht="15" customHeight="1">
      <c r="A3032" s="184">
        <v>44378</v>
      </c>
      <c r="B3032" s="1" t="s">
        <v>761</v>
      </c>
      <c r="C3032" s="38">
        <v>8391900</v>
      </c>
      <c r="E3032" s="1" t="s">
        <v>139</v>
      </c>
      <c r="F3032" s="1" t="s">
        <v>235</v>
      </c>
      <c r="G3032" s="1" t="s">
        <v>431</v>
      </c>
    </row>
    <row r="3033" spans="1:7" ht="15" customHeight="1">
      <c r="A3033" s="184">
        <v>44378</v>
      </c>
      <c r="B3033" s="1" t="s">
        <v>85</v>
      </c>
      <c r="D3033" s="38">
        <v>5171000</v>
      </c>
      <c r="E3033" s="1" t="s">
        <v>127</v>
      </c>
      <c r="F3033" s="1" t="s">
        <v>234</v>
      </c>
      <c r="G3033" s="1" t="s">
        <v>431</v>
      </c>
    </row>
    <row r="3034" spans="1:7" ht="15" customHeight="1">
      <c r="A3034" s="184">
        <v>44378</v>
      </c>
      <c r="B3034" s="1" t="s">
        <v>760</v>
      </c>
      <c r="D3034" s="38">
        <v>517100</v>
      </c>
      <c r="E3034" s="1" t="s">
        <v>127</v>
      </c>
      <c r="F3034" s="1" t="s">
        <v>234</v>
      </c>
      <c r="G3034" s="1" t="s">
        <v>431</v>
      </c>
    </row>
    <row r="3035" spans="1:7" ht="15" customHeight="1">
      <c r="A3035" s="184">
        <v>44378</v>
      </c>
      <c r="B3035" s="1" t="s">
        <v>761</v>
      </c>
      <c r="C3035" s="38">
        <v>5688100</v>
      </c>
      <c r="E3035" s="1" t="s">
        <v>127</v>
      </c>
      <c r="F3035" s="1" t="s">
        <v>234</v>
      </c>
      <c r="G3035" s="1" t="s">
        <v>431</v>
      </c>
    </row>
    <row r="3036" spans="1:7" ht="15" customHeight="1">
      <c r="A3036" s="184">
        <v>44378</v>
      </c>
      <c r="B3036" s="1" t="s">
        <v>161</v>
      </c>
      <c r="D3036" s="38">
        <v>2559000</v>
      </c>
      <c r="E3036" s="1" t="s">
        <v>127</v>
      </c>
      <c r="F3036" s="1" t="s">
        <v>235</v>
      </c>
      <c r="G3036" s="1" t="s">
        <v>431</v>
      </c>
    </row>
    <row r="3037" spans="1:7" ht="15" customHeight="1">
      <c r="A3037" s="184">
        <v>44378</v>
      </c>
      <c r="B3037" s="1" t="s">
        <v>760</v>
      </c>
      <c r="D3037" s="38">
        <v>255900</v>
      </c>
      <c r="E3037" s="1" t="s">
        <v>127</v>
      </c>
      <c r="F3037" s="1" t="s">
        <v>235</v>
      </c>
      <c r="G3037" s="1" t="s">
        <v>431</v>
      </c>
    </row>
    <row r="3038" spans="1:7" ht="15" customHeight="1">
      <c r="A3038" s="184">
        <v>44378</v>
      </c>
      <c r="B3038" s="1" t="s">
        <v>761</v>
      </c>
      <c r="C3038" s="38">
        <v>2814900</v>
      </c>
      <c r="E3038" s="1" t="s">
        <v>127</v>
      </c>
      <c r="F3038" s="1" t="s">
        <v>235</v>
      </c>
      <c r="G3038" s="1" t="s">
        <v>431</v>
      </c>
    </row>
    <row r="3039" spans="1:7" ht="15" customHeight="1">
      <c r="A3039" s="184">
        <v>44378</v>
      </c>
      <c r="B3039" s="1" t="s">
        <v>85</v>
      </c>
      <c r="D3039" s="38">
        <v>13291000</v>
      </c>
      <c r="E3039" s="1" t="s">
        <v>128</v>
      </c>
      <c r="F3039" s="1" t="s">
        <v>234</v>
      </c>
      <c r="G3039" s="1" t="s">
        <v>431</v>
      </c>
    </row>
    <row r="3040" spans="1:7" ht="15" customHeight="1">
      <c r="A3040" s="184">
        <v>44378</v>
      </c>
      <c r="B3040" s="1" t="s">
        <v>760</v>
      </c>
      <c r="D3040" s="38">
        <v>1329100</v>
      </c>
      <c r="E3040" s="1" t="s">
        <v>128</v>
      </c>
      <c r="F3040" s="1" t="s">
        <v>234</v>
      </c>
      <c r="G3040" s="1" t="s">
        <v>431</v>
      </c>
    </row>
    <row r="3041" spans="1:7" ht="15" customHeight="1">
      <c r="A3041" s="184">
        <v>44378</v>
      </c>
      <c r="B3041" s="1" t="s">
        <v>761</v>
      </c>
      <c r="C3041" s="38">
        <v>14620100</v>
      </c>
      <c r="E3041" s="1" t="s">
        <v>128</v>
      </c>
      <c r="F3041" s="1" t="s">
        <v>234</v>
      </c>
      <c r="G3041" s="1" t="s">
        <v>431</v>
      </c>
    </row>
    <row r="3042" spans="1:7" ht="15" customHeight="1">
      <c r="A3042" s="184">
        <v>44378</v>
      </c>
      <c r="B3042" s="1" t="s">
        <v>161</v>
      </c>
      <c r="D3042" s="38">
        <v>6805670</v>
      </c>
      <c r="E3042" s="1" t="s">
        <v>128</v>
      </c>
      <c r="F3042" s="1" t="s">
        <v>235</v>
      </c>
      <c r="G3042" s="1" t="s">
        <v>431</v>
      </c>
    </row>
    <row r="3043" spans="1:7" ht="15" customHeight="1">
      <c r="A3043" s="184">
        <v>44378</v>
      </c>
      <c r="B3043" s="1" t="s">
        <v>760</v>
      </c>
      <c r="D3043" s="38">
        <v>680567</v>
      </c>
      <c r="E3043" s="1" t="s">
        <v>128</v>
      </c>
      <c r="F3043" s="1" t="s">
        <v>235</v>
      </c>
      <c r="G3043" s="1" t="s">
        <v>431</v>
      </c>
    </row>
    <row r="3044" spans="1:7" ht="15" customHeight="1">
      <c r="A3044" s="184">
        <v>44378</v>
      </c>
      <c r="B3044" s="1" t="s">
        <v>761</v>
      </c>
      <c r="C3044" s="38">
        <v>7486237</v>
      </c>
      <c r="E3044" s="1" t="s">
        <v>128</v>
      </c>
      <c r="F3044" s="1" t="s">
        <v>235</v>
      </c>
      <c r="G3044" s="1" t="s">
        <v>431</v>
      </c>
    </row>
    <row r="3045" spans="1:7" ht="15" customHeight="1">
      <c r="A3045" s="184">
        <v>44378</v>
      </c>
      <c r="B3045" s="1" t="s">
        <v>161</v>
      </c>
      <c r="D3045" s="38">
        <v>3534800</v>
      </c>
      <c r="E3045" s="1" t="s">
        <v>130</v>
      </c>
      <c r="F3045" s="1" t="s">
        <v>235</v>
      </c>
      <c r="G3045" s="1" t="s">
        <v>431</v>
      </c>
    </row>
    <row r="3046" spans="1:7" ht="15" customHeight="1">
      <c r="A3046" s="184">
        <v>44378</v>
      </c>
      <c r="B3046" s="1" t="s">
        <v>760</v>
      </c>
      <c r="D3046" s="38">
        <v>353480</v>
      </c>
      <c r="E3046" s="1" t="s">
        <v>130</v>
      </c>
      <c r="F3046" s="1" t="s">
        <v>235</v>
      </c>
      <c r="G3046" s="1" t="s">
        <v>431</v>
      </c>
    </row>
    <row r="3047" spans="1:7" ht="15" customHeight="1">
      <c r="A3047" s="184">
        <v>44378</v>
      </c>
      <c r="B3047" s="1" t="s">
        <v>761</v>
      </c>
      <c r="C3047" s="38">
        <v>3888280</v>
      </c>
      <c r="E3047" s="1" t="s">
        <v>130</v>
      </c>
      <c r="F3047" s="1" t="s">
        <v>235</v>
      </c>
      <c r="G3047" s="1" t="s">
        <v>431</v>
      </c>
    </row>
    <row r="3048" spans="1:7" ht="15" customHeight="1">
      <c r="A3048" s="184">
        <v>44378</v>
      </c>
      <c r="B3048" s="1" t="s">
        <v>85</v>
      </c>
      <c r="D3048" s="38">
        <v>5135200</v>
      </c>
      <c r="E3048" s="1" t="s">
        <v>408</v>
      </c>
      <c r="F3048" s="1" t="s">
        <v>234</v>
      </c>
      <c r="G3048" s="1" t="s">
        <v>431</v>
      </c>
    </row>
    <row r="3049" spans="1:7" ht="15" customHeight="1">
      <c r="A3049" s="184">
        <v>44378</v>
      </c>
      <c r="B3049" s="1" t="s">
        <v>760</v>
      </c>
      <c r="D3049" s="38">
        <v>513520</v>
      </c>
      <c r="E3049" s="1" t="s">
        <v>408</v>
      </c>
      <c r="F3049" s="1" t="s">
        <v>234</v>
      </c>
      <c r="G3049" s="1" t="s">
        <v>431</v>
      </c>
    </row>
    <row r="3050" spans="1:7" ht="15" customHeight="1">
      <c r="A3050" s="184">
        <v>44378</v>
      </c>
      <c r="B3050" s="1" t="s">
        <v>761</v>
      </c>
      <c r="C3050" s="38">
        <v>5648720</v>
      </c>
      <c r="E3050" s="1" t="s">
        <v>408</v>
      </c>
      <c r="F3050" s="1" t="s">
        <v>234</v>
      </c>
      <c r="G3050" s="1" t="s">
        <v>431</v>
      </c>
    </row>
    <row r="3051" spans="1:7" ht="15" customHeight="1">
      <c r="A3051" s="184">
        <v>44378</v>
      </c>
      <c r="B3051" s="1" t="s">
        <v>161</v>
      </c>
      <c r="D3051" s="38">
        <v>1578300</v>
      </c>
      <c r="E3051" s="1" t="s">
        <v>408</v>
      </c>
      <c r="F3051" s="1" t="s">
        <v>235</v>
      </c>
      <c r="G3051" s="1" t="s">
        <v>431</v>
      </c>
    </row>
    <row r="3052" spans="1:7" ht="15" customHeight="1">
      <c r="A3052" s="184">
        <v>44378</v>
      </c>
      <c r="B3052" s="1" t="s">
        <v>760</v>
      </c>
      <c r="D3052" s="38">
        <v>157830</v>
      </c>
      <c r="E3052" s="1" t="s">
        <v>408</v>
      </c>
      <c r="F3052" s="1" t="s">
        <v>235</v>
      </c>
      <c r="G3052" s="1" t="s">
        <v>431</v>
      </c>
    </row>
    <row r="3053" spans="1:7" ht="15" customHeight="1">
      <c r="A3053" s="184">
        <v>44378</v>
      </c>
      <c r="B3053" s="1" t="s">
        <v>761</v>
      </c>
      <c r="C3053" s="38">
        <v>1736130</v>
      </c>
      <c r="E3053" s="1" t="s">
        <v>408</v>
      </c>
      <c r="F3053" s="1" t="s">
        <v>235</v>
      </c>
      <c r="G3053" s="1" t="s">
        <v>431</v>
      </c>
    </row>
    <row r="3054" spans="1:7" ht="15" customHeight="1">
      <c r="A3054" s="184">
        <v>44378</v>
      </c>
      <c r="B3054" s="1" t="s">
        <v>85</v>
      </c>
      <c r="D3054" s="38">
        <v>7262500</v>
      </c>
      <c r="E3054" s="1" t="s">
        <v>432</v>
      </c>
      <c r="F3054" s="1" t="s">
        <v>234</v>
      </c>
      <c r="G3054" s="1" t="s">
        <v>431</v>
      </c>
    </row>
    <row r="3055" spans="1:7" ht="15" customHeight="1">
      <c r="A3055" s="184">
        <v>44378</v>
      </c>
      <c r="B3055" s="1" t="s">
        <v>760</v>
      </c>
      <c r="D3055" s="38">
        <v>726250</v>
      </c>
      <c r="E3055" s="1" t="s">
        <v>432</v>
      </c>
      <c r="F3055" s="1" t="s">
        <v>234</v>
      </c>
      <c r="G3055" s="1" t="s">
        <v>431</v>
      </c>
    </row>
    <row r="3056" spans="1:7" ht="15" customHeight="1">
      <c r="A3056" s="184">
        <v>44378</v>
      </c>
      <c r="B3056" s="1" t="s">
        <v>761</v>
      </c>
      <c r="C3056" s="38">
        <v>7988750</v>
      </c>
      <c r="E3056" s="1" t="s">
        <v>432</v>
      </c>
      <c r="F3056" s="1" t="s">
        <v>234</v>
      </c>
      <c r="G3056" s="1" t="s">
        <v>431</v>
      </c>
    </row>
    <row r="3057" spans="1:7" ht="15" customHeight="1">
      <c r="A3057" s="184">
        <v>44378</v>
      </c>
      <c r="B3057" s="1" t="s">
        <v>161</v>
      </c>
      <c r="D3057" s="38">
        <v>2735600</v>
      </c>
      <c r="E3057" s="1" t="s">
        <v>432</v>
      </c>
      <c r="F3057" s="1" t="s">
        <v>235</v>
      </c>
      <c r="G3057" s="1" t="s">
        <v>431</v>
      </c>
    </row>
    <row r="3058" spans="1:7" ht="15" customHeight="1">
      <c r="A3058" s="184">
        <v>44378</v>
      </c>
      <c r="B3058" s="1" t="s">
        <v>760</v>
      </c>
      <c r="D3058" s="38">
        <v>273560</v>
      </c>
      <c r="E3058" s="1" t="s">
        <v>432</v>
      </c>
      <c r="F3058" s="1" t="s">
        <v>235</v>
      </c>
      <c r="G3058" s="1" t="s">
        <v>431</v>
      </c>
    </row>
    <row r="3059" spans="1:7" ht="15" customHeight="1">
      <c r="A3059" s="184">
        <v>44378</v>
      </c>
      <c r="B3059" s="1" t="s">
        <v>761</v>
      </c>
      <c r="C3059" s="38">
        <v>3009160</v>
      </c>
      <c r="E3059" s="1" t="s">
        <v>432</v>
      </c>
      <c r="F3059" s="1" t="s">
        <v>235</v>
      </c>
      <c r="G3059" s="1" t="s">
        <v>431</v>
      </c>
    </row>
    <row r="3060" spans="1:7" ht="15" customHeight="1">
      <c r="A3060" s="184">
        <v>44378</v>
      </c>
      <c r="B3060" s="1" t="s">
        <v>85</v>
      </c>
      <c r="D3060" s="38">
        <v>26431350</v>
      </c>
      <c r="E3060" s="1" t="s">
        <v>443</v>
      </c>
      <c r="F3060" s="1" t="s">
        <v>234</v>
      </c>
      <c r="G3060" s="1" t="s">
        <v>431</v>
      </c>
    </row>
    <row r="3061" spans="1:7" ht="15" customHeight="1">
      <c r="A3061" s="184">
        <v>44378</v>
      </c>
      <c r="B3061" s="1" t="s">
        <v>760</v>
      </c>
      <c r="D3061" s="38">
        <v>2643135</v>
      </c>
      <c r="E3061" s="1" t="s">
        <v>443</v>
      </c>
      <c r="F3061" s="1" t="s">
        <v>234</v>
      </c>
      <c r="G3061" s="1" t="s">
        <v>431</v>
      </c>
    </row>
    <row r="3062" spans="1:7" ht="15" customHeight="1">
      <c r="A3062" s="184">
        <v>44378</v>
      </c>
      <c r="B3062" s="1" t="s">
        <v>761</v>
      </c>
      <c r="C3062" s="38">
        <v>29074485</v>
      </c>
      <c r="E3062" s="1" t="s">
        <v>443</v>
      </c>
      <c r="F3062" s="1" t="s">
        <v>234</v>
      </c>
      <c r="G3062" s="1" t="s">
        <v>431</v>
      </c>
    </row>
    <row r="3063" spans="1:7" ht="15" customHeight="1">
      <c r="A3063" s="184">
        <v>44378</v>
      </c>
      <c r="B3063" s="1" t="s">
        <v>161</v>
      </c>
      <c r="D3063" s="38">
        <v>14417100</v>
      </c>
      <c r="E3063" s="1" t="s">
        <v>443</v>
      </c>
      <c r="F3063" s="1" t="s">
        <v>235</v>
      </c>
      <c r="G3063" s="1" t="s">
        <v>431</v>
      </c>
    </row>
    <row r="3064" spans="1:7" ht="15" customHeight="1">
      <c r="A3064" s="184">
        <v>44378</v>
      </c>
      <c r="B3064" s="1" t="s">
        <v>760</v>
      </c>
      <c r="D3064" s="38">
        <v>1441710</v>
      </c>
      <c r="E3064" s="1" t="s">
        <v>443</v>
      </c>
      <c r="F3064" s="1" t="s">
        <v>235</v>
      </c>
      <c r="G3064" s="1" t="s">
        <v>431</v>
      </c>
    </row>
    <row r="3065" spans="1:7" ht="15" customHeight="1">
      <c r="A3065" s="184">
        <v>44378</v>
      </c>
      <c r="B3065" s="1" t="s">
        <v>761</v>
      </c>
      <c r="C3065" s="38">
        <v>15858810</v>
      </c>
      <c r="E3065" s="1" t="s">
        <v>443</v>
      </c>
      <c r="F3065" s="1" t="s">
        <v>235</v>
      </c>
      <c r="G3065" s="1" t="s">
        <v>431</v>
      </c>
    </row>
    <row r="3066" spans="1:7" ht="15" customHeight="1">
      <c r="A3066" s="184">
        <v>44378</v>
      </c>
      <c r="B3066" s="1" t="s">
        <v>85</v>
      </c>
      <c r="D3066" s="38">
        <v>32627000</v>
      </c>
      <c r="E3066" s="1" t="s">
        <v>122</v>
      </c>
      <c r="F3066" s="1" t="s">
        <v>234</v>
      </c>
      <c r="G3066" s="1" t="s">
        <v>431</v>
      </c>
    </row>
    <row r="3067" spans="1:7" ht="15" customHeight="1">
      <c r="A3067" s="184">
        <v>44378</v>
      </c>
      <c r="B3067" s="1" t="s">
        <v>760</v>
      </c>
      <c r="D3067" s="38">
        <v>3262700</v>
      </c>
      <c r="E3067" s="1" t="s">
        <v>122</v>
      </c>
      <c r="F3067" s="1" t="s">
        <v>234</v>
      </c>
      <c r="G3067" s="1" t="s">
        <v>431</v>
      </c>
    </row>
    <row r="3068" spans="1:7" ht="15" customHeight="1">
      <c r="A3068" s="184">
        <v>44378</v>
      </c>
      <c r="B3068" s="1" t="s">
        <v>761</v>
      </c>
      <c r="C3068" s="38">
        <v>35889700</v>
      </c>
      <c r="E3068" s="1" t="s">
        <v>122</v>
      </c>
      <c r="F3068" s="1" t="s">
        <v>234</v>
      </c>
      <c r="G3068" s="1" t="s">
        <v>431</v>
      </c>
    </row>
    <row r="3069" spans="1:7" ht="15" customHeight="1">
      <c r="A3069" s="184">
        <v>44378</v>
      </c>
      <c r="B3069" s="1" t="s">
        <v>161</v>
      </c>
      <c r="D3069" s="38">
        <v>19182700</v>
      </c>
      <c r="E3069" s="1" t="s">
        <v>122</v>
      </c>
      <c r="F3069" s="1" t="s">
        <v>235</v>
      </c>
      <c r="G3069" s="1" t="s">
        <v>431</v>
      </c>
    </row>
    <row r="3070" spans="1:7" ht="15" customHeight="1">
      <c r="A3070" s="184">
        <v>44378</v>
      </c>
      <c r="B3070" s="1" t="s">
        <v>760</v>
      </c>
      <c r="D3070" s="38">
        <v>1918270</v>
      </c>
      <c r="E3070" s="1" t="s">
        <v>122</v>
      </c>
      <c r="F3070" s="1" t="s">
        <v>235</v>
      </c>
      <c r="G3070" s="1" t="s">
        <v>431</v>
      </c>
    </row>
    <row r="3071" spans="1:7" ht="15" customHeight="1">
      <c r="A3071" s="184">
        <v>44378</v>
      </c>
      <c r="B3071" s="1" t="s">
        <v>761</v>
      </c>
      <c r="C3071" s="38">
        <v>21100970</v>
      </c>
      <c r="E3071" s="1" t="s">
        <v>122</v>
      </c>
      <c r="F3071" s="1" t="s">
        <v>235</v>
      </c>
      <c r="G3071" s="1" t="s">
        <v>431</v>
      </c>
    </row>
    <row r="3072" spans="1:7" ht="15" customHeight="1">
      <c r="A3072" s="184">
        <v>44378</v>
      </c>
      <c r="B3072" s="1" t="s">
        <v>85</v>
      </c>
      <c r="D3072" s="38">
        <v>35578000</v>
      </c>
      <c r="E3072" s="1" t="s">
        <v>122</v>
      </c>
      <c r="F3072" s="1" t="s">
        <v>234</v>
      </c>
      <c r="G3072" s="1" t="s">
        <v>431</v>
      </c>
    </row>
    <row r="3073" spans="1:7" ht="15" customHeight="1">
      <c r="A3073" s="184">
        <v>44378</v>
      </c>
      <c r="B3073" s="1" t="s">
        <v>760</v>
      </c>
      <c r="D3073" s="38">
        <v>3557800</v>
      </c>
      <c r="E3073" s="1" t="s">
        <v>122</v>
      </c>
      <c r="F3073" s="1" t="s">
        <v>234</v>
      </c>
      <c r="G3073" s="1" t="s">
        <v>431</v>
      </c>
    </row>
    <row r="3074" spans="1:7" ht="15" customHeight="1">
      <c r="A3074" s="184">
        <v>44378</v>
      </c>
      <c r="B3074" s="1" t="s">
        <v>761</v>
      </c>
      <c r="C3074" s="38">
        <v>39135800</v>
      </c>
      <c r="E3074" s="1" t="s">
        <v>122</v>
      </c>
      <c r="F3074" s="1" t="s">
        <v>234</v>
      </c>
      <c r="G3074" s="1" t="s">
        <v>431</v>
      </c>
    </row>
    <row r="3075" spans="1:7" ht="15" customHeight="1">
      <c r="A3075" s="184">
        <v>44378</v>
      </c>
      <c r="B3075" s="1" t="s">
        <v>161</v>
      </c>
      <c r="D3075" s="38">
        <v>20920000</v>
      </c>
      <c r="E3075" s="1" t="s">
        <v>122</v>
      </c>
      <c r="F3075" s="1" t="s">
        <v>235</v>
      </c>
      <c r="G3075" s="1" t="s">
        <v>431</v>
      </c>
    </row>
    <row r="3076" spans="1:7" ht="15" customHeight="1">
      <c r="A3076" s="184">
        <v>44378</v>
      </c>
      <c r="B3076" s="1" t="s">
        <v>760</v>
      </c>
      <c r="D3076" s="38">
        <v>2092000</v>
      </c>
      <c r="E3076" s="1" t="s">
        <v>122</v>
      </c>
      <c r="F3076" s="1" t="s">
        <v>235</v>
      </c>
      <c r="G3076" s="1" t="s">
        <v>431</v>
      </c>
    </row>
    <row r="3077" spans="1:7" ht="15" customHeight="1">
      <c r="A3077" s="184">
        <v>44378</v>
      </c>
      <c r="B3077" s="1" t="s">
        <v>761</v>
      </c>
      <c r="C3077" s="38">
        <v>23012000</v>
      </c>
      <c r="E3077" s="1" t="s">
        <v>122</v>
      </c>
      <c r="F3077" s="1" t="s">
        <v>235</v>
      </c>
      <c r="G3077" s="1" t="s">
        <v>431</v>
      </c>
    </row>
    <row r="3078" spans="1:7" ht="15" customHeight="1">
      <c r="A3078" s="184">
        <v>44378</v>
      </c>
      <c r="B3078" s="1" t="s">
        <v>85</v>
      </c>
      <c r="D3078" s="38">
        <v>2275500</v>
      </c>
      <c r="E3078" s="1" t="s">
        <v>122</v>
      </c>
      <c r="F3078" s="1" t="s">
        <v>234</v>
      </c>
      <c r="G3078" s="1" t="s">
        <v>431</v>
      </c>
    </row>
    <row r="3079" spans="1:7" ht="15" customHeight="1">
      <c r="A3079" s="184">
        <v>44378</v>
      </c>
      <c r="B3079" s="1" t="s">
        <v>760</v>
      </c>
      <c r="D3079" s="38">
        <v>227550</v>
      </c>
      <c r="E3079" s="1" t="s">
        <v>122</v>
      </c>
      <c r="F3079" s="1" t="s">
        <v>234</v>
      </c>
      <c r="G3079" s="1" t="s">
        <v>431</v>
      </c>
    </row>
    <row r="3080" spans="1:7" ht="15" customHeight="1">
      <c r="A3080" s="184">
        <v>44378</v>
      </c>
      <c r="B3080" s="1" t="s">
        <v>761</v>
      </c>
      <c r="C3080" s="38">
        <v>2503050</v>
      </c>
      <c r="E3080" s="1" t="s">
        <v>122</v>
      </c>
      <c r="F3080" s="1" t="s">
        <v>234</v>
      </c>
      <c r="G3080" s="1" t="s">
        <v>431</v>
      </c>
    </row>
    <row r="3081" spans="1:7" ht="15" customHeight="1">
      <c r="A3081" s="184">
        <v>44378</v>
      </c>
      <c r="B3081" s="1" t="s">
        <v>161</v>
      </c>
      <c r="D3081" s="38">
        <v>1335900</v>
      </c>
      <c r="E3081" s="1" t="s">
        <v>122</v>
      </c>
      <c r="F3081" s="1" t="s">
        <v>235</v>
      </c>
      <c r="G3081" s="1" t="s">
        <v>431</v>
      </c>
    </row>
    <row r="3082" spans="1:7" ht="15" customHeight="1">
      <c r="A3082" s="184">
        <v>44378</v>
      </c>
      <c r="B3082" s="1" t="s">
        <v>760</v>
      </c>
      <c r="D3082" s="38">
        <v>133590</v>
      </c>
      <c r="E3082" s="1" t="s">
        <v>122</v>
      </c>
      <c r="F3082" s="1" t="s">
        <v>235</v>
      </c>
      <c r="G3082" s="1" t="s">
        <v>431</v>
      </c>
    </row>
    <row r="3083" spans="1:7" ht="15" customHeight="1">
      <c r="A3083" s="184">
        <v>44378</v>
      </c>
      <c r="B3083" s="1" t="s">
        <v>761</v>
      </c>
      <c r="C3083" s="38">
        <v>1469490</v>
      </c>
      <c r="E3083" s="1" t="s">
        <v>122</v>
      </c>
      <c r="F3083" s="1" t="s">
        <v>235</v>
      </c>
      <c r="G3083" s="1" t="s">
        <v>431</v>
      </c>
    </row>
    <row r="3084" spans="1:7" ht="15" customHeight="1">
      <c r="A3084" s="184">
        <v>44378</v>
      </c>
      <c r="B3084" s="1" t="s">
        <v>85</v>
      </c>
      <c r="D3084" s="38">
        <v>45532800</v>
      </c>
      <c r="E3084" s="1" t="s">
        <v>132</v>
      </c>
      <c r="F3084" s="1" t="s">
        <v>234</v>
      </c>
      <c r="G3084" s="1" t="s">
        <v>431</v>
      </c>
    </row>
    <row r="3085" spans="1:7" ht="15" customHeight="1">
      <c r="A3085" s="184">
        <v>44378</v>
      </c>
      <c r="B3085" s="1" t="s">
        <v>760</v>
      </c>
      <c r="D3085" s="38">
        <v>4553280</v>
      </c>
      <c r="E3085" s="1" t="s">
        <v>132</v>
      </c>
      <c r="F3085" s="1" t="s">
        <v>234</v>
      </c>
      <c r="G3085" s="1" t="s">
        <v>431</v>
      </c>
    </row>
    <row r="3086" spans="1:7" ht="15" customHeight="1">
      <c r="A3086" s="184">
        <v>44378</v>
      </c>
      <c r="B3086" s="1" t="s">
        <v>761</v>
      </c>
      <c r="C3086" s="38">
        <v>50086080</v>
      </c>
      <c r="E3086" s="1" t="s">
        <v>132</v>
      </c>
      <c r="F3086" s="1" t="s">
        <v>234</v>
      </c>
      <c r="G3086" s="1" t="s">
        <v>431</v>
      </c>
    </row>
    <row r="3087" spans="1:7" ht="15" customHeight="1">
      <c r="A3087" s="184">
        <v>44378</v>
      </c>
      <c r="B3087" s="1" t="s">
        <v>161</v>
      </c>
      <c r="D3087" s="38">
        <v>28093800</v>
      </c>
      <c r="E3087" s="1" t="s">
        <v>132</v>
      </c>
      <c r="F3087" s="1" t="s">
        <v>235</v>
      </c>
      <c r="G3087" s="1" t="s">
        <v>431</v>
      </c>
    </row>
    <row r="3088" spans="1:7" ht="15" customHeight="1">
      <c r="A3088" s="184">
        <v>44378</v>
      </c>
      <c r="B3088" s="1" t="s">
        <v>760</v>
      </c>
      <c r="D3088" s="38">
        <v>2809380</v>
      </c>
      <c r="E3088" s="1" t="s">
        <v>132</v>
      </c>
      <c r="F3088" s="1" t="s">
        <v>235</v>
      </c>
      <c r="G3088" s="1" t="s">
        <v>431</v>
      </c>
    </row>
    <row r="3089" spans="1:7" ht="15" customHeight="1">
      <c r="A3089" s="184">
        <v>44378</v>
      </c>
      <c r="B3089" s="1" t="s">
        <v>761</v>
      </c>
      <c r="C3089" s="38">
        <v>30903180</v>
      </c>
      <c r="E3089" s="1" t="s">
        <v>132</v>
      </c>
      <c r="F3089" s="1" t="s">
        <v>235</v>
      </c>
      <c r="G3089" s="1" t="s">
        <v>431</v>
      </c>
    </row>
    <row r="3090" spans="1:7" ht="15" customHeight="1">
      <c r="A3090" s="184">
        <v>44378</v>
      </c>
      <c r="B3090" s="1" t="s">
        <v>85</v>
      </c>
      <c r="D3090" s="38">
        <v>49944000</v>
      </c>
      <c r="E3090" s="1" t="s">
        <v>133</v>
      </c>
      <c r="F3090" s="1" t="s">
        <v>234</v>
      </c>
      <c r="G3090" s="1" t="s">
        <v>431</v>
      </c>
    </row>
    <row r="3091" spans="1:7" ht="15" customHeight="1">
      <c r="A3091" s="184">
        <v>44378</v>
      </c>
      <c r="B3091" s="1" t="s">
        <v>760</v>
      </c>
      <c r="D3091" s="38">
        <v>4994400</v>
      </c>
      <c r="E3091" s="1" t="s">
        <v>133</v>
      </c>
      <c r="F3091" s="1" t="s">
        <v>234</v>
      </c>
      <c r="G3091" s="1" t="s">
        <v>431</v>
      </c>
    </row>
    <row r="3092" spans="1:7" ht="15" customHeight="1">
      <c r="A3092" s="184">
        <v>44378</v>
      </c>
      <c r="B3092" s="1" t="s">
        <v>761</v>
      </c>
      <c r="C3092" s="38">
        <v>54938400</v>
      </c>
      <c r="E3092" s="1" t="s">
        <v>133</v>
      </c>
      <c r="F3092" s="1" t="s">
        <v>234</v>
      </c>
      <c r="G3092" s="1" t="s">
        <v>431</v>
      </c>
    </row>
    <row r="3093" spans="1:7" ht="15" customHeight="1">
      <c r="A3093" s="184">
        <v>44378</v>
      </c>
      <c r="B3093" s="1" t="s">
        <v>161</v>
      </c>
      <c r="D3093" s="38">
        <v>23284200</v>
      </c>
      <c r="E3093" s="1" t="s">
        <v>133</v>
      </c>
      <c r="F3093" s="1" t="s">
        <v>235</v>
      </c>
      <c r="G3093" s="1" t="s">
        <v>431</v>
      </c>
    </row>
    <row r="3094" spans="1:7" ht="15" customHeight="1">
      <c r="A3094" s="184">
        <v>44378</v>
      </c>
      <c r="B3094" s="1" t="s">
        <v>760</v>
      </c>
      <c r="D3094" s="38">
        <v>2328420</v>
      </c>
      <c r="E3094" s="1" t="s">
        <v>133</v>
      </c>
      <c r="F3094" s="1" t="s">
        <v>235</v>
      </c>
      <c r="G3094" s="1" t="s">
        <v>431</v>
      </c>
    </row>
    <row r="3095" spans="1:7" ht="15" customHeight="1">
      <c r="A3095" s="184">
        <v>44378</v>
      </c>
      <c r="B3095" s="1" t="s">
        <v>761</v>
      </c>
      <c r="C3095" s="38">
        <v>25612620</v>
      </c>
      <c r="E3095" s="1" t="s">
        <v>133</v>
      </c>
      <c r="F3095" s="1" t="s">
        <v>235</v>
      </c>
      <c r="G3095" s="1" t="s">
        <v>431</v>
      </c>
    </row>
    <row r="3096" spans="1:7" ht="15" customHeight="1">
      <c r="A3096" s="184">
        <v>44378</v>
      </c>
      <c r="B3096" s="1" t="s">
        <v>85</v>
      </c>
      <c r="D3096" s="38">
        <v>14026000</v>
      </c>
      <c r="E3096" s="1" t="s">
        <v>133</v>
      </c>
      <c r="F3096" s="1" t="s">
        <v>234</v>
      </c>
      <c r="G3096" s="1" t="s">
        <v>431</v>
      </c>
    </row>
    <row r="3097" spans="1:7" ht="15" customHeight="1">
      <c r="A3097" s="184">
        <v>44378</v>
      </c>
      <c r="B3097" s="1" t="s">
        <v>760</v>
      </c>
      <c r="D3097" s="38">
        <v>1402600</v>
      </c>
      <c r="E3097" s="1" t="s">
        <v>133</v>
      </c>
      <c r="F3097" s="1" t="s">
        <v>234</v>
      </c>
      <c r="G3097" s="1" t="s">
        <v>431</v>
      </c>
    </row>
    <row r="3098" spans="1:7" ht="15" customHeight="1">
      <c r="A3098" s="184">
        <v>44378</v>
      </c>
      <c r="B3098" s="1" t="s">
        <v>761</v>
      </c>
      <c r="C3098" s="38">
        <v>15428600</v>
      </c>
      <c r="E3098" s="1" t="s">
        <v>133</v>
      </c>
      <c r="F3098" s="1" t="s">
        <v>234</v>
      </c>
      <c r="G3098" s="1" t="s">
        <v>431</v>
      </c>
    </row>
    <row r="3099" spans="1:7" ht="15" customHeight="1">
      <c r="A3099" s="184">
        <v>44378</v>
      </c>
      <c r="B3099" s="1" t="s">
        <v>161</v>
      </c>
      <c r="D3099" s="38">
        <v>7319200</v>
      </c>
      <c r="E3099" s="1" t="s">
        <v>133</v>
      </c>
      <c r="F3099" s="1" t="s">
        <v>235</v>
      </c>
      <c r="G3099" s="1" t="s">
        <v>431</v>
      </c>
    </row>
    <row r="3100" spans="1:7" ht="15" customHeight="1">
      <c r="A3100" s="184">
        <v>44378</v>
      </c>
      <c r="B3100" s="1" t="s">
        <v>760</v>
      </c>
      <c r="D3100" s="38">
        <v>731920</v>
      </c>
      <c r="E3100" s="1" t="s">
        <v>133</v>
      </c>
      <c r="F3100" s="1" t="s">
        <v>235</v>
      </c>
      <c r="G3100" s="1" t="s">
        <v>431</v>
      </c>
    </row>
    <row r="3101" spans="1:7" ht="15" customHeight="1">
      <c r="A3101" s="184">
        <v>44378</v>
      </c>
      <c r="B3101" s="1" t="s">
        <v>761</v>
      </c>
      <c r="C3101" s="38">
        <v>8051120</v>
      </c>
      <c r="E3101" s="1" t="s">
        <v>133</v>
      </c>
      <c r="F3101" s="1" t="s">
        <v>235</v>
      </c>
      <c r="G3101" s="1" t="s">
        <v>431</v>
      </c>
    </row>
    <row r="3102" spans="1:7" ht="15" customHeight="1">
      <c r="A3102" s="184">
        <v>44378</v>
      </c>
      <c r="B3102" s="1" t="s">
        <v>161</v>
      </c>
      <c r="D3102" s="38">
        <v>8148300</v>
      </c>
      <c r="E3102" s="1" t="s">
        <v>409</v>
      </c>
      <c r="F3102" s="1" t="s">
        <v>235</v>
      </c>
      <c r="G3102" s="1" t="s">
        <v>431</v>
      </c>
    </row>
    <row r="3103" spans="1:7" ht="15" customHeight="1">
      <c r="A3103" s="184">
        <v>44378</v>
      </c>
      <c r="B3103" s="1" t="s">
        <v>760</v>
      </c>
      <c r="D3103" s="38">
        <v>814830</v>
      </c>
      <c r="E3103" s="1" t="s">
        <v>409</v>
      </c>
      <c r="F3103" s="1" t="s">
        <v>235</v>
      </c>
      <c r="G3103" s="1" t="s">
        <v>431</v>
      </c>
    </row>
    <row r="3104" spans="1:7" ht="15" customHeight="1">
      <c r="A3104" s="184">
        <v>44378</v>
      </c>
      <c r="B3104" s="1" t="s">
        <v>761</v>
      </c>
      <c r="C3104" s="38">
        <v>8963130</v>
      </c>
      <c r="E3104" s="1" t="s">
        <v>409</v>
      </c>
      <c r="F3104" s="1" t="s">
        <v>235</v>
      </c>
      <c r="G3104" s="1" t="s">
        <v>431</v>
      </c>
    </row>
    <row r="3105" spans="1:7" ht="15" customHeight="1">
      <c r="A3105" s="184">
        <v>44378</v>
      </c>
      <c r="B3105" s="1" t="s">
        <v>85</v>
      </c>
      <c r="D3105" s="38">
        <v>36964200</v>
      </c>
      <c r="E3105" s="1" t="s">
        <v>119</v>
      </c>
      <c r="F3105" s="1" t="s">
        <v>234</v>
      </c>
      <c r="G3105" s="1" t="s">
        <v>431</v>
      </c>
    </row>
    <row r="3106" spans="1:7" ht="15" customHeight="1">
      <c r="A3106" s="184">
        <v>44378</v>
      </c>
      <c r="B3106" s="1" t="s">
        <v>760</v>
      </c>
      <c r="D3106" s="38">
        <v>3696420</v>
      </c>
      <c r="E3106" s="1" t="s">
        <v>119</v>
      </c>
      <c r="F3106" s="1" t="s">
        <v>234</v>
      </c>
      <c r="G3106" s="1" t="s">
        <v>431</v>
      </c>
    </row>
    <row r="3107" spans="1:7" ht="15" customHeight="1">
      <c r="A3107" s="184">
        <v>44378</v>
      </c>
      <c r="B3107" s="1" t="s">
        <v>761</v>
      </c>
      <c r="C3107" s="38">
        <v>40660620</v>
      </c>
      <c r="E3107" s="1" t="s">
        <v>119</v>
      </c>
      <c r="F3107" s="1" t="s">
        <v>234</v>
      </c>
      <c r="G3107" s="1" t="s">
        <v>431</v>
      </c>
    </row>
    <row r="3108" spans="1:7" ht="15" customHeight="1">
      <c r="A3108" s="184">
        <v>44378</v>
      </c>
      <c r="B3108" s="1" t="s">
        <v>161</v>
      </c>
      <c r="D3108" s="38">
        <v>24501000</v>
      </c>
      <c r="E3108" s="1" t="s">
        <v>119</v>
      </c>
      <c r="F3108" s="1" t="s">
        <v>235</v>
      </c>
      <c r="G3108" s="1" t="s">
        <v>431</v>
      </c>
    </row>
    <row r="3109" spans="1:7" ht="15" customHeight="1">
      <c r="A3109" s="184">
        <v>44378</v>
      </c>
      <c r="B3109" s="1" t="s">
        <v>760</v>
      </c>
      <c r="D3109" s="38">
        <v>2450100</v>
      </c>
      <c r="E3109" s="1" t="s">
        <v>119</v>
      </c>
      <c r="F3109" s="1" t="s">
        <v>235</v>
      </c>
      <c r="G3109" s="1" t="s">
        <v>431</v>
      </c>
    </row>
    <row r="3110" spans="1:7" ht="15" customHeight="1">
      <c r="A3110" s="184">
        <v>44378</v>
      </c>
      <c r="B3110" s="1" t="s">
        <v>761</v>
      </c>
      <c r="C3110" s="38">
        <v>26951100</v>
      </c>
      <c r="E3110" s="1" t="s">
        <v>119</v>
      </c>
      <c r="F3110" s="1" t="s">
        <v>235</v>
      </c>
      <c r="G3110" s="1" t="s">
        <v>431</v>
      </c>
    </row>
    <row r="3111" spans="1:7" ht="15" customHeight="1">
      <c r="A3111" s="184">
        <v>44378</v>
      </c>
      <c r="B3111" s="1" t="s">
        <v>85</v>
      </c>
      <c r="D3111" s="38">
        <v>42762920</v>
      </c>
      <c r="E3111" s="1" t="s">
        <v>120</v>
      </c>
      <c r="F3111" s="1" t="s">
        <v>234</v>
      </c>
      <c r="G3111" s="1" t="s">
        <v>431</v>
      </c>
    </row>
    <row r="3112" spans="1:7" ht="15" customHeight="1">
      <c r="A3112" s="184">
        <v>44378</v>
      </c>
      <c r="B3112" s="1" t="s">
        <v>760</v>
      </c>
      <c r="D3112" s="38">
        <v>4276292</v>
      </c>
      <c r="E3112" s="1" t="s">
        <v>120</v>
      </c>
      <c r="F3112" s="1" t="s">
        <v>234</v>
      </c>
      <c r="G3112" s="1" t="s">
        <v>431</v>
      </c>
    </row>
    <row r="3113" spans="1:7" ht="15" customHeight="1">
      <c r="A3113" s="184">
        <v>44378</v>
      </c>
      <c r="B3113" s="1" t="s">
        <v>761</v>
      </c>
      <c r="C3113" s="38">
        <v>47039212</v>
      </c>
      <c r="E3113" s="1" t="s">
        <v>120</v>
      </c>
      <c r="F3113" s="1" t="s">
        <v>234</v>
      </c>
      <c r="G3113" s="1" t="s">
        <v>431</v>
      </c>
    </row>
    <row r="3114" spans="1:7" ht="15" customHeight="1">
      <c r="A3114" s="184">
        <v>44378</v>
      </c>
      <c r="B3114" s="1" t="s">
        <v>161</v>
      </c>
      <c r="D3114" s="38">
        <v>24500780</v>
      </c>
      <c r="E3114" s="1" t="s">
        <v>120</v>
      </c>
      <c r="F3114" s="1" t="s">
        <v>235</v>
      </c>
      <c r="G3114" s="1" t="s">
        <v>431</v>
      </c>
    </row>
    <row r="3115" spans="1:7" ht="15" customHeight="1">
      <c r="A3115" s="184">
        <v>44378</v>
      </c>
      <c r="B3115" s="1" t="s">
        <v>760</v>
      </c>
      <c r="D3115" s="38">
        <v>2450078</v>
      </c>
      <c r="E3115" s="1" t="s">
        <v>120</v>
      </c>
      <c r="F3115" s="1" t="s">
        <v>235</v>
      </c>
      <c r="G3115" s="1" t="s">
        <v>431</v>
      </c>
    </row>
    <row r="3116" spans="1:7" ht="15" customHeight="1">
      <c r="A3116" s="184">
        <v>44378</v>
      </c>
      <c r="B3116" s="1" t="s">
        <v>761</v>
      </c>
      <c r="C3116" s="38">
        <v>26950858</v>
      </c>
      <c r="E3116" s="1" t="s">
        <v>120</v>
      </c>
      <c r="F3116" s="1" t="s">
        <v>235</v>
      </c>
      <c r="G3116" s="1" t="s">
        <v>431</v>
      </c>
    </row>
    <row r="3117" spans="1:7" ht="15" customHeight="1">
      <c r="A3117" s="184">
        <v>44378</v>
      </c>
      <c r="B3117" s="1" t="s">
        <v>85</v>
      </c>
      <c r="D3117" s="38">
        <v>2956300</v>
      </c>
      <c r="E3117" s="1" t="s">
        <v>134</v>
      </c>
      <c r="F3117" s="1" t="s">
        <v>234</v>
      </c>
      <c r="G3117" s="1" t="s">
        <v>431</v>
      </c>
    </row>
    <row r="3118" spans="1:7" ht="15" customHeight="1">
      <c r="A3118" s="184">
        <v>44378</v>
      </c>
      <c r="B3118" s="1" t="s">
        <v>760</v>
      </c>
      <c r="D3118" s="38">
        <v>295630</v>
      </c>
      <c r="E3118" s="1" t="s">
        <v>134</v>
      </c>
      <c r="F3118" s="1" t="s">
        <v>234</v>
      </c>
      <c r="G3118" s="1" t="s">
        <v>431</v>
      </c>
    </row>
    <row r="3119" spans="1:7" ht="15" customHeight="1">
      <c r="A3119" s="184">
        <v>44378</v>
      </c>
      <c r="B3119" s="1" t="s">
        <v>761</v>
      </c>
      <c r="C3119" s="38">
        <v>3251930</v>
      </c>
      <c r="E3119" s="1" t="s">
        <v>134</v>
      </c>
      <c r="F3119" s="1" t="s">
        <v>234</v>
      </c>
      <c r="G3119" s="1" t="s">
        <v>431</v>
      </c>
    </row>
    <row r="3120" spans="1:7" ht="15" customHeight="1">
      <c r="A3120" s="184">
        <v>44378</v>
      </c>
      <c r="B3120" s="1" t="s">
        <v>161</v>
      </c>
      <c r="D3120" s="38">
        <v>1731300</v>
      </c>
      <c r="E3120" s="1" t="s">
        <v>134</v>
      </c>
      <c r="F3120" s="1" t="s">
        <v>235</v>
      </c>
      <c r="G3120" s="1" t="s">
        <v>431</v>
      </c>
    </row>
    <row r="3121" spans="1:7" ht="15" customHeight="1">
      <c r="A3121" s="184">
        <v>44378</v>
      </c>
      <c r="B3121" s="1" t="s">
        <v>760</v>
      </c>
      <c r="D3121" s="38">
        <v>173130</v>
      </c>
      <c r="E3121" s="1" t="s">
        <v>134</v>
      </c>
      <c r="F3121" s="1" t="s">
        <v>235</v>
      </c>
      <c r="G3121" s="1" t="s">
        <v>431</v>
      </c>
    </row>
    <row r="3122" spans="1:7" ht="15" customHeight="1">
      <c r="A3122" s="184">
        <v>44378</v>
      </c>
      <c r="B3122" s="1" t="s">
        <v>761</v>
      </c>
      <c r="C3122" s="38">
        <v>1904430</v>
      </c>
      <c r="E3122" s="1" t="s">
        <v>134</v>
      </c>
      <c r="F3122" s="1" t="s">
        <v>235</v>
      </c>
      <c r="G3122" s="1" t="s">
        <v>431</v>
      </c>
    </row>
    <row r="3123" spans="1:7" ht="15" customHeight="1">
      <c r="A3123" s="184">
        <v>44378</v>
      </c>
      <c r="B3123" s="1" t="s">
        <v>161</v>
      </c>
      <c r="D3123" s="38">
        <v>4670840</v>
      </c>
      <c r="E3123" s="1" t="s">
        <v>123</v>
      </c>
      <c r="F3123" s="1" t="s">
        <v>235</v>
      </c>
      <c r="G3123" s="1" t="s">
        <v>431</v>
      </c>
    </row>
    <row r="3124" spans="1:7" ht="15" customHeight="1">
      <c r="A3124" s="184">
        <v>44378</v>
      </c>
      <c r="B3124" s="1" t="s">
        <v>760</v>
      </c>
      <c r="D3124" s="38">
        <v>467084</v>
      </c>
      <c r="E3124" s="1" t="s">
        <v>123</v>
      </c>
      <c r="F3124" s="1" t="s">
        <v>235</v>
      </c>
      <c r="G3124" s="1" t="s">
        <v>431</v>
      </c>
    </row>
    <row r="3125" spans="1:7" ht="15" customHeight="1">
      <c r="A3125" s="184">
        <v>44378</v>
      </c>
      <c r="B3125" s="1" t="s">
        <v>761</v>
      </c>
      <c r="C3125" s="38">
        <v>5137924</v>
      </c>
      <c r="E3125" s="1" t="s">
        <v>123</v>
      </c>
      <c r="F3125" s="1" t="s">
        <v>235</v>
      </c>
      <c r="G3125" s="1" t="s">
        <v>431</v>
      </c>
    </row>
    <row r="3126" spans="1:7" ht="15" customHeight="1">
      <c r="A3126" s="184">
        <v>44378</v>
      </c>
      <c r="B3126" s="1" t="s">
        <v>161</v>
      </c>
      <c r="D3126" s="38">
        <v>3980230</v>
      </c>
      <c r="E3126" s="1" t="s">
        <v>123</v>
      </c>
      <c r="F3126" s="1" t="s">
        <v>235</v>
      </c>
      <c r="G3126" s="1" t="s">
        <v>431</v>
      </c>
    </row>
    <row r="3127" spans="1:7" ht="15" customHeight="1">
      <c r="A3127" s="184">
        <v>44378</v>
      </c>
      <c r="B3127" s="1" t="s">
        <v>760</v>
      </c>
      <c r="D3127" s="38">
        <v>398023</v>
      </c>
      <c r="E3127" s="1" t="s">
        <v>123</v>
      </c>
      <c r="F3127" s="1" t="s">
        <v>235</v>
      </c>
      <c r="G3127" s="1" t="s">
        <v>431</v>
      </c>
    </row>
    <row r="3128" spans="1:7" ht="15" customHeight="1">
      <c r="A3128" s="184">
        <v>44378</v>
      </c>
      <c r="B3128" s="1" t="s">
        <v>761</v>
      </c>
      <c r="C3128" s="38">
        <v>4378253</v>
      </c>
      <c r="E3128" s="1" t="s">
        <v>123</v>
      </c>
      <c r="F3128" s="1" t="s">
        <v>235</v>
      </c>
      <c r="G3128" s="1" t="s">
        <v>431</v>
      </c>
    </row>
    <row r="3129" spans="1:7" ht="15" customHeight="1">
      <c r="A3129" s="184">
        <v>44378</v>
      </c>
      <c r="B3129" s="1" t="s">
        <v>85</v>
      </c>
      <c r="D3129" s="38">
        <v>8038100</v>
      </c>
      <c r="E3129" s="1" t="s">
        <v>123</v>
      </c>
      <c r="F3129" s="1" t="s">
        <v>234</v>
      </c>
      <c r="G3129" s="1" t="s">
        <v>431</v>
      </c>
    </row>
    <row r="3130" spans="1:7" ht="15" customHeight="1">
      <c r="A3130" s="184">
        <v>44378</v>
      </c>
      <c r="B3130" s="1" t="s">
        <v>760</v>
      </c>
      <c r="D3130" s="38">
        <v>803810</v>
      </c>
      <c r="E3130" s="1" t="s">
        <v>123</v>
      </c>
      <c r="F3130" s="1" t="s">
        <v>234</v>
      </c>
      <c r="G3130" s="1" t="s">
        <v>431</v>
      </c>
    </row>
    <row r="3131" spans="1:7" ht="15" customHeight="1">
      <c r="A3131" s="184">
        <v>44378</v>
      </c>
      <c r="B3131" s="1" t="s">
        <v>761</v>
      </c>
      <c r="C3131" s="38">
        <v>8841910</v>
      </c>
      <c r="E3131" s="1" t="s">
        <v>123</v>
      </c>
      <c r="F3131" s="1" t="s">
        <v>234</v>
      </c>
      <c r="G3131" s="1" t="s">
        <v>431</v>
      </c>
    </row>
    <row r="3132" spans="1:7" ht="15" customHeight="1">
      <c r="A3132" s="184">
        <v>44378</v>
      </c>
      <c r="B3132" s="1" t="s">
        <v>161</v>
      </c>
      <c r="D3132" s="38">
        <v>4649400</v>
      </c>
      <c r="E3132" s="1" t="s">
        <v>123</v>
      </c>
      <c r="F3132" s="1" t="s">
        <v>235</v>
      </c>
      <c r="G3132" s="1" t="s">
        <v>431</v>
      </c>
    </row>
    <row r="3133" spans="1:7" ht="15" customHeight="1">
      <c r="A3133" s="184">
        <v>44378</v>
      </c>
      <c r="B3133" s="1" t="s">
        <v>760</v>
      </c>
      <c r="D3133" s="38">
        <v>464940</v>
      </c>
      <c r="E3133" s="1" t="s">
        <v>123</v>
      </c>
      <c r="F3133" s="1" t="s">
        <v>235</v>
      </c>
      <c r="G3133" s="1" t="s">
        <v>431</v>
      </c>
    </row>
    <row r="3134" spans="1:7" ht="15" customHeight="1">
      <c r="A3134" s="184">
        <v>44378</v>
      </c>
      <c r="B3134" s="1" t="s">
        <v>761</v>
      </c>
      <c r="C3134" s="38">
        <v>5114340</v>
      </c>
      <c r="E3134" s="1" t="s">
        <v>123</v>
      </c>
      <c r="F3134" s="1" t="s">
        <v>235</v>
      </c>
      <c r="G3134" s="1" t="s">
        <v>431</v>
      </c>
    </row>
    <row r="3135" spans="1:7" ht="15" customHeight="1">
      <c r="A3135" s="184">
        <v>44378</v>
      </c>
      <c r="B3135" s="1" t="s">
        <v>161</v>
      </c>
      <c r="D3135" s="38">
        <v>5003000</v>
      </c>
      <c r="E3135" s="1" t="s">
        <v>125</v>
      </c>
      <c r="F3135" s="1" t="s">
        <v>235</v>
      </c>
      <c r="G3135" s="1" t="s">
        <v>431</v>
      </c>
    </row>
    <row r="3136" spans="1:7" ht="15" customHeight="1">
      <c r="A3136" s="184">
        <v>44378</v>
      </c>
      <c r="B3136" s="1" t="s">
        <v>760</v>
      </c>
      <c r="D3136" s="38">
        <v>500300</v>
      </c>
      <c r="E3136" s="1" t="s">
        <v>125</v>
      </c>
      <c r="F3136" s="1" t="s">
        <v>235</v>
      </c>
      <c r="G3136" s="1" t="s">
        <v>431</v>
      </c>
    </row>
    <row r="3137" spans="1:7" ht="15" customHeight="1">
      <c r="A3137" s="184">
        <v>44378</v>
      </c>
      <c r="B3137" s="1" t="s">
        <v>761</v>
      </c>
      <c r="C3137" s="38">
        <v>5503300</v>
      </c>
      <c r="E3137" s="1" t="s">
        <v>125</v>
      </c>
      <c r="F3137" s="1" t="s">
        <v>235</v>
      </c>
      <c r="G3137" s="1" t="s">
        <v>431</v>
      </c>
    </row>
    <row r="3138" spans="1:7" ht="15" customHeight="1">
      <c r="A3138" s="184">
        <v>44378</v>
      </c>
      <c r="B3138" s="1" t="s">
        <v>161</v>
      </c>
      <c r="D3138" s="38">
        <v>19618000</v>
      </c>
      <c r="E3138" s="1" t="s">
        <v>466</v>
      </c>
      <c r="F3138" s="1" t="s">
        <v>235</v>
      </c>
      <c r="G3138" s="1" t="s">
        <v>431</v>
      </c>
    </row>
    <row r="3139" spans="1:7" ht="15" customHeight="1">
      <c r="A3139" s="184">
        <v>44378</v>
      </c>
      <c r="B3139" s="1" t="s">
        <v>760</v>
      </c>
      <c r="D3139" s="38">
        <v>1961800</v>
      </c>
      <c r="E3139" s="1" t="s">
        <v>466</v>
      </c>
      <c r="F3139" s="1" t="s">
        <v>235</v>
      </c>
      <c r="G3139" s="1" t="s">
        <v>431</v>
      </c>
    </row>
    <row r="3140" spans="1:7" ht="15" customHeight="1">
      <c r="A3140" s="184">
        <v>44378</v>
      </c>
      <c r="B3140" s="1" t="s">
        <v>761</v>
      </c>
      <c r="C3140" s="38">
        <v>21579800</v>
      </c>
      <c r="E3140" s="1" t="s">
        <v>466</v>
      </c>
      <c r="F3140" s="1" t="s">
        <v>235</v>
      </c>
      <c r="G3140" s="1" t="s">
        <v>431</v>
      </c>
    </row>
    <row r="3141" spans="1:7" ht="15" customHeight="1">
      <c r="A3141" s="184">
        <v>44378</v>
      </c>
      <c r="B3141" s="1" t="s">
        <v>85</v>
      </c>
      <c r="D3141" s="38">
        <v>57611900</v>
      </c>
      <c r="E3141" s="1" t="s">
        <v>329</v>
      </c>
      <c r="F3141" s="1" t="s">
        <v>234</v>
      </c>
      <c r="G3141" s="1" t="s">
        <v>431</v>
      </c>
    </row>
    <row r="3142" spans="1:7" ht="15" customHeight="1">
      <c r="A3142" s="184">
        <v>44378</v>
      </c>
      <c r="B3142" s="1" t="s">
        <v>760</v>
      </c>
      <c r="D3142" s="38">
        <v>5761190</v>
      </c>
      <c r="E3142" s="1" t="s">
        <v>329</v>
      </c>
      <c r="F3142" s="1" t="s">
        <v>234</v>
      </c>
      <c r="G3142" s="1" t="s">
        <v>431</v>
      </c>
    </row>
    <row r="3143" spans="1:7" ht="15" customHeight="1">
      <c r="A3143" s="184">
        <v>44378</v>
      </c>
      <c r="B3143" s="1" t="s">
        <v>761</v>
      </c>
      <c r="C3143" s="38">
        <v>63373090</v>
      </c>
      <c r="E3143" s="1" t="s">
        <v>329</v>
      </c>
      <c r="F3143" s="1" t="s">
        <v>234</v>
      </c>
      <c r="G3143" s="1" t="s">
        <v>431</v>
      </c>
    </row>
    <row r="3144" spans="1:7" ht="15" customHeight="1">
      <c r="A3144" s="184">
        <v>44378</v>
      </c>
      <c r="B3144" s="1" t="s">
        <v>161</v>
      </c>
      <c r="D3144" s="38">
        <v>32056300</v>
      </c>
      <c r="E3144" s="1" t="s">
        <v>329</v>
      </c>
      <c r="F3144" s="1" t="s">
        <v>235</v>
      </c>
      <c r="G3144" s="1" t="s">
        <v>431</v>
      </c>
    </row>
    <row r="3145" spans="1:7" ht="15" customHeight="1">
      <c r="A3145" s="184">
        <v>44378</v>
      </c>
      <c r="B3145" s="1" t="s">
        <v>760</v>
      </c>
      <c r="D3145" s="38">
        <v>3205630</v>
      </c>
      <c r="E3145" s="1" t="s">
        <v>329</v>
      </c>
      <c r="F3145" s="1" t="s">
        <v>235</v>
      </c>
      <c r="G3145" s="1" t="s">
        <v>431</v>
      </c>
    </row>
    <row r="3146" spans="1:7" ht="15" customHeight="1">
      <c r="A3146" s="184">
        <v>44378</v>
      </c>
      <c r="B3146" s="1" t="s">
        <v>761</v>
      </c>
      <c r="C3146" s="38">
        <v>35261930</v>
      </c>
      <c r="E3146" s="1" t="s">
        <v>329</v>
      </c>
      <c r="F3146" s="1" t="s">
        <v>235</v>
      </c>
      <c r="G3146" s="1" t="s">
        <v>431</v>
      </c>
    </row>
    <row r="3147" spans="1:7" ht="15" customHeight="1">
      <c r="A3147" s="184">
        <v>44378</v>
      </c>
      <c r="B3147" s="1" t="s">
        <v>85</v>
      </c>
      <c r="D3147" s="38">
        <v>9264600</v>
      </c>
      <c r="E3147" s="1" t="s">
        <v>332</v>
      </c>
      <c r="F3147" s="1" t="s">
        <v>234</v>
      </c>
      <c r="G3147" s="1" t="s">
        <v>431</v>
      </c>
    </row>
    <row r="3148" spans="1:7" ht="15" customHeight="1">
      <c r="A3148" s="184">
        <v>44378</v>
      </c>
      <c r="B3148" s="1" t="s">
        <v>760</v>
      </c>
      <c r="D3148" s="38">
        <v>926460</v>
      </c>
      <c r="E3148" s="1" t="s">
        <v>332</v>
      </c>
      <c r="F3148" s="1" t="s">
        <v>234</v>
      </c>
      <c r="G3148" s="1" t="s">
        <v>431</v>
      </c>
    </row>
    <row r="3149" spans="1:7" ht="15" customHeight="1">
      <c r="A3149" s="184">
        <v>44378</v>
      </c>
      <c r="B3149" s="1" t="s">
        <v>761</v>
      </c>
      <c r="C3149" s="38">
        <v>10191060</v>
      </c>
      <c r="E3149" s="1" t="s">
        <v>332</v>
      </c>
      <c r="F3149" s="1" t="s">
        <v>234</v>
      </c>
      <c r="G3149" s="1" t="s">
        <v>431</v>
      </c>
    </row>
    <row r="3150" spans="1:7" ht="15" customHeight="1">
      <c r="A3150" s="184">
        <v>44378</v>
      </c>
      <c r="B3150" s="1" t="s">
        <v>161</v>
      </c>
      <c r="D3150" s="38">
        <v>5053400</v>
      </c>
      <c r="E3150" s="1" t="s">
        <v>332</v>
      </c>
      <c r="F3150" s="1" t="s">
        <v>235</v>
      </c>
      <c r="G3150" s="1" t="s">
        <v>431</v>
      </c>
    </row>
    <row r="3151" spans="1:7" ht="15" customHeight="1">
      <c r="A3151" s="184">
        <v>44378</v>
      </c>
      <c r="B3151" s="1" t="s">
        <v>760</v>
      </c>
      <c r="D3151" s="38">
        <v>505340</v>
      </c>
      <c r="E3151" s="1" t="s">
        <v>332</v>
      </c>
      <c r="F3151" s="1" t="s">
        <v>235</v>
      </c>
      <c r="G3151" s="1" t="s">
        <v>431</v>
      </c>
    </row>
    <row r="3152" spans="1:7" ht="15" customHeight="1">
      <c r="A3152" s="184">
        <v>44378</v>
      </c>
      <c r="B3152" s="1" t="s">
        <v>761</v>
      </c>
      <c r="C3152" s="38">
        <v>5558740</v>
      </c>
      <c r="E3152" s="1" t="s">
        <v>332</v>
      </c>
      <c r="F3152" s="1" t="s">
        <v>235</v>
      </c>
      <c r="G3152" s="1" t="s">
        <v>431</v>
      </c>
    </row>
    <row r="3153" spans="1:7" ht="15" customHeight="1">
      <c r="A3153" s="184">
        <v>44378</v>
      </c>
      <c r="B3153" s="1" t="s">
        <v>161</v>
      </c>
      <c r="D3153" s="38">
        <v>8958000</v>
      </c>
      <c r="E3153" s="1" t="s">
        <v>131</v>
      </c>
      <c r="F3153" s="1" t="s">
        <v>235</v>
      </c>
      <c r="G3153" s="1" t="s">
        <v>431</v>
      </c>
    </row>
    <row r="3154" spans="1:7" ht="15" customHeight="1">
      <c r="A3154" s="184">
        <v>44378</v>
      </c>
      <c r="B3154" s="1" t="s">
        <v>760</v>
      </c>
      <c r="D3154" s="38">
        <v>895800</v>
      </c>
      <c r="E3154" s="1" t="s">
        <v>131</v>
      </c>
      <c r="F3154" s="1" t="s">
        <v>235</v>
      </c>
      <c r="G3154" s="1" t="s">
        <v>431</v>
      </c>
    </row>
    <row r="3155" spans="1:7" ht="15" customHeight="1">
      <c r="A3155" s="184">
        <v>44378</v>
      </c>
      <c r="B3155" s="1" t="s">
        <v>761</v>
      </c>
      <c r="C3155" s="38">
        <v>9853800</v>
      </c>
      <c r="E3155" s="1" t="s">
        <v>131</v>
      </c>
      <c r="F3155" s="1" t="s">
        <v>235</v>
      </c>
      <c r="G3155" s="1" t="s">
        <v>431</v>
      </c>
    </row>
    <row r="3156" spans="1:7" ht="15" customHeight="1">
      <c r="A3156" s="184">
        <v>44378</v>
      </c>
      <c r="B3156" s="1" t="s">
        <v>85</v>
      </c>
      <c r="D3156" s="38">
        <v>32070100</v>
      </c>
      <c r="E3156" s="1" t="s">
        <v>366</v>
      </c>
      <c r="F3156" s="1" t="s">
        <v>234</v>
      </c>
      <c r="G3156" s="1" t="s">
        <v>431</v>
      </c>
    </row>
    <row r="3157" spans="1:7" ht="15" customHeight="1">
      <c r="A3157" s="184">
        <v>44378</v>
      </c>
      <c r="B3157" s="1" t="s">
        <v>760</v>
      </c>
      <c r="D3157" s="38">
        <v>3207010</v>
      </c>
      <c r="E3157" s="1" t="s">
        <v>366</v>
      </c>
      <c r="F3157" s="1" t="s">
        <v>234</v>
      </c>
      <c r="G3157" s="1" t="s">
        <v>431</v>
      </c>
    </row>
    <row r="3158" spans="1:7" ht="15" customHeight="1">
      <c r="A3158" s="184">
        <v>44378</v>
      </c>
      <c r="B3158" s="1" t="s">
        <v>761</v>
      </c>
      <c r="C3158" s="38">
        <v>35277110</v>
      </c>
      <c r="E3158" s="1" t="s">
        <v>366</v>
      </c>
      <c r="F3158" s="1" t="s">
        <v>234</v>
      </c>
      <c r="G3158" s="1" t="s">
        <v>431</v>
      </c>
    </row>
    <row r="3159" spans="1:7" ht="15" customHeight="1">
      <c r="A3159" s="184">
        <v>44378</v>
      </c>
      <c r="B3159" s="1" t="s">
        <v>161</v>
      </c>
      <c r="D3159" s="38">
        <v>17492800</v>
      </c>
      <c r="E3159" s="1" t="s">
        <v>366</v>
      </c>
      <c r="F3159" s="1" t="s">
        <v>235</v>
      </c>
      <c r="G3159" s="1" t="s">
        <v>431</v>
      </c>
    </row>
    <row r="3160" spans="1:7" ht="15" customHeight="1">
      <c r="A3160" s="184">
        <v>44378</v>
      </c>
      <c r="B3160" s="1" t="s">
        <v>760</v>
      </c>
      <c r="D3160" s="38">
        <v>1749280</v>
      </c>
      <c r="E3160" s="1" t="s">
        <v>366</v>
      </c>
      <c r="F3160" s="1" t="s">
        <v>235</v>
      </c>
      <c r="G3160" s="1" t="s">
        <v>431</v>
      </c>
    </row>
    <row r="3161" spans="1:7" ht="15" customHeight="1">
      <c r="A3161" s="184">
        <v>44378</v>
      </c>
      <c r="B3161" s="1" t="s">
        <v>761</v>
      </c>
      <c r="C3161" s="38">
        <v>19242080</v>
      </c>
      <c r="E3161" s="1" t="s">
        <v>366</v>
      </c>
      <c r="F3161" s="1" t="s">
        <v>235</v>
      </c>
      <c r="G3161" s="1" t="s">
        <v>431</v>
      </c>
    </row>
    <row r="3162" spans="1:7" ht="15" customHeight="1">
      <c r="A3162" s="184">
        <v>44378</v>
      </c>
      <c r="B3162" s="1" t="s">
        <v>85</v>
      </c>
      <c r="D3162" s="38">
        <v>7055580</v>
      </c>
      <c r="E3162" s="1" t="s">
        <v>410</v>
      </c>
      <c r="F3162" s="1" t="s">
        <v>234</v>
      </c>
      <c r="G3162" s="1" t="s">
        <v>431</v>
      </c>
    </row>
    <row r="3163" spans="1:7" ht="15" customHeight="1">
      <c r="A3163" s="184">
        <v>44378</v>
      </c>
      <c r="B3163" s="1" t="s">
        <v>760</v>
      </c>
      <c r="D3163" s="38">
        <v>705558</v>
      </c>
      <c r="E3163" s="1" t="s">
        <v>410</v>
      </c>
      <c r="F3163" s="1" t="s">
        <v>234</v>
      </c>
      <c r="G3163" s="1" t="s">
        <v>431</v>
      </c>
    </row>
    <row r="3164" spans="1:7" ht="15" customHeight="1">
      <c r="A3164" s="184">
        <v>44378</v>
      </c>
      <c r="B3164" s="1" t="s">
        <v>761</v>
      </c>
      <c r="C3164" s="38">
        <v>7761138</v>
      </c>
      <c r="E3164" s="1" t="s">
        <v>410</v>
      </c>
      <c r="F3164" s="1" t="s">
        <v>234</v>
      </c>
      <c r="G3164" s="1" t="s">
        <v>431</v>
      </c>
    </row>
    <row r="3165" spans="1:7" ht="15" customHeight="1">
      <c r="A3165" s="184">
        <v>44378</v>
      </c>
      <c r="B3165" s="1" t="s">
        <v>161</v>
      </c>
      <c r="D3165" s="38">
        <v>5773800</v>
      </c>
      <c r="E3165" s="1" t="s">
        <v>410</v>
      </c>
      <c r="F3165" s="1" t="s">
        <v>235</v>
      </c>
      <c r="G3165" s="1" t="s">
        <v>431</v>
      </c>
    </row>
    <row r="3166" spans="1:7" ht="15" customHeight="1">
      <c r="A3166" s="184">
        <v>44378</v>
      </c>
      <c r="B3166" s="1" t="s">
        <v>760</v>
      </c>
      <c r="D3166" s="38">
        <v>577380</v>
      </c>
      <c r="E3166" s="1" t="s">
        <v>410</v>
      </c>
      <c r="F3166" s="1" t="s">
        <v>235</v>
      </c>
      <c r="G3166" s="1" t="s">
        <v>431</v>
      </c>
    </row>
    <row r="3167" spans="1:7" ht="15" customHeight="1">
      <c r="A3167" s="184">
        <v>44378</v>
      </c>
      <c r="B3167" s="1" t="s">
        <v>761</v>
      </c>
      <c r="C3167" s="38">
        <v>6351180</v>
      </c>
      <c r="E3167" s="1" t="s">
        <v>410</v>
      </c>
      <c r="F3167" s="1" t="s">
        <v>235</v>
      </c>
      <c r="G3167" s="1" t="s">
        <v>431</v>
      </c>
    </row>
    <row r="3168" spans="1:7" ht="15" customHeight="1">
      <c r="A3168" s="184">
        <v>44378</v>
      </c>
      <c r="B3168" s="1" t="s">
        <v>85</v>
      </c>
      <c r="D3168" s="38">
        <v>5358000</v>
      </c>
      <c r="E3168" s="1" t="s">
        <v>653</v>
      </c>
      <c r="F3168" s="1" t="s">
        <v>234</v>
      </c>
      <c r="G3168" s="1" t="s">
        <v>431</v>
      </c>
    </row>
    <row r="3169" spans="1:7" ht="15" customHeight="1">
      <c r="A3169" s="184">
        <v>44378</v>
      </c>
      <c r="B3169" s="1" t="s">
        <v>760</v>
      </c>
      <c r="D3169" s="38">
        <v>535800</v>
      </c>
      <c r="E3169" s="1" t="s">
        <v>653</v>
      </c>
      <c r="F3169" s="1" t="s">
        <v>234</v>
      </c>
      <c r="G3169" s="1" t="s">
        <v>431</v>
      </c>
    </row>
    <row r="3170" spans="1:7" ht="15" customHeight="1">
      <c r="A3170" s="184">
        <v>44378</v>
      </c>
      <c r="B3170" s="1" t="s">
        <v>761</v>
      </c>
      <c r="C3170" s="38">
        <v>5893800</v>
      </c>
      <c r="E3170" s="1" t="s">
        <v>653</v>
      </c>
      <c r="F3170" s="1" t="s">
        <v>234</v>
      </c>
      <c r="G3170" s="1" t="s">
        <v>431</v>
      </c>
    </row>
    <row r="3171" spans="1:7" ht="15" customHeight="1">
      <c r="A3171" s="184">
        <v>44378</v>
      </c>
      <c r="B3171" s="1" t="s">
        <v>161</v>
      </c>
      <c r="D3171" s="38">
        <v>3010100</v>
      </c>
      <c r="E3171" s="1" t="s">
        <v>653</v>
      </c>
      <c r="F3171" s="1" t="s">
        <v>235</v>
      </c>
      <c r="G3171" s="1" t="s">
        <v>431</v>
      </c>
    </row>
    <row r="3172" spans="1:7" ht="15" customHeight="1">
      <c r="A3172" s="184">
        <v>44378</v>
      </c>
      <c r="B3172" s="1" t="s">
        <v>760</v>
      </c>
      <c r="D3172" s="38">
        <v>301010</v>
      </c>
      <c r="E3172" s="1" t="s">
        <v>653</v>
      </c>
      <c r="F3172" s="1" t="s">
        <v>235</v>
      </c>
      <c r="G3172" s="1" t="s">
        <v>431</v>
      </c>
    </row>
    <row r="3173" spans="1:7" ht="15" customHeight="1">
      <c r="A3173" s="184">
        <v>44378</v>
      </c>
      <c r="B3173" s="1" t="s">
        <v>761</v>
      </c>
      <c r="C3173" s="38">
        <v>3311110</v>
      </c>
      <c r="E3173" s="1" t="s">
        <v>653</v>
      </c>
      <c r="F3173" s="1" t="s">
        <v>235</v>
      </c>
      <c r="G3173" s="1" t="s">
        <v>431</v>
      </c>
    </row>
    <row r="3174" spans="1:7" ht="15" customHeight="1">
      <c r="A3174" s="184">
        <v>44378</v>
      </c>
      <c r="B3174" s="1" t="s">
        <v>85</v>
      </c>
      <c r="D3174" s="38">
        <v>85568800</v>
      </c>
      <c r="E3174" s="1" t="s">
        <v>137</v>
      </c>
      <c r="F3174" s="1" t="s">
        <v>234</v>
      </c>
      <c r="G3174" s="1" t="s">
        <v>431</v>
      </c>
    </row>
    <row r="3175" spans="1:7" ht="15" customHeight="1">
      <c r="A3175" s="184">
        <v>44378</v>
      </c>
      <c r="B3175" s="1" t="s">
        <v>760</v>
      </c>
      <c r="D3175" s="38">
        <v>8556880</v>
      </c>
      <c r="E3175" s="1" t="s">
        <v>137</v>
      </c>
      <c r="F3175" s="1" t="s">
        <v>234</v>
      </c>
      <c r="G3175" s="1" t="s">
        <v>431</v>
      </c>
    </row>
    <row r="3176" spans="1:7" ht="15" customHeight="1">
      <c r="A3176" s="184">
        <v>44378</v>
      </c>
      <c r="B3176" s="1" t="s">
        <v>761</v>
      </c>
      <c r="C3176" s="38">
        <v>94125680</v>
      </c>
      <c r="E3176" s="1" t="s">
        <v>137</v>
      </c>
      <c r="F3176" s="1" t="s">
        <v>234</v>
      </c>
      <c r="G3176" s="1" t="s">
        <v>431</v>
      </c>
    </row>
    <row r="3177" spans="1:7" ht="15" customHeight="1">
      <c r="A3177" s="184">
        <v>44378</v>
      </c>
      <c r="B3177" s="1" t="s">
        <v>161</v>
      </c>
      <c r="D3177" s="38">
        <v>59867900</v>
      </c>
      <c r="E3177" s="1" t="s">
        <v>137</v>
      </c>
      <c r="F3177" s="1" t="s">
        <v>235</v>
      </c>
      <c r="G3177" s="1" t="s">
        <v>431</v>
      </c>
    </row>
    <row r="3178" spans="1:7" ht="15" customHeight="1">
      <c r="A3178" s="184">
        <v>44378</v>
      </c>
      <c r="B3178" s="1" t="s">
        <v>760</v>
      </c>
      <c r="D3178" s="38">
        <v>5986790</v>
      </c>
      <c r="E3178" s="1" t="s">
        <v>137</v>
      </c>
      <c r="F3178" s="1" t="s">
        <v>235</v>
      </c>
      <c r="G3178" s="1" t="s">
        <v>431</v>
      </c>
    </row>
    <row r="3179" spans="1:7" ht="15" customHeight="1">
      <c r="A3179" s="184">
        <v>44378</v>
      </c>
      <c r="B3179" s="1" t="s">
        <v>761</v>
      </c>
      <c r="C3179" s="38">
        <v>65854690</v>
      </c>
      <c r="E3179" s="1" t="s">
        <v>137</v>
      </c>
      <c r="F3179" s="1" t="s">
        <v>235</v>
      </c>
      <c r="G3179" s="1" t="s">
        <v>431</v>
      </c>
    </row>
    <row r="3180" spans="1:7" ht="15" customHeight="1">
      <c r="A3180" s="184">
        <v>44378</v>
      </c>
      <c r="B3180" s="1" t="s">
        <v>85</v>
      </c>
      <c r="D3180" s="38">
        <v>12407700</v>
      </c>
      <c r="E3180" s="1" t="s">
        <v>125</v>
      </c>
      <c r="F3180" s="1" t="s">
        <v>234</v>
      </c>
      <c r="G3180" s="1" t="s">
        <v>431</v>
      </c>
    </row>
    <row r="3181" spans="1:7" ht="15" customHeight="1">
      <c r="A3181" s="184">
        <v>44378</v>
      </c>
      <c r="B3181" s="1" t="s">
        <v>760</v>
      </c>
      <c r="D3181" s="38">
        <v>1240770</v>
      </c>
      <c r="E3181" s="1" t="s">
        <v>125</v>
      </c>
      <c r="F3181" s="1" t="s">
        <v>234</v>
      </c>
      <c r="G3181" s="1" t="s">
        <v>431</v>
      </c>
    </row>
    <row r="3182" spans="1:7" ht="15" customHeight="1">
      <c r="A3182" s="184">
        <v>44378</v>
      </c>
      <c r="B3182" s="1" t="s">
        <v>761</v>
      </c>
      <c r="C3182" s="38">
        <v>13648470</v>
      </c>
      <c r="E3182" s="1" t="s">
        <v>125</v>
      </c>
      <c r="F3182" s="1" t="s">
        <v>234</v>
      </c>
      <c r="G3182" s="1" t="s">
        <v>431</v>
      </c>
    </row>
    <row r="3183" spans="1:7" ht="15" customHeight="1">
      <c r="A3183" s="184">
        <v>44378</v>
      </c>
      <c r="B3183" s="1" t="s">
        <v>161</v>
      </c>
      <c r="D3183" s="38">
        <v>6579600</v>
      </c>
      <c r="E3183" s="1" t="s">
        <v>125</v>
      </c>
      <c r="F3183" s="1" t="s">
        <v>235</v>
      </c>
      <c r="G3183" s="1" t="s">
        <v>431</v>
      </c>
    </row>
    <row r="3184" spans="1:7" ht="15" customHeight="1">
      <c r="A3184" s="184">
        <v>44378</v>
      </c>
      <c r="B3184" s="1" t="s">
        <v>760</v>
      </c>
      <c r="D3184" s="38">
        <v>657960</v>
      </c>
      <c r="E3184" s="1" t="s">
        <v>125</v>
      </c>
      <c r="F3184" s="1" t="s">
        <v>235</v>
      </c>
      <c r="G3184" s="1" t="s">
        <v>431</v>
      </c>
    </row>
    <row r="3185" spans="1:7" ht="15" customHeight="1">
      <c r="A3185" s="184">
        <v>44378</v>
      </c>
      <c r="B3185" s="1" t="s">
        <v>761</v>
      </c>
      <c r="C3185" s="38">
        <v>7237560</v>
      </c>
      <c r="E3185" s="1" t="s">
        <v>125</v>
      </c>
      <c r="F3185" s="1" t="s">
        <v>235</v>
      </c>
      <c r="G3185" s="1" t="s">
        <v>431</v>
      </c>
    </row>
    <row r="3186" spans="1:7" ht="15" customHeight="1">
      <c r="A3186" s="184">
        <v>44378</v>
      </c>
      <c r="B3186" s="1" t="s">
        <v>85</v>
      </c>
      <c r="D3186" s="38">
        <v>21699480</v>
      </c>
      <c r="E3186" s="1" t="s">
        <v>132</v>
      </c>
      <c r="F3186" s="1" t="s">
        <v>234</v>
      </c>
      <c r="G3186" s="1" t="s">
        <v>431</v>
      </c>
    </row>
    <row r="3187" spans="1:7" ht="15" customHeight="1">
      <c r="A3187" s="184">
        <v>44378</v>
      </c>
      <c r="B3187" s="1" t="s">
        <v>760</v>
      </c>
      <c r="D3187" s="38">
        <v>2169948</v>
      </c>
      <c r="E3187" s="1" t="s">
        <v>132</v>
      </c>
      <c r="F3187" s="1" t="s">
        <v>234</v>
      </c>
      <c r="G3187" s="1" t="s">
        <v>431</v>
      </c>
    </row>
    <row r="3188" spans="1:7" ht="15" customHeight="1">
      <c r="A3188" s="184">
        <v>44378</v>
      </c>
      <c r="B3188" s="1" t="s">
        <v>761</v>
      </c>
      <c r="C3188" s="38">
        <v>23869428</v>
      </c>
      <c r="E3188" s="1" t="s">
        <v>132</v>
      </c>
      <c r="F3188" s="1" t="s">
        <v>234</v>
      </c>
      <c r="G3188" s="1" t="s">
        <v>431</v>
      </c>
    </row>
    <row r="3189" spans="1:7" ht="15" customHeight="1">
      <c r="A3189" s="184">
        <v>44378</v>
      </c>
      <c r="B3189" s="1" t="s">
        <v>161</v>
      </c>
      <c r="D3189" s="38">
        <v>13388500</v>
      </c>
      <c r="E3189" s="1" t="s">
        <v>132</v>
      </c>
      <c r="F3189" s="1" t="s">
        <v>235</v>
      </c>
      <c r="G3189" s="1" t="s">
        <v>431</v>
      </c>
    </row>
    <row r="3190" spans="1:7" ht="15" customHeight="1">
      <c r="A3190" s="184">
        <v>44378</v>
      </c>
      <c r="B3190" s="1" t="s">
        <v>760</v>
      </c>
      <c r="D3190" s="38">
        <v>1338850</v>
      </c>
      <c r="E3190" s="1" t="s">
        <v>132</v>
      </c>
      <c r="F3190" s="1" t="s">
        <v>235</v>
      </c>
      <c r="G3190" s="1" t="s">
        <v>431</v>
      </c>
    </row>
    <row r="3191" spans="1:7" ht="15" customHeight="1">
      <c r="A3191" s="184">
        <v>44378</v>
      </c>
      <c r="B3191" s="1" t="s">
        <v>761</v>
      </c>
      <c r="C3191" s="38">
        <v>14727350</v>
      </c>
      <c r="E3191" s="1" t="s">
        <v>132</v>
      </c>
      <c r="F3191" s="1" t="s">
        <v>235</v>
      </c>
      <c r="G3191" s="1" t="s">
        <v>431</v>
      </c>
    </row>
    <row r="3192" spans="1:7" ht="15" customHeight="1">
      <c r="A3192" s="184">
        <v>44378</v>
      </c>
      <c r="B3192" s="1" t="s">
        <v>85</v>
      </c>
      <c r="D3192" s="38">
        <v>115189620</v>
      </c>
      <c r="E3192" s="1" t="s">
        <v>132</v>
      </c>
      <c r="F3192" s="1" t="s">
        <v>234</v>
      </c>
      <c r="G3192" s="1" t="s">
        <v>431</v>
      </c>
    </row>
    <row r="3193" spans="1:7" ht="15" customHeight="1">
      <c r="A3193" s="184">
        <v>44378</v>
      </c>
      <c r="B3193" s="1" t="s">
        <v>760</v>
      </c>
      <c r="D3193" s="38">
        <v>11518962</v>
      </c>
      <c r="E3193" s="1" t="s">
        <v>132</v>
      </c>
      <c r="F3193" s="1" t="s">
        <v>234</v>
      </c>
      <c r="G3193" s="1" t="s">
        <v>431</v>
      </c>
    </row>
    <row r="3194" spans="1:7" ht="15" customHeight="1">
      <c r="A3194" s="184">
        <v>44378</v>
      </c>
      <c r="B3194" s="1" t="s">
        <v>761</v>
      </c>
      <c r="C3194" s="38">
        <v>126708582</v>
      </c>
      <c r="E3194" s="1" t="s">
        <v>132</v>
      </c>
      <c r="F3194" s="1" t="s">
        <v>234</v>
      </c>
      <c r="G3194" s="1" t="s">
        <v>431</v>
      </c>
    </row>
    <row r="3195" spans="1:7" ht="15" customHeight="1">
      <c r="A3195" s="184">
        <v>44378</v>
      </c>
      <c r="B3195" s="1" t="s">
        <v>161</v>
      </c>
      <c r="D3195" s="38">
        <v>71073600</v>
      </c>
      <c r="E3195" s="1" t="s">
        <v>132</v>
      </c>
      <c r="F3195" s="1" t="s">
        <v>235</v>
      </c>
      <c r="G3195" s="1" t="s">
        <v>431</v>
      </c>
    </row>
    <row r="3196" spans="1:7" ht="15" customHeight="1">
      <c r="A3196" s="184">
        <v>44378</v>
      </c>
      <c r="B3196" s="1" t="s">
        <v>760</v>
      </c>
      <c r="D3196" s="38">
        <v>7107360</v>
      </c>
      <c r="E3196" s="1" t="s">
        <v>132</v>
      </c>
      <c r="F3196" s="1" t="s">
        <v>235</v>
      </c>
      <c r="G3196" s="1" t="s">
        <v>431</v>
      </c>
    </row>
    <row r="3197" spans="1:7" ht="15" customHeight="1">
      <c r="A3197" s="184">
        <v>44378</v>
      </c>
      <c r="B3197" s="1" t="s">
        <v>761</v>
      </c>
      <c r="C3197" s="38">
        <v>78180960</v>
      </c>
      <c r="E3197" s="1" t="s">
        <v>132</v>
      </c>
      <c r="F3197" s="1" t="s">
        <v>235</v>
      </c>
      <c r="G3197" s="1" t="s">
        <v>431</v>
      </c>
    </row>
    <row r="3198" spans="1:7" ht="15" customHeight="1">
      <c r="A3198" s="184">
        <v>44378</v>
      </c>
      <c r="B3198" s="1" t="s">
        <v>85</v>
      </c>
      <c r="D3198" s="38">
        <v>14400600</v>
      </c>
      <c r="E3198" s="1" t="s">
        <v>241</v>
      </c>
      <c r="F3198" s="1" t="s">
        <v>234</v>
      </c>
      <c r="G3198" s="1" t="s">
        <v>431</v>
      </c>
    </row>
    <row r="3199" spans="1:7" ht="15" customHeight="1">
      <c r="A3199" s="184">
        <v>44378</v>
      </c>
      <c r="B3199" s="1" t="s">
        <v>760</v>
      </c>
      <c r="D3199" s="38">
        <v>1440060</v>
      </c>
      <c r="E3199" s="1" t="s">
        <v>241</v>
      </c>
      <c r="F3199" s="1" t="s">
        <v>234</v>
      </c>
      <c r="G3199" s="1" t="s">
        <v>431</v>
      </c>
    </row>
    <row r="3200" spans="1:7" ht="15" customHeight="1">
      <c r="A3200" s="184">
        <v>44378</v>
      </c>
      <c r="B3200" s="1" t="s">
        <v>761</v>
      </c>
      <c r="C3200" s="38">
        <v>15840660</v>
      </c>
      <c r="E3200" s="1" t="s">
        <v>241</v>
      </c>
      <c r="F3200" s="1" t="s">
        <v>234</v>
      </c>
      <c r="G3200" s="1" t="s">
        <v>431</v>
      </c>
    </row>
    <row r="3201" spans="1:7" ht="15" customHeight="1">
      <c r="A3201" s="184">
        <v>44378</v>
      </c>
      <c r="B3201" s="1" t="s">
        <v>161</v>
      </c>
      <c r="D3201" s="38">
        <v>8472500</v>
      </c>
      <c r="E3201" s="1" t="s">
        <v>241</v>
      </c>
      <c r="F3201" s="1" t="s">
        <v>235</v>
      </c>
      <c r="G3201" s="1" t="s">
        <v>431</v>
      </c>
    </row>
    <row r="3202" spans="1:7" ht="15" customHeight="1">
      <c r="A3202" s="184">
        <v>44378</v>
      </c>
      <c r="B3202" s="1" t="s">
        <v>760</v>
      </c>
      <c r="D3202" s="38">
        <v>847250</v>
      </c>
      <c r="E3202" s="1" t="s">
        <v>241</v>
      </c>
      <c r="F3202" s="1" t="s">
        <v>235</v>
      </c>
      <c r="G3202" s="1" t="s">
        <v>431</v>
      </c>
    </row>
    <row r="3203" spans="1:7" ht="15" customHeight="1">
      <c r="A3203" s="184">
        <v>44378</v>
      </c>
      <c r="B3203" s="1" t="s">
        <v>761</v>
      </c>
      <c r="C3203" s="38">
        <v>9319750</v>
      </c>
      <c r="E3203" s="1" t="s">
        <v>241</v>
      </c>
      <c r="F3203" s="1" t="s">
        <v>235</v>
      </c>
      <c r="G3203" s="1" t="s">
        <v>431</v>
      </c>
    </row>
    <row r="3204" spans="1:7" ht="15" customHeight="1">
      <c r="A3204" s="184">
        <v>44378</v>
      </c>
      <c r="B3204" s="1" t="s">
        <v>85</v>
      </c>
      <c r="D3204" s="38">
        <v>5380600</v>
      </c>
      <c r="E3204" s="1" t="s">
        <v>241</v>
      </c>
      <c r="F3204" s="1" t="s">
        <v>234</v>
      </c>
      <c r="G3204" s="1" t="s">
        <v>431</v>
      </c>
    </row>
    <row r="3205" spans="1:7" ht="15" customHeight="1">
      <c r="A3205" s="184">
        <v>44378</v>
      </c>
      <c r="B3205" s="1" t="s">
        <v>760</v>
      </c>
      <c r="D3205" s="38">
        <v>538060</v>
      </c>
      <c r="E3205" s="1" t="s">
        <v>241</v>
      </c>
      <c r="F3205" s="1" t="s">
        <v>234</v>
      </c>
      <c r="G3205" s="1" t="s">
        <v>431</v>
      </c>
    </row>
    <row r="3206" spans="1:7" ht="15" customHeight="1">
      <c r="A3206" s="184">
        <v>44378</v>
      </c>
      <c r="B3206" s="1" t="s">
        <v>761</v>
      </c>
      <c r="C3206" s="38">
        <v>5918660</v>
      </c>
      <c r="E3206" s="1" t="s">
        <v>241</v>
      </c>
      <c r="F3206" s="1" t="s">
        <v>234</v>
      </c>
      <c r="G3206" s="1" t="s">
        <v>431</v>
      </c>
    </row>
    <row r="3207" spans="1:7" ht="15" customHeight="1">
      <c r="A3207" s="184">
        <v>44378</v>
      </c>
      <c r="B3207" s="1" t="s">
        <v>161</v>
      </c>
      <c r="D3207" s="38">
        <v>2934800</v>
      </c>
      <c r="E3207" s="1" t="s">
        <v>241</v>
      </c>
      <c r="F3207" s="1" t="s">
        <v>235</v>
      </c>
      <c r="G3207" s="1" t="s">
        <v>431</v>
      </c>
    </row>
    <row r="3208" spans="1:7" ht="15" customHeight="1">
      <c r="A3208" s="184">
        <v>44378</v>
      </c>
      <c r="B3208" s="1" t="s">
        <v>760</v>
      </c>
      <c r="D3208" s="38">
        <v>293480</v>
      </c>
      <c r="E3208" s="1" t="s">
        <v>241</v>
      </c>
      <c r="F3208" s="1" t="s">
        <v>235</v>
      </c>
      <c r="G3208" s="1" t="s">
        <v>431</v>
      </c>
    </row>
    <row r="3209" spans="1:7" ht="15" customHeight="1">
      <c r="A3209" s="184">
        <v>44378</v>
      </c>
      <c r="B3209" s="1" t="s">
        <v>761</v>
      </c>
      <c r="C3209" s="38">
        <v>3228280</v>
      </c>
      <c r="E3209" s="1" t="s">
        <v>241</v>
      </c>
      <c r="F3209" s="1" t="s">
        <v>235</v>
      </c>
      <c r="G3209" s="1" t="s">
        <v>431</v>
      </c>
    </row>
    <row r="3210" spans="1:7" ht="15" customHeight="1">
      <c r="A3210" s="184">
        <v>44378</v>
      </c>
      <c r="B3210" s="1" t="s">
        <v>85</v>
      </c>
      <c r="D3210" s="38">
        <v>6054000</v>
      </c>
      <c r="E3210" s="1" t="s">
        <v>122</v>
      </c>
      <c r="F3210" s="1" t="s">
        <v>234</v>
      </c>
      <c r="G3210" s="1" t="s">
        <v>431</v>
      </c>
    </row>
    <row r="3211" spans="1:7" ht="15" customHeight="1">
      <c r="A3211" s="184">
        <v>44378</v>
      </c>
      <c r="B3211" s="1" t="s">
        <v>760</v>
      </c>
      <c r="D3211" s="38">
        <v>605400</v>
      </c>
      <c r="E3211" s="1" t="s">
        <v>122</v>
      </c>
      <c r="F3211" s="1" t="s">
        <v>234</v>
      </c>
      <c r="G3211" s="1" t="s">
        <v>431</v>
      </c>
    </row>
    <row r="3212" spans="1:7" ht="15" customHeight="1">
      <c r="A3212" s="184">
        <v>44378</v>
      </c>
      <c r="B3212" s="1" t="s">
        <v>761</v>
      </c>
      <c r="C3212" s="38">
        <v>6659400</v>
      </c>
      <c r="E3212" s="1" t="s">
        <v>122</v>
      </c>
      <c r="F3212" s="1" t="s">
        <v>234</v>
      </c>
      <c r="G3212" s="1" t="s">
        <v>431</v>
      </c>
    </row>
    <row r="3213" spans="1:7" ht="15" customHeight="1">
      <c r="A3213" s="184">
        <v>44378</v>
      </c>
      <c r="B3213" s="1" t="s">
        <v>161</v>
      </c>
      <c r="D3213" s="38">
        <v>3557300</v>
      </c>
      <c r="E3213" s="1" t="s">
        <v>122</v>
      </c>
      <c r="F3213" s="1" t="s">
        <v>235</v>
      </c>
      <c r="G3213" s="1" t="s">
        <v>431</v>
      </c>
    </row>
    <row r="3214" spans="1:7" ht="15" customHeight="1">
      <c r="A3214" s="184">
        <v>44378</v>
      </c>
      <c r="B3214" s="1" t="s">
        <v>760</v>
      </c>
      <c r="D3214" s="38">
        <v>355730</v>
      </c>
      <c r="E3214" s="1" t="s">
        <v>122</v>
      </c>
      <c r="F3214" s="1" t="s">
        <v>235</v>
      </c>
      <c r="G3214" s="1" t="s">
        <v>431</v>
      </c>
    </row>
    <row r="3215" spans="1:7" ht="15" customHeight="1">
      <c r="A3215" s="184">
        <v>44378</v>
      </c>
      <c r="B3215" s="1" t="s">
        <v>761</v>
      </c>
      <c r="C3215" s="38">
        <v>3913030</v>
      </c>
      <c r="E3215" s="1" t="s">
        <v>122</v>
      </c>
      <c r="F3215" s="1" t="s">
        <v>235</v>
      </c>
      <c r="G3215" s="1" t="s">
        <v>431</v>
      </c>
    </row>
    <row r="3216" spans="1:7" ht="15" customHeight="1">
      <c r="A3216" s="184">
        <v>44378</v>
      </c>
      <c r="B3216" s="1" t="s">
        <v>85</v>
      </c>
      <c r="D3216" s="38">
        <v>11416933</v>
      </c>
      <c r="E3216" s="1" t="s">
        <v>256</v>
      </c>
      <c r="F3216" s="1" t="s">
        <v>234</v>
      </c>
      <c r="G3216" s="1" t="s">
        <v>431</v>
      </c>
    </row>
    <row r="3217" spans="1:7" ht="15" customHeight="1">
      <c r="A3217" s="184">
        <v>44378</v>
      </c>
      <c r="B3217" s="1" t="s">
        <v>760</v>
      </c>
      <c r="D3217" s="38">
        <v>1141693</v>
      </c>
      <c r="E3217" s="1" t="s">
        <v>256</v>
      </c>
      <c r="F3217" s="1" t="s">
        <v>234</v>
      </c>
      <c r="G3217" s="1" t="s">
        <v>431</v>
      </c>
    </row>
    <row r="3218" spans="1:7" ht="15" customHeight="1">
      <c r="A3218" s="184">
        <v>44378</v>
      </c>
      <c r="B3218" s="1" t="s">
        <v>761</v>
      </c>
      <c r="C3218" s="38">
        <v>12558626</v>
      </c>
      <c r="E3218" s="1" t="s">
        <v>256</v>
      </c>
      <c r="F3218" s="1" t="s">
        <v>234</v>
      </c>
      <c r="G3218" s="1" t="s">
        <v>431</v>
      </c>
    </row>
    <row r="3219" spans="1:7" ht="15" customHeight="1">
      <c r="A3219" s="184">
        <v>44378</v>
      </c>
      <c r="B3219" s="1" t="s">
        <v>161</v>
      </c>
      <c r="D3219" s="38">
        <v>6540627</v>
      </c>
      <c r="E3219" s="1" t="s">
        <v>256</v>
      </c>
      <c r="F3219" s="1" t="s">
        <v>235</v>
      </c>
      <c r="G3219" s="1" t="s">
        <v>431</v>
      </c>
    </row>
    <row r="3220" spans="1:7" ht="15" customHeight="1">
      <c r="A3220" s="184">
        <v>44378</v>
      </c>
      <c r="B3220" s="1" t="s">
        <v>760</v>
      </c>
      <c r="D3220" s="38">
        <v>654062</v>
      </c>
      <c r="E3220" s="1" t="s">
        <v>256</v>
      </c>
      <c r="F3220" s="1" t="s">
        <v>235</v>
      </c>
      <c r="G3220" s="1" t="s">
        <v>431</v>
      </c>
    </row>
    <row r="3221" spans="1:7" ht="15" customHeight="1">
      <c r="A3221" s="184">
        <v>44378</v>
      </c>
      <c r="B3221" s="1" t="s">
        <v>761</v>
      </c>
      <c r="C3221" s="38">
        <v>7194689</v>
      </c>
      <c r="E3221" s="1" t="s">
        <v>256</v>
      </c>
      <c r="F3221" s="1" t="s">
        <v>235</v>
      </c>
      <c r="G3221" s="1" t="s">
        <v>431</v>
      </c>
    </row>
    <row r="3222" spans="1:7" ht="15" customHeight="1">
      <c r="A3222" s="184">
        <v>44378</v>
      </c>
      <c r="B3222" s="1" t="s">
        <v>85</v>
      </c>
      <c r="D3222" s="38">
        <v>100331200</v>
      </c>
      <c r="E3222" s="1" t="s">
        <v>122</v>
      </c>
      <c r="F3222" s="1" t="s">
        <v>234</v>
      </c>
      <c r="G3222" s="1" t="s">
        <v>431</v>
      </c>
    </row>
    <row r="3223" spans="1:7" ht="15" customHeight="1">
      <c r="A3223" s="184">
        <v>44378</v>
      </c>
      <c r="B3223" s="1" t="s">
        <v>760</v>
      </c>
      <c r="D3223" s="38">
        <v>10033120</v>
      </c>
      <c r="E3223" s="1" t="s">
        <v>122</v>
      </c>
      <c r="F3223" s="1" t="s">
        <v>234</v>
      </c>
      <c r="G3223" s="1" t="s">
        <v>431</v>
      </c>
    </row>
    <row r="3224" spans="1:7" ht="15" customHeight="1">
      <c r="A3224" s="184">
        <v>44378</v>
      </c>
      <c r="B3224" s="1" t="s">
        <v>761</v>
      </c>
      <c r="C3224" s="38">
        <v>110364320</v>
      </c>
      <c r="E3224" s="1" t="s">
        <v>122</v>
      </c>
      <c r="F3224" s="1" t="s">
        <v>234</v>
      </c>
      <c r="G3224" s="1" t="s">
        <v>431</v>
      </c>
    </row>
    <row r="3225" spans="1:7" ht="15" customHeight="1">
      <c r="A3225" s="184">
        <v>44378</v>
      </c>
      <c r="B3225" s="1" t="s">
        <v>161</v>
      </c>
      <c r="D3225" s="38">
        <v>59002200</v>
      </c>
      <c r="E3225" s="1" t="s">
        <v>122</v>
      </c>
      <c r="F3225" s="1" t="s">
        <v>235</v>
      </c>
      <c r="G3225" s="1" t="s">
        <v>431</v>
      </c>
    </row>
    <row r="3226" spans="1:7" ht="15" customHeight="1">
      <c r="A3226" s="184">
        <v>44378</v>
      </c>
      <c r="B3226" s="1" t="s">
        <v>760</v>
      </c>
      <c r="D3226" s="38">
        <v>5900220</v>
      </c>
      <c r="E3226" s="1" t="s">
        <v>122</v>
      </c>
      <c r="F3226" s="1" t="s">
        <v>235</v>
      </c>
      <c r="G3226" s="1" t="s">
        <v>431</v>
      </c>
    </row>
    <row r="3227" spans="1:7" ht="15" customHeight="1">
      <c r="A3227" s="184">
        <v>44378</v>
      </c>
      <c r="B3227" s="1" t="s">
        <v>761</v>
      </c>
      <c r="C3227" s="38">
        <v>64902420</v>
      </c>
      <c r="E3227" s="1" t="s">
        <v>122</v>
      </c>
      <c r="F3227" s="1" t="s">
        <v>235</v>
      </c>
      <c r="G3227" s="1" t="s">
        <v>431</v>
      </c>
    </row>
    <row r="3228" spans="1:7" ht="15" customHeight="1">
      <c r="A3228" s="184">
        <v>44378</v>
      </c>
      <c r="B3228" s="1" t="s">
        <v>161</v>
      </c>
      <c r="D3228" s="38">
        <v>119398249</v>
      </c>
      <c r="E3228" s="1" t="s">
        <v>140</v>
      </c>
      <c r="F3228" s="1" t="s">
        <v>235</v>
      </c>
      <c r="G3228" s="1" t="s">
        <v>431</v>
      </c>
    </row>
    <row r="3229" spans="1:7" ht="15" customHeight="1">
      <c r="A3229" s="184">
        <v>44378</v>
      </c>
      <c r="B3229" s="1" t="s">
        <v>760</v>
      </c>
      <c r="D3229" s="38">
        <v>11939824</v>
      </c>
      <c r="E3229" s="1" t="s">
        <v>140</v>
      </c>
      <c r="F3229" s="1" t="s">
        <v>235</v>
      </c>
      <c r="G3229" s="1" t="s">
        <v>431</v>
      </c>
    </row>
    <row r="3230" spans="1:7" ht="15" customHeight="1">
      <c r="A3230" s="184">
        <v>44378</v>
      </c>
      <c r="B3230" s="1" t="s">
        <v>761</v>
      </c>
      <c r="C3230" s="38">
        <v>131338073</v>
      </c>
      <c r="E3230" s="1" t="s">
        <v>140</v>
      </c>
      <c r="F3230" s="1" t="s">
        <v>235</v>
      </c>
      <c r="G3230" s="1" t="s">
        <v>431</v>
      </c>
    </row>
    <row r="3231" spans="1:7" ht="15" customHeight="1">
      <c r="A3231" s="184">
        <v>44378</v>
      </c>
      <c r="B3231" s="1" t="s">
        <v>161</v>
      </c>
      <c r="D3231" s="38">
        <v>15818951</v>
      </c>
      <c r="E3231" s="1" t="s">
        <v>140</v>
      </c>
      <c r="F3231" s="1" t="s">
        <v>235</v>
      </c>
      <c r="G3231" s="1" t="s">
        <v>431</v>
      </c>
    </row>
    <row r="3232" spans="1:7" ht="15" customHeight="1">
      <c r="A3232" s="193">
        <v>44378</v>
      </c>
      <c r="B3232" s="135" t="s">
        <v>760</v>
      </c>
      <c r="C3232" s="300"/>
      <c r="D3232" s="300">
        <v>1581895</v>
      </c>
      <c r="E3232" s="135" t="s">
        <v>140</v>
      </c>
      <c r="F3232" s="135" t="s">
        <v>235</v>
      </c>
      <c r="G3232" s="135" t="s">
        <v>431</v>
      </c>
    </row>
    <row r="3233" spans="1:8" ht="15" customHeight="1">
      <c r="A3233" s="188">
        <v>44378</v>
      </c>
      <c r="B3233" s="26" t="s">
        <v>761</v>
      </c>
      <c r="C3233" s="313">
        <v>17400846</v>
      </c>
      <c r="D3233" s="313"/>
      <c r="E3233" s="26" t="s">
        <v>140</v>
      </c>
      <c r="F3233" s="26" t="s">
        <v>235</v>
      </c>
      <c r="G3233" s="26" t="s">
        <v>431</v>
      </c>
    </row>
    <row r="3234" spans="1:8" ht="15" customHeight="1">
      <c r="A3234" s="184">
        <v>44398</v>
      </c>
      <c r="B3234" s="1" t="s">
        <v>471</v>
      </c>
      <c r="D3234" s="38">
        <v>51940</v>
      </c>
      <c r="E3234" s="1" t="s">
        <v>118</v>
      </c>
      <c r="F3234" s="1" t="s">
        <v>145</v>
      </c>
      <c r="G3234" s="1" t="s">
        <v>372</v>
      </c>
      <c r="H3234" s="159" t="s">
        <v>764</v>
      </c>
    </row>
    <row r="3235" spans="1:8" ht="15" customHeight="1">
      <c r="A3235" s="184">
        <v>44398</v>
      </c>
      <c r="B3235" s="1" t="s">
        <v>295</v>
      </c>
      <c r="D3235" s="38">
        <v>5194</v>
      </c>
      <c r="E3235" s="1" t="s">
        <v>118</v>
      </c>
      <c r="F3235" s="1" t="s">
        <v>145</v>
      </c>
      <c r="G3235" s="1" t="s">
        <v>372</v>
      </c>
    </row>
    <row r="3236" spans="1:8" ht="15" customHeight="1">
      <c r="A3236" s="184">
        <v>44398</v>
      </c>
      <c r="B3236" s="1" t="s">
        <v>763</v>
      </c>
      <c r="C3236" s="38">
        <v>57134</v>
      </c>
      <c r="E3236" s="1" t="s">
        <v>118</v>
      </c>
      <c r="F3236" s="1" t="s">
        <v>145</v>
      </c>
      <c r="G3236" s="1" t="s">
        <v>372</v>
      </c>
    </row>
    <row r="3237" spans="1:8" ht="15" customHeight="1">
      <c r="A3237" s="184">
        <v>44398</v>
      </c>
      <c r="B3237" s="1" t="s">
        <v>471</v>
      </c>
      <c r="D3237" s="38">
        <v>2270</v>
      </c>
      <c r="E3237" s="1" t="s">
        <v>118</v>
      </c>
      <c r="F3237" s="1" t="s">
        <v>146</v>
      </c>
      <c r="G3237" s="1" t="s">
        <v>372</v>
      </c>
    </row>
    <row r="3238" spans="1:8" ht="15" customHeight="1">
      <c r="A3238" s="184">
        <v>44398</v>
      </c>
      <c r="B3238" s="1" t="s">
        <v>763</v>
      </c>
      <c r="C3238" s="38">
        <v>2270</v>
      </c>
      <c r="E3238" s="1" t="s">
        <v>118</v>
      </c>
      <c r="F3238" s="1" t="s">
        <v>146</v>
      </c>
      <c r="G3238" s="1" t="s">
        <v>372</v>
      </c>
    </row>
    <row r="3239" spans="1:8" ht="15" customHeight="1">
      <c r="A3239" s="184">
        <v>44398</v>
      </c>
      <c r="B3239" s="1" t="s">
        <v>471</v>
      </c>
      <c r="D3239" s="38">
        <v>170640</v>
      </c>
      <c r="E3239" s="1" t="s">
        <v>238</v>
      </c>
      <c r="F3239" s="1" t="s">
        <v>145</v>
      </c>
      <c r="G3239" s="1" t="s">
        <v>372</v>
      </c>
    </row>
    <row r="3240" spans="1:8" ht="15" customHeight="1">
      <c r="A3240" s="184">
        <v>44398</v>
      </c>
      <c r="B3240" s="1" t="s">
        <v>295</v>
      </c>
      <c r="D3240" s="38">
        <v>17064</v>
      </c>
      <c r="E3240" s="1" t="s">
        <v>238</v>
      </c>
      <c r="F3240" s="1" t="s">
        <v>145</v>
      </c>
      <c r="G3240" s="1" t="s">
        <v>372</v>
      </c>
    </row>
    <row r="3241" spans="1:8" ht="15" customHeight="1">
      <c r="A3241" s="184">
        <v>44398</v>
      </c>
      <c r="B3241" s="1" t="s">
        <v>763</v>
      </c>
      <c r="C3241" s="38">
        <v>187704</v>
      </c>
      <c r="E3241" s="1" t="s">
        <v>238</v>
      </c>
      <c r="F3241" s="1" t="s">
        <v>145</v>
      </c>
      <c r="G3241" s="1" t="s">
        <v>372</v>
      </c>
    </row>
    <row r="3242" spans="1:8" ht="15" customHeight="1">
      <c r="A3242" s="184">
        <v>44398</v>
      </c>
      <c r="B3242" s="1" t="s">
        <v>471</v>
      </c>
      <c r="D3242" s="38">
        <v>7460</v>
      </c>
      <c r="E3242" s="1" t="s">
        <v>238</v>
      </c>
      <c r="F3242" s="1" t="s">
        <v>146</v>
      </c>
      <c r="G3242" s="1" t="s">
        <v>372</v>
      </c>
    </row>
    <row r="3243" spans="1:8" ht="15" customHeight="1">
      <c r="A3243" s="184">
        <v>44398</v>
      </c>
      <c r="B3243" s="1" t="s">
        <v>763</v>
      </c>
      <c r="C3243" s="38">
        <v>7460</v>
      </c>
      <c r="E3243" s="1" t="s">
        <v>238</v>
      </c>
      <c r="F3243" s="1" t="s">
        <v>146</v>
      </c>
      <c r="G3243" s="1" t="s">
        <v>372</v>
      </c>
    </row>
    <row r="3244" spans="1:8" ht="15" customHeight="1">
      <c r="A3244" s="184">
        <v>44398</v>
      </c>
      <c r="B3244" s="1" t="s">
        <v>471</v>
      </c>
      <c r="D3244" s="38">
        <v>98530</v>
      </c>
      <c r="E3244" s="1" t="s">
        <v>141</v>
      </c>
      <c r="F3244" s="1" t="s">
        <v>145</v>
      </c>
      <c r="G3244" s="1" t="s">
        <v>372</v>
      </c>
    </row>
    <row r="3245" spans="1:8" ht="15" customHeight="1">
      <c r="A3245" s="184">
        <v>44398</v>
      </c>
      <c r="B3245" s="1" t="s">
        <v>295</v>
      </c>
      <c r="D3245" s="38">
        <v>9853</v>
      </c>
      <c r="E3245" s="1" t="s">
        <v>141</v>
      </c>
      <c r="F3245" s="1" t="s">
        <v>145</v>
      </c>
      <c r="G3245" s="1" t="s">
        <v>372</v>
      </c>
    </row>
    <row r="3246" spans="1:8" ht="15" customHeight="1">
      <c r="A3246" s="184">
        <v>44398</v>
      </c>
      <c r="B3246" s="1" t="s">
        <v>763</v>
      </c>
      <c r="C3246" s="38">
        <v>108383</v>
      </c>
      <c r="E3246" s="1" t="s">
        <v>141</v>
      </c>
      <c r="F3246" s="1" t="s">
        <v>145</v>
      </c>
      <c r="G3246" s="1" t="s">
        <v>372</v>
      </c>
    </row>
    <row r="3247" spans="1:8" ht="15" customHeight="1">
      <c r="A3247" s="184">
        <v>44398</v>
      </c>
      <c r="B3247" s="1" t="s">
        <v>471</v>
      </c>
      <c r="D3247" s="38">
        <v>4310</v>
      </c>
      <c r="E3247" s="1" t="s">
        <v>141</v>
      </c>
      <c r="F3247" s="1" t="s">
        <v>146</v>
      </c>
      <c r="G3247" s="1" t="s">
        <v>372</v>
      </c>
    </row>
    <row r="3248" spans="1:8" ht="15" customHeight="1">
      <c r="A3248" s="184">
        <v>44398</v>
      </c>
      <c r="B3248" s="1" t="s">
        <v>763</v>
      </c>
      <c r="C3248" s="38">
        <v>4310</v>
      </c>
      <c r="E3248" s="1" t="s">
        <v>141</v>
      </c>
      <c r="F3248" s="1" t="s">
        <v>146</v>
      </c>
      <c r="G3248" s="1" t="s">
        <v>372</v>
      </c>
    </row>
    <row r="3249" spans="1:7" ht="15" customHeight="1">
      <c r="A3249" s="184">
        <v>44398</v>
      </c>
      <c r="B3249" s="1" t="s">
        <v>471</v>
      </c>
      <c r="D3249" s="38">
        <v>113450</v>
      </c>
      <c r="E3249" s="1" t="s">
        <v>141</v>
      </c>
      <c r="F3249" s="1" t="s">
        <v>236</v>
      </c>
      <c r="G3249" s="1" t="s">
        <v>372</v>
      </c>
    </row>
    <row r="3250" spans="1:7" ht="15" customHeight="1">
      <c r="A3250" s="184">
        <v>44398</v>
      </c>
      <c r="B3250" s="1" t="s">
        <v>295</v>
      </c>
      <c r="D3250" s="38">
        <v>11345</v>
      </c>
      <c r="E3250" s="1" t="s">
        <v>141</v>
      </c>
      <c r="F3250" s="1" t="s">
        <v>236</v>
      </c>
      <c r="G3250" s="1" t="s">
        <v>372</v>
      </c>
    </row>
    <row r="3251" spans="1:7" ht="15" customHeight="1">
      <c r="A3251" s="184">
        <v>44398</v>
      </c>
      <c r="B3251" s="1" t="s">
        <v>763</v>
      </c>
      <c r="C3251" s="38">
        <v>124795</v>
      </c>
      <c r="E3251" s="1" t="s">
        <v>141</v>
      </c>
      <c r="F3251" s="1" t="s">
        <v>236</v>
      </c>
      <c r="G3251" s="1" t="s">
        <v>372</v>
      </c>
    </row>
    <row r="3252" spans="1:7" ht="15" customHeight="1">
      <c r="A3252" s="184">
        <v>44398</v>
      </c>
      <c r="B3252" s="1" t="s">
        <v>471</v>
      </c>
      <c r="D3252" s="38">
        <v>4960</v>
      </c>
      <c r="E3252" s="1" t="s">
        <v>141</v>
      </c>
      <c r="F3252" s="1" t="s">
        <v>237</v>
      </c>
      <c r="G3252" s="1" t="s">
        <v>372</v>
      </c>
    </row>
    <row r="3253" spans="1:7" ht="15" customHeight="1">
      <c r="A3253" s="184">
        <v>44398</v>
      </c>
      <c r="B3253" s="1" t="s">
        <v>763</v>
      </c>
      <c r="C3253" s="38">
        <v>4960</v>
      </c>
      <c r="E3253" s="1" t="s">
        <v>141</v>
      </c>
      <c r="F3253" s="1" t="s">
        <v>237</v>
      </c>
      <c r="G3253" s="1" t="s">
        <v>372</v>
      </c>
    </row>
    <row r="3254" spans="1:7" ht="15" customHeight="1">
      <c r="A3254" s="184">
        <v>44398</v>
      </c>
      <c r="B3254" s="1" t="s">
        <v>471</v>
      </c>
      <c r="D3254" s="38">
        <v>77540</v>
      </c>
      <c r="E3254" s="1" t="s">
        <v>336</v>
      </c>
      <c r="F3254" s="1" t="s">
        <v>145</v>
      </c>
      <c r="G3254" s="1" t="s">
        <v>372</v>
      </c>
    </row>
    <row r="3255" spans="1:7" ht="15" customHeight="1">
      <c r="A3255" s="184">
        <v>44398</v>
      </c>
      <c r="B3255" s="1" t="s">
        <v>295</v>
      </c>
      <c r="D3255" s="38">
        <v>7754</v>
      </c>
      <c r="E3255" s="1" t="s">
        <v>336</v>
      </c>
      <c r="F3255" s="1" t="s">
        <v>145</v>
      </c>
      <c r="G3255" s="1" t="s">
        <v>372</v>
      </c>
    </row>
    <row r="3256" spans="1:7" ht="15" customHeight="1">
      <c r="A3256" s="184">
        <v>44398</v>
      </c>
      <c r="B3256" s="1" t="s">
        <v>763</v>
      </c>
      <c r="C3256" s="38">
        <v>85294</v>
      </c>
      <c r="E3256" s="1" t="s">
        <v>336</v>
      </c>
      <c r="F3256" s="1" t="s">
        <v>145</v>
      </c>
      <c r="G3256" s="1" t="s">
        <v>372</v>
      </c>
    </row>
    <row r="3257" spans="1:7" ht="15" customHeight="1">
      <c r="A3257" s="184">
        <v>44398</v>
      </c>
      <c r="B3257" s="1" t="s">
        <v>471</v>
      </c>
      <c r="D3257" s="38">
        <v>3390</v>
      </c>
      <c r="E3257" s="1" t="s">
        <v>336</v>
      </c>
      <c r="F3257" s="1" t="s">
        <v>146</v>
      </c>
      <c r="G3257" s="1" t="s">
        <v>372</v>
      </c>
    </row>
    <row r="3258" spans="1:7" ht="15" customHeight="1">
      <c r="A3258" s="184">
        <v>44398</v>
      </c>
      <c r="B3258" s="1" t="s">
        <v>763</v>
      </c>
      <c r="C3258" s="38">
        <v>3390</v>
      </c>
      <c r="E3258" s="1" t="s">
        <v>336</v>
      </c>
      <c r="F3258" s="1" t="s">
        <v>146</v>
      </c>
      <c r="G3258" s="1" t="s">
        <v>372</v>
      </c>
    </row>
    <row r="3259" spans="1:7" ht="15" customHeight="1">
      <c r="A3259" s="184">
        <v>44398</v>
      </c>
      <c r="B3259" s="1" t="s">
        <v>471</v>
      </c>
      <c r="D3259" s="38">
        <v>455000</v>
      </c>
      <c r="E3259" s="1" t="s">
        <v>336</v>
      </c>
      <c r="F3259" s="1" t="s">
        <v>147</v>
      </c>
      <c r="G3259" s="1" t="s">
        <v>372</v>
      </c>
    </row>
    <row r="3260" spans="1:7" ht="15" customHeight="1">
      <c r="A3260" s="184">
        <v>44398</v>
      </c>
      <c r="B3260" s="1" t="s">
        <v>295</v>
      </c>
      <c r="D3260" s="38">
        <v>45500</v>
      </c>
      <c r="E3260" s="1" t="s">
        <v>336</v>
      </c>
      <c r="F3260" s="1" t="s">
        <v>147</v>
      </c>
      <c r="G3260" s="1" t="s">
        <v>372</v>
      </c>
    </row>
    <row r="3261" spans="1:7" ht="15" customHeight="1">
      <c r="A3261" s="184">
        <v>44398</v>
      </c>
      <c r="B3261" s="1" t="s">
        <v>763</v>
      </c>
      <c r="C3261" s="38">
        <v>500500</v>
      </c>
      <c r="E3261" s="1" t="s">
        <v>336</v>
      </c>
      <c r="F3261" s="1" t="s">
        <v>147</v>
      </c>
      <c r="G3261" s="1" t="s">
        <v>372</v>
      </c>
    </row>
    <row r="3262" spans="1:7" ht="15" customHeight="1">
      <c r="A3262" s="184">
        <v>44398</v>
      </c>
      <c r="B3262" s="1" t="s">
        <v>471</v>
      </c>
      <c r="D3262" s="38">
        <v>70120</v>
      </c>
      <c r="E3262" s="1" t="s">
        <v>366</v>
      </c>
      <c r="F3262" s="1" t="s">
        <v>145</v>
      </c>
      <c r="G3262" s="1" t="s">
        <v>372</v>
      </c>
    </row>
    <row r="3263" spans="1:7" ht="15" customHeight="1">
      <c r="A3263" s="184">
        <v>44398</v>
      </c>
      <c r="B3263" s="1" t="s">
        <v>295</v>
      </c>
      <c r="D3263" s="38">
        <v>7012</v>
      </c>
      <c r="E3263" s="1" t="s">
        <v>366</v>
      </c>
      <c r="F3263" s="1" t="s">
        <v>145</v>
      </c>
      <c r="G3263" s="1" t="s">
        <v>372</v>
      </c>
    </row>
    <row r="3264" spans="1:7" ht="15" customHeight="1">
      <c r="A3264" s="184">
        <v>44398</v>
      </c>
      <c r="B3264" s="1" t="s">
        <v>763</v>
      </c>
      <c r="C3264" s="38">
        <v>77132</v>
      </c>
      <c r="E3264" s="1" t="s">
        <v>366</v>
      </c>
      <c r="F3264" s="1" t="s">
        <v>145</v>
      </c>
      <c r="G3264" s="1" t="s">
        <v>372</v>
      </c>
    </row>
    <row r="3265" spans="1:7" ht="15" customHeight="1">
      <c r="A3265" s="184">
        <v>44398</v>
      </c>
      <c r="B3265" s="1" t="s">
        <v>471</v>
      </c>
      <c r="D3265" s="38">
        <v>3070</v>
      </c>
      <c r="E3265" s="1" t="s">
        <v>366</v>
      </c>
      <c r="F3265" s="1" t="s">
        <v>146</v>
      </c>
      <c r="G3265" s="1" t="s">
        <v>372</v>
      </c>
    </row>
    <row r="3266" spans="1:7" ht="15" customHeight="1">
      <c r="A3266" s="184">
        <v>44398</v>
      </c>
      <c r="B3266" s="1" t="s">
        <v>763</v>
      </c>
      <c r="C3266" s="38">
        <v>3070</v>
      </c>
      <c r="E3266" s="1" t="s">
        <v>366</v>
      </c>
      <c r="F3266" s="1" t="s">
        <v>146</v>
      </c>
      <c r="G3266" s="1" t="s">
        <v>372</v>
      </c>
    </row>
    <row r="3267" spans="1:7" ht="15" customHeight="1">
      <c r="A3267" s="184">
        <v>44398</v>
      </c>
      <c r="B3267" s="1" t="s">
        <v>471</v>
      </c>
      <c r="D3267" s="38">
        <v>968900</v>
      </c>
      <c r="E3267" s="1" t="s">
        <v>366</v>
      </c>
      <c r="F3267" s="1" t="s">
        <v>236</v>
      </c>
      <c r="G3267" s="1" t="s">
        <v>372</v>
      </c>
    </row>
    <row r="3268" spans="1:7" ht="15" customHeight="1">
      <c r="A3268" s="184">
        <v>44398</v>
      </c>
      <c r="B3268" s="1" t="s">
        <v>295</v>
      </c>
      <c r="D3268" s="38">
        <v>96890</v>
      </c>
      <c r="E3268" s="1" t="s">
        <v>366</v>
      </c>
      <c r="F3268" s="1" t="s">
        <v>236</v>
      </c>
      <c r="G3268" s="1" t="s">
        <v>372</v>
      </c>
    </row>
    <row r="3269" spans="1:7" ht="15" customHeight="1">
      <c r="A3269" s="184">
        <v>44398</v>
      </c>
      <c r="B3269" s="1" t="s">
        <v>763</v>
      </c>
      <c r="C3269" s="38">
        <v>1065790</v>
      </c>
      <c r="E3269" s="1" t="s">
        <v>366</v>
      </c>
      <c r="F3269" s="1" t="s">
        <v>236</v>
      </c>
      <c r="G3269" s="1" t="s">
        <v>372</v>
      </c>
    </row>
    <row r="3270" spans="1:7" ht="15" customHeight="1">
      <c r="A3270" s="184">
        <v>44398</v>
      </c>
      <c r="B3270" s="1" t="s">
        <v>471</v>
      </c>
      <c r="D3270" s="38">
        <v>42430</v>
      </c>
      <c r="E3270" s="1" t="s">
        <v>366</v>
      </c>
      <c r="F3270" s="1" t="s">
        <v>237</v>
      </c>
      <c r="G3270" s="1" t="s">
        <v>372</v>
      </c>
    </row>
    <row r="3271" spans="1:7" ht="15" customHeight="1">
      <c r="A3271" s="184">
        <v>44398</v>
      </c>
      <c r="B3271" s="1" t="s">
        <v>763</v>
      </c>
      <c r="C3271" s="38">
        <v>42430</v>
      </c>
      <c r="E3271" s="1" t="s">
        <v>366</v>
      </c>
      <c r="F3271" s="1" t="s">
        <v>237</v>
      </c>
      <c r="G3271" s="1" t="s">
        <v>372</v>
      </c>
    </row>
    <row r="3272" spans="1:7" ht="15" customHeight="1">
      <c r="A3272" s="184">
        <v>44398</v>
      </c>
      <c r="B3272" s="1" t="s">
        <v>471</v>
      </c>
      <c r="D3272" s="38">
        <v>25150</v>
      </c>
      <c r="E3272" s="1" t="s">
        <v>123</v>
      </c>
      <c r="F3272" s="1" t="s">
        <v>145</v>
      </c>
      <c r="G3272" s="1" t="s">
        <v>372</v>
      </c>
    </row>
    <row r="3273" spans="1:7" ht="15" customHeight="1">
      <c r="A3273" s="184">
        <v>44398</v>
      </c>
      <c r="B3273" s="1" t="s">
        <v>295</v>
      </c>
      <c r="D3273" s="38">
        <v>2515</v>
      </c>
      <c r="E3273" s="1" t="s">
        <v>123</v>
      </c>
      <c r="F3273" s="1" t="s">
        <v>145</v>
      </c>
      <c r="G3273" s="1" t="s">
        <v>372</v>
      </c>
    </row>
    <row r="3274" spans="1:7" ht="15" customHeight="1">
      <c r="A3274" s="184">
        <v>44398</v>
      </c>
      <c r="B3274" s="1" t="s">
        <v>763</v>
      </c>
      <c r="C3274" s="38">
        <v>27665</v>
      </c>
      <c r="E3274" s="1" t="s">
        <v>123</v>
      </c>
      <c r="F3274" s="1" t="s">
        <v>145</v>
      </c>
      <c r="G3274" s="1" t="s">
        <v>372</v>
      </c>
    </row>
    <row r="3275" spans="1:7" ht="15" customHeight="1">
      <c r="A3275" s="184">
        <v>44398</v>
      </c>
      <c r="B3275" s="1" t="s">
        <v>471</v>
      </c>
      <c r="D3275" s="38">
        <v>1100</v>
      </c>
      <c r="E3275" s="1" t="s">
        <v>123</v>
      </c>
      <c r="F3275" s="1" t="s">
        <v>146</v>
      </c>
      <c r="G3275" s="1" t="s">
        <v>372</v>
      </c>
    </row>
    <row r="3276" spans="1:7" ht="15" customHeight="1">
      <c r="A3276" s="184">
        <v>44398</v>
      </c>
      <c r="B3276" s="1" t="s">
        <v>763</v>
      </c>
      <c r="C3276" s="38">
        <v>1100</v>
      </c>
      <c r="E3276" s="1" t="s">
        <v>123</v>
      </c>
      <c r="F3276" s="1" t="s">
        <v>146</v>
      </c>
      <c r="G3276" s="1" t="s">
        <v>372</v>
      </c>
    </row>
    <row r="3277" spans="1:7" ht="15" customHeight="1">
      <c r="A3277" s="184">
        <v>44398</v>
      </c>
      <c r="B3277" s="1" t="s">
        <v>471</v>
      </c>
      <c r="D3277" s="38">
        <v>77060</v>
      </c>
      <c r="E3277" s="1" t="s">
        <v>238</v>
      </c>
      <c r="F3277" s="1" t="s">
        <v>145</v>
      </c>
      <c r="G3277" s="1" t="s">
        <v>372</v>
      </c>
    </row>
    <row r="3278" spans="1:7" ht="15" customHeight="1">
      <c r="A3278" s="184">
        <v>44398</v>
      </c>
      <c r="B3278" s="1" t="s">
        <v>295</v>
      </c>
      <c r="D3278" s="38">
        <v>7706</v>
      </c>
      <c r="E3278" s="1" t="s">
        <v>238</v>
      </c>
      <c r="F3278" s="1" t="s">
        <v>145</v>
      </c>
      <c r="G3278" s="1" t="s">
        <v>372</v>
      </c>
    </row>
    <row r="3279" spans="1:7" ht="15" customHeight="1">
      <c r="A3279" s="184">
        <v>44398</v>
      </c>
      <c r="B3279" s="1" t="s">
        <v>763</v>
      </c>
      <c r="C3279" s="38">
        <v>84766</v>
      </c>
      <c r="E3279" s="1" t="s">
        <v>238</v>
      </c>
      <c r="F3279" s="1" t="s">
        <v>145</v>
      </c>
      <c r="G3279" s="1" t="s">
        <v>372</v>
      </c>
    </row>
    <row r="3280" spans="1:7" ht="15" customHeight="1">
      <c r="A3280" s="184">
        <v>44398</v>
      </c>
      <c r="B3280" s="1" t="s">
        <v>471</v>
      </c>
      <c r="D3280" s="38">
        <v>3370</v>
      </c>
      <c r="E3280" s="1" t="s">
        <v>238</v>
      </c>
      <c r="F3280" s="1" t="s">
        <v>146</v>
      </c>
      <c r="G3280" s="1" t="s">
        <v>372</v>
      </c>
    </row>
    <row r="3281" spans="1:7" ht="15" customHeight="1">
      <c r="A3281" s="184">
        <v>44398</v>
      </c>
      <c r="B3281" s="1" t="s">
        <v>763</v>
      </c>
      <c r="C3281" s="38">
        <v>3370</v>
      </c>
      <c r="E3281" s="1" t="s">
        <v>238</v>
      </c>
      <c r="F3281" s="1" t="s">
        <v>146</v>
      </c>
      <c r="G3281" s="1" t="s">
        <v>372</v>
      </c>
    </row>
    <row r="3282" spans="1:7" ht="15" customHeight="1">
      <c r="A3282" s="184">
        <v>44398</v>
      </c>
      <c r="B3282" s="1" t="s">
        <v>471</v>
      </c>
      <c r="D3282" s="38">
        <v>55640</v>
      </c>
      <c r="E3282" s="1" t="s">
        <v>343</v>
      </c>
      <c r="F3282" s="1" t="s">
        <v>145</v>
      </c>
      <c r="G3282" s="1" t="s">
        <v>372</v>
      </c>
    </row>
    <row r="3283" spans="1:7" ht="15" customHeight="1">
      <c r="A3283" s="184">
        <v>44398</v>
      </c>
      <c r="B3283" s="1" t="s">
        <v>295</v>
      </c>
      <c r="D3283" s="38">
        <v>5564</v>
      </c>
      <c r="E3283" s="1" t="s">
        <v>343</v>
      </c>
      <c r="F3283" s="1" t="s">
        <v>145</v>
      </c>
      <c r="G3283" s="1" t="s">
        <v>372</v>
      </c>
    </row>
    <row r="3284" spans="1:7" ht="15" customHeight="1">
      <c r="A3284" s="184">
        <v>44398</v>
      </c>
      <c r="B3284" s="1" t="s">
        <v>763</v>
      </c>
      <c r="C3284" s="38">
        <v>61204</v>
      </c>
      <c r="E3284" s="1" t="s">
        <v>343</v>
      </c>
      <c r="F3284" s="1" t="s">
        <v>145</v>
      </c>
      <c r="G3284" s="1" t="s">
        <v>372</v>
      </c>
    </row>
    <row r="3285" spans="1:7" ht="15" customHeight="1">
      <c r="A3285" s="184">
        <v>44398</v>
      </c>
      <c r="B3285" s="1" t="s">
        <v>471</v>
      </c>
      <c r="D3285" s="38">
        <v>2430</v>
      </c>
      <c r="E3285" s="1" t="s">
        <v>343</v>
      </c>
      <c r="F3285" s="1" t="s">
        <v>146</v>
      </c>
      <c r="G3285" s="1" t="s">
        <v>372</v>
      </c>
    </row>
    <row r="3286" spans="1:7" ht="15" customHeight="1">
      <c r="A3286" s="184">
        <v>44398</v>
      </c>
      <c r="B3286" s="1" t="s">
        <v>763</v>
      </c>
      <c r="C3286" s="38">
        <v>2430</v>
      </c>
      <c r="E3286" s="1" t="s">
        <v>343</v>
      </c>
      <c r="F3286" s="1" t="s">
        <v>146</v>
      </c>
      <c r="G3286" s="1" t="s">
        <v>372</v>
      </c>
    </row>
    <row r="3287" spans="1:7" ht="15" customHeight="1">
      <c r="A3287" s="184">
        <v>44398</v>
      </c>
      <c r="B3287" s="1" t="s">
        <v>471</v>
      </c>
      <c r="D3287" s="38">
        <v>66620</v>
      </c>
      <c r="E3287" s="1" t="s">
        <v>263</v>
      </c>
      <c r="F3287" s="1" t="s">
        <v>145</v>
      </c>
      <c r="G3287" s="1" t="s">
        <v>372</v>
      </c>
    </row>
    <row r="3288" spans="1:7" ht="15" customHeight="1">
      <c r="A3288" s="184">
        <v>44398</v>
      </c>
      <c r="B3288" s="1" t="s">
        <v>295</v>
      </c>
      <c r="D3288" s="38">
        <v>6662</v>
      </c>
      <c r="E3288" s="1" t="s">
        <v>263</v>
      </c>
      <c r="F3288" s="1" t="s">
        <v>145</v>
      </c>
      <c r="G3288" s="1" t="s">
        <v>372</v>
      </c>
    </row>
    <row r="3289" spans="1:7" ht="15" customHeight="1">
      <c r="A3289" s="184">
        <v>44398</v>
      </c>
      <c r="B3289" s="1" t="s">
        <v>763</v>
      </c>
      <c r="C3289" s="38">
        <v>73282</v>
      </c>
      <c r="E3289" s="1" t="s">
        <v>263</v>
      </c>
      <c r="F3289" s="1" t="s">
        <v>145</v>
      </c>
      <c r="G3289" s="1" t="s">
        <v>372</v>
      </c>
    </row>
    <row r="3290" spans="1:7" ht="15" customHeight="1">
      <c r="A3290" s="184">
        <v>44398</v>
      </c>
      <c r="B3290" s="1" t="s">
        <v>471</v>
      </c>
      <c r="D3290" s="38">
        <v>2910</v>
      </c>
      <c r="E3290" s="1" t="s">
        <v>263</v>
      </c>
      <c r="F3290" s="1" t="s">
        <v>146</v>
      </c>
      <c r="G3290" s="1" t="s">
        <v>372</v>
      </c>
    </row>
    <row r="3291" spans="1:7" ht="15" customHeight="1">
      <c r="A3291" s="184">
        <v>44398</v>
      </c>
      <c r="B3291" s="1" t="s">
        <v>763</v>
      </c>
      <c r="C3291" s="38">
        <v>2910</v>
      </c>
      <c r="E3291" s="1" t="s">
        <v>263</v>
      </c>
      <c r="F3291" s="1" t="s">
        <v>146</v>
      </c>
      <c r="G3291" s="1" t="s">
        <v>372</v>
      </c>
    </row>
    <row r="3292" spans="1:7" ht="15" customHeight="1">
      <c r="A3292" s="184">
        <v>44398</v>
      </c>
      <c r="B3292" s="1" t="s">
        <v>471</v>
      </c>
      <c r="D3292" s="38">
        <v>7520</v>
      </c>
      <c r="E3292" s="1" t="s">
        <v>328</v>
      </c>
      <c r="F3292" s="1" t="s">
        <v>145</v>
      </c>
      <c r="G3292" s="1" t="s">
        <v>372</v>
      </c>
    </row>
    <row r="3293" spans="1:7" ht="15" customHeight="1">
      <c r="A3293" s="184">
        <v>44398</v>
      </c>
      <c r="B3293" s="1" t="s">
        <v>295</v>
      </c>
      <c r="D3293" s="38">
        <v>752</v>
      </c>
      <c r="E3293" s="1" t="s">
        <v>328</v>
      </c>
      <c r="F3293" s="1" t="s">
        <v>145</v>
      </c>
      <c r="G3293" s="1" t="s">
        <v>372</v>
      </c>
    </row>
    <row r="3294" spans="1:7" ht="15" customHeight="1">
      <c r="A3294" s="184">
        <v>44398</v>
      </c>
      <c r="B3294" s="1" t="s">
        <v>763</v>
      </c>
      <c r="C3294" s="38">
        <v>8272</v>
      </c>
      <c r="E3294" s="1" t="s">
        <v>328</v>
      </c>
      <c r="F3294" s="1" t="s">
        <v>145</v>
      </c>
      <c r="G3294" s="1" t="s">
        <v>372</v>
      </c>
    </row>
    <row r="3295" spans="1:7" ht="15" customHeight="1">
      <c r="A3295" s="184">
        <v>44398</v>
      </c>
      <c r="B3295" s="1" t="s">
        <v>471</v>
      </c>
      <c r="D3295" s="38">
        <v>320</v>
      </c>
      <c r="E3295" s="1" t="s">
        <v>328</v>
      </c>
      <c r="F3295" s="1" t="s">
        <v>146</v>
      </c>
      <c r="G3295" s="1" t="s">
        <v>372</v>
      </c>
    </row>
    <row r="3296" spans="1:7" ht="15" customHeight="1">
      <c r="A3296" s="184">
        <v>44398</v>
      </c>
      <c r="B3296" s="1" t="s">
        <v>763</v>
      </c>
      <c r="C3296" s="38">
        <v>320</v>
      </c>
      <c r="E3296" s="1" t="s">
        <v>328</v>
      </c>
      <c r="F3296" s="1" t="s">
        <v>146</v>
      </c>
      <c r="G3296" s="1" t="s">
        <v>372</v>
      </c>
    </row>
    <row r="3297" spans="1:7" ht="15" customHeight="1">
      <c r="A3297" s="184">
        <v>44398</v>
      </c>
      <c r="B3297" s="1" t="s">
        <v>471</v>
      </c>
      <c r="D3297" s="38">
        <v>980000</v>
      </c>
      <c r="E3297" s="1" t="s">
        <v>328</v>
      </c>
      <c r="F3297" s="1" t="s">
        <v>147</v>
      </c>
      <c r="G3297" s="1" t="s">
        <v>372</v>
      </c>
    </row>
    <row r="3298" spans="1:7" ht="15" customHeight="1">
      <c r="A3298" s="184">
        <v>44398</v>
      </c>
      <c r="B3298" s="1" t="s">
        <v>295</v>
      </c>
      <c r="D3298" s="38">
        <v>98000</v>
      </c>
      <c r="E3298" s="1" t="s">
        <v>328</v>
      </c>
      <c r="F3298" s="1" t="s">
        <v>147</v>
      </c>
      <c r="G3298" s="1" t="s">
        <v>372</v>
      </c>
    </row>
    <row r="3299" spans="1:7" ht="15" customHeight="1">
      <c r="A3299" s="184">
        <v>44398</v>
      </c>
      <c r="B3299" s="1" t="s">
        <v>763</v>
      </c>
      <c r="C3299" s="38">
        <v>1078000</v>
      </c>
      <c r="E3299" s="1" t="s">
        <v>328</v>
      </c>
      <c r="F3299" s="1" t="s">
        <v>147</v>
      </c>
      <c r="G3299" s="1" t="s">
        <v>372</v>
      </c>
    </row>
    <row r="3300" spans="1:7" ht="15" customHeight="1">
      <c r="A3300" s="184">
        <v>44398</v>
      </c>
      <c r="B3300" s="1" t="s">
        <v>471</v>
      </c>
      <c r="D3300" s="38">
        <v>9310</v>
      </c>
      <c r="E3300" s="1" t="s">
        <v>126</v>
      </c>
      <c r="F3300" s="1" t="s">
        <v>145</v>
      </c>
      <c r="G3300" s="1" t="s">
        <v>372</v>
      </c>
    </row>
    <row r="3301" spans="1:7" ht="15" customHeight="1">
      <c r="A3301" s="184">
        <v>44398</v>
      </c>
      <c r="B3301" s="1" t="s">
        <v>295</v>
      </c>
      <c r="D3301" s="38">
        <v>931</v>
      </c>
      <c r="E3301" s="1" t="s">
        <v>126</v>
      </c>
      <c r="F3301" s="1" t="s">
        <v>145</v>
      </c>
      <c r="G3301" s="1" t="s">
        <v>372</v>
      </c>
    </row>
    <row r="3302" spans="1:7" ht="15" customHeight="1">
      <c r="A3302" s="184">
        <v>44398</v>
      </c>
      <c r="B3302" s="1" t="s">
        <v>763</v>
      </c>
      <c r="C3302" s="38">
        <v>10241</v>
      </c>
      <c r="E3302" s="1" t="s">
        <v>126</v>
      </c>
      <c r="F3302" s="1" t="s">
        <v>145</v>
      </c>
      <c r="G3302" s="1" t="s">
        <v>372</v>
      </c>
    </row>
    <row r="3303" spans="1:7" ht="15" customHeight="1">
      <c r="A3303" s="184">
        <v>44398</v>
      </c>
      <c r="B3303" s="1" t="s">
        <v>471</v>
      </c>
      <c r="D3303" s="38">
        <v>400</v>
      </c>
      <c r="E3303" s="1" t="s">
        <v>126</v>
      </c>
      <c r="F3303" s="1" t="s">
        <v>146</v>
      </c>
      <c r="G3303" s="1" t="s">
        <v>372</v>
      </c>
    </row>
    <row r="3304" spans="1:7" ht="15" customHeight="1">
      <c r="A3304" s="184">
        <v>44398</v>
      </c>
      <c r="B3304" s="1" t="s">
        <v>763</v>
      </c>
      <c r="C3304" s="38">
        <v>400</v>
      </c>
      <c r="E3304" s="1" t="s">
        <v>126</v>
      </c>
      <c r="F3304" s="1" t="s">
        <v>146</v>
      </c>
      <c r="G3304" s="1" t="s">
        <v>372</v>
      </c>
    </row>
    <row r="3305" spans="1:7" ht="15" customHeight="1">
      <c r="A3305" s="184">
        <v>44398</v>
      </c>
      <c r="B3305" s="1" t="s">
        <v>471</v>
      </c>
      <c r="D3305" s="38">
        <v>8440</v>
      </c>
      <c r="E3305" s="1" t="s">
        <v>435</v>
      </c>
      <c r="F3305" s="1" t="s">
        <v>145</v>
      </c>
      <c r="G3305" s="1" t="s">
        <v>372</v>
      </c>
    </row>
    <row r="3306" spans="1:7" ht="15" customHeight="1">
      <c r="A3306" s="184">
        <v>44398</v>
      </c>
      <c r="B3306" s="1" t="s">
        <v>295</v>
      </c>
      <c r="D3306" s="38">
        <v>844</v>
      </c>
      <c r="E3306" s="1" t="s">
        <v>435</v>
      </c>
      <c r="F3306" s="1" t="s">
        <v>145</v>
      </c>
      <c r="G3306" s="1" t="s">
        <v>372</v>
      </c>
    </row>
    <row r="3307" spans="1:7" ht="15" customHeight="1">
      <c r="A3307" s="184">
        <v>44398</v>
      </c>
      <c r="B3307" s="1" t="s">
        <v>763</v>
      </c>
      <c r="C3307" s="38">
        <v>9284</v>
      </c>
      <c r="E3307" s="1" t="s">
        <v>435</v>
      </c>
      <c r="F3307" s="1" t="s">
        <v>145</v>
      </c>
      <c r="G3307" s="1" t="s">
        <v>372</v>
      </c>
    </row>
    <row r="3308" spans="1:7" ht="15" customHeight="1">
      <c r="A3308" s="184">
        <v>44398</v>
      </c>
      <c r="B3308" s="1" t="s">
        <v>471</v>
      </c>
      <c r="D3308" s="38">
        <v>360</v>
      </c>
      <c r="E3308" s="1" t="s">
        <v>435</v>
      </c>
      <c r="F3308" s="1" t="s">
        <v>146</v>
      </c>
      <c r="G3308" s="1" t="s">
        <v>372</v>
      </c>
    </row>
    <row r="3309" spans="1:7" ht="15" customHeight="1">
      <c r="A3309" s="184">
        <v>44398</v>
      </c>
      <c r="B3309" s="1" t="s">
        <v>763</v>
      </c>
      <c r="C3309" s="38">
        <v>360</v>
      </c>
      <c r="E3309" s="1" t="s">
        <v>435</v>
      </c>
      <c r="F3309" s="1" t="s">
        <v>146</v>
      </c>
      <c r="G3309" s="1" t="s">
        <v>372</v>
      </c>
    </row>
    <row r="3310" spans="1:7" ht="15" customHeight="1">
      <c r="A3310" s="184">
        <v>44398</v>
      </c>
      <c r="B3310" s="1" t="s">
        <v>471</v>
      </c>
      <c r="D3310" s="38">
        <v>4910</v>
      </c>
      <c r="E3310" s="1" t="s">
        <v>238</v>
      </c>
      <c r="F3310" s="1" t="s">
        <v>145</v>
      </c>
      <c r="G3310" s="1" t="s">
        <v>372</v>
      </c>
    </row>
    <row r="3311" spans="1:7" ht="15" customHeight="1">
      <c r="A3311" s="184">
        <v>44398</v>
      </c>
      <c r="B3311" s="1" t="s">
        <v>295</v>
      </c>
      <c r="D3311" s="38">
        <v>491</v>
      </c>
      <c r="E3311" s="1" t="s">
        <v>238</v>
      </c>
      <c r="F3311" s="1" t="s">
        <v>145</v>
      </c>
      <c r="G3311" s="1" t="s">
        <v>372</v>
      </c>
    </row>
    <row r="3312" spans="1:7" ht="15" customHeight="1">
      <c r="A3312" s="184">
        <v>44398</v>
      </c>
      <c r="B3312" s="1" t="s">
        <v>763</v>
      </c>
      <c r="C3312" s="38">
        <v>5401</v>
      </c>
      <c r="E3312" s="1" t="s">
        <v>238</v>
      </c>
      <c r="F3312" s="1" t="s">
        <v>145</v>
      </c>
      <c r="G3312" s="1" t="s">
        <v>372</v>
      </c>
    </row>
    <row r="3313" spans="1:7" ht="15" customHeight="1">
      <c r="A3313" s="184">
        <v>44398</v>
      </c>
      <c r="B3313" s="1" t="s">
        <v>471</v>
      </c>
      <c r="D3313" s="38">
        <v>210</v>
      </c>
      <c r="E3313" s="1" t="s">
        <v>238</v>
      </c>
      <c r="F3313" s="1" t="s">
        <v>146</v>
      </c>
      <c r="G3313" s="1" t="s">
        <v>372</v>
      </c>
    </row>
    <row r="3314" spans="1:7" ht="15" customHeight="1">
      <c r="A3314" s="184">
        <v>44398</v>
      </c>
      <c r="B3314" s="1" t="s">
        <v>763</v>
      </c>
      <c r="C3314" s="38">
        <v>210</v>
      </c>
      <c r="E3314" s="1" t="s">
        <v>238</v>
      </c>
      <c r="F3314" s="1" t="s">
        <v>146</v>
      </c>
      <c r="G3314" s="1" t="s">
        <v>372</v>
      </c>
    </row>
    <row r="3315" spans="1:7" ht="15" customHeight="1">
      <c r="A3315" s="184">
        <v>44398</v>
      </c>
      <c r="B3315" s="1" t="s">
        <v>471</v>
      </c>
      <c r="D3315" s="38">
        <v>3150</v>
      </c>
      <c r="E3315" s="1" t="s">
        <v>355</v>
      </c>
      <c r="F3315" s="1" t="s">
        <v>145</v>
      </c>
      <c r="G3315" s="1" t="s">
        <v>372</v>
      </c>
    </row>
    <row r="3316" spans="1:7" ht="15" customHeight="1">
      <c r="A3316" s="184">
        <v>44398</v>
      </c>
      <c r="B3316" s="1" t="s">
        <v>295</v>
      </c>
      <c r="D3316" s="38">
        <v>315</v>
      </c>
      <c r="E3316" s="1" t="s">
        <v>355</v>
      </c>
      <c r="F3316" s="1" t="s">
        <v>145</v>
      </c>
      <c r="G3316" s="1" t="s">
        <v>372</v>
      </c>
    </row>
    <row r="3317" spans="1:7" ht="15" customHeight="1">
      <c r="A3317" s="184">
        <v>44398</v>
      </c>
      <c r="B3317" s="1" t="s">
        <v>763</v>
      </c>
      <c r="C3317" s="38">
        <v>3465</v>
      </c>
      <c r="E3317" s="1" t="s">
        <v>355</v>
      </c>
      <c r="F3317" s="1" t="s">
        <v>145</v>
      </c>
      <c r="G3317" s="1" t="s">
        <v>372</v>
      </c>
    </row>
    <row r="3318" spans="1:7" ht="15" customHeight="1">
      <c r="A3318" s="184">
        <v>44398</v>
      </c>
      <c r="B3318" s="1" t="s">
        <v>471</v>
      </c>
      <c r="D3318" s="38">
        <v>130</v>
      </c>
      <c r="E3318" s="1" t="s">
        <v>355</v>
      </c>
      <c r="F3318" s="1" t="s">
        <v>146</v>
      </c>
      <c r="G3318" s="1" t="s">
        <v>372</v>
      </c>
    </row>
    <row r="3319" spans="1:7" ht="15" customHeight="1">
      <c r="A3319" s="184">
        <v>44398</v>
      </c>
      <c r="B3319" s="1" t="s">
        <v>763</v>
      </c>
      <c r="C3319" s="38">
        <v>130</v>
      </c>
      <c r="E3319" s="1" t="s">
        <v>355</v>
      </c>
      <c r="F3319" s="1" t="s">
        <v>146</v>
      </c>
      <c r="G3319" s="1" t="s">
        <v>372</v>
      </c>
    </row>
    <row r="3320" spans="1:7" ht="15" customHeight="1">
      <c r="A3320" s="184">
        <v>44398</v>
      </c>
      <c r="B3320" s="1" t="s">
        <v>471</v>
      </c>
      <c r="D3320" s="38">
        <v>60670</v>
      </c>
      <c r="E3320" s="1" t="s">
        <v>443</v>
      </c>
      <c r="F3320" s="1" t="s">
        <v>145</v>
      </c>
      <c r="G3320" s="1" t="s">
        <v>372</v>
      </c>
    </row>
    <row r="3321" spans="1:7" ht="15" customHeight="1">
      <c r="A3321" s="184">
        <v>44398</v>
      </c>
      <c r="B3321" s="1" t="s">
        <v>295</v>
      </c>
      <c r="D3321" s="38">
        <v>6067</v>
      </c>
      <c r="E3321" s="1" t="s">
        <v>443</v>
      </c>
      <c r="F3321" s="1" t="s">
        <v>145</v>
      </c>
      <c r="G3321" s="1" t="s">
        <v>372</v>
      </c>
    </row>
    <row r="3322" spans="1:7" ht="15" customHeight="1">
      <c r="A3322" s="184">
        <v>44398</v>
      </c>
      <c r="B3322" s="1" t="s">
        <v>763</v>
      </c>
      <c r="C3322" s="38">
        <v>66737</v>
      </c>
      <c r="E3322" s="1" t="s">
        <v>443</v>
      </c>
      <c r="F3322" s="1" t="s">
        <v>145</v>
      </c>
      <c r="G3322" s="1" t="s">
        <v>372</v>
      </c>
    </row>
    <row r="3323" spans="1:7" ht="15" customHeight="1">
      <c r="A3323" s="184">
        <v>44398</v>
      </c>
      <c r="B3323" s="1" t="s">
        <v>471</v>
      </c>
      <c r="D3323" s="38">
        <v>2650</v>
      </c>
      <c r="E3323" s="1" t="s">
        <v>443</v>
      </c>
      <c r="F3323" s="1" t="s">
        <v>146</v>
      </c>
      <c r="G3323" s="1" t="s">
        <v>372</v>
      </c>
    </row>
    <row r="3324" spans="1:7" ht="15" customHeight="1">
      <c r="A3324" s="184">
        <v>44398</v>
      </c>
      <c r="B3324" s="1" t="s">
        <v>763</v>
      </c>
      <c r="C3324" s="38">
        <v>2650</v>
      </c>
      <c r="E3324" s="1" t="s">
        <v>443</v>
      </c>
      <c r="F3324" s="1" t="s">
        <v>146</v>
      </c>
      <c r="G3324" s="1" t="s">
        <v>372</v>
      </c>
    </row>
    <row r="3325" spans="1:7" ht="15" customHeight="1">
      <c r="A3325" s="184">
        <v>44398</v>
      </c>
      <c r="B3325" s="1" t="s">
        <v>471</v>
      </c>
      <c r="D3325" s="38">
        <v>158270</v>
      </c>
      <c r="E3325" s="1" t="s">
        <v>443</v>
      </c>
      <c r="F3325" s="1" t="s">
        <v>236</v>
      </c>
      <c r="G3325" s="1" t="s">
        <v>372</v>
      </c>
    </row>
    <row r="3326" spans="1:7" ht="15" customHeight="1">
      <c r="A3326" s="184">
        <v>44398</v>
      </c>
      <c r="B3326" s="1" t="s">
        <v>295</v>
      </c>
      <c r="D3326" s="38">
        <v>15827</v>
      </c>
      <c r="E3326" s="1" t="s">
        <v>443</v>
      </c>
      <c r="F3326" s="1" t="s">
        <v>236</v>
      </c>
      <c r="G3326" s="1" t="s">
        <v>372</v>
      </c>
    </row>
    <row r="3327" spans="1:7" ht="15" customHeight="1">
      <c r="A3327" s="184">
        <v>44398</v>
      </c>
      <c r="B3327" s="1" t="s">
        <v>763</v>
      </c>
      <c r="C3327" s="38">
        <v>174097</v>
      </c>
      <c r="E3327" s="1" t="s">
        <v>443</v>
      </c>
      <c r="F3327" s="1" t="s">
        <v>236</v>
      </c>
      <c r="G3327" s="1" t="s">
        <v>372</v>
      </c>
    </row>
    <row r="3328" spans="1:7" ht="15" customHeight="1">
      <c r="A3328" s="184">
        <v>44398</v>
      </c>
      <c r="B3328" s="1" t="s">
        <v>471</v>
      </c>
      <c r="D3328" s="38">
        <v>6930</v>
      </c>
      <c r="E3328" s="1" t="s">
        <v>443</v>
      </c>
      <c r="F3328" s="1" t="s">
        <v>237</v>
      </c>
      <c r="G3328" s="1" t="s">
        <v>372</v>
      </c>
    </row>
    <row r="3329" spans="1:7" ht="15" customHeight="1">
      <c r="A3329" s="184">
        <v>44398</v>
      </c>
      <c r="B3329" s="1" t="s">
        <v>763</v>
      </c>
      <c r="C3329" s="38">
        <v>6930</v>
      </c>
      <c r="E3329" s="1" t="s">
        <v>443</v>
      </c>
      <c r="F3329" s="1" t="s">
        <v>237</v>
      </c>
      <c r="G3329" s="1" t="s">
        <v>372</v>
      </c>
    </row>
    <row r="3330" spans="1:7" ht="15" customHeight="1">
      <c r="A3330" s="184">
        <v>44398</v>
      </c>
      <c r="B3330" s="1" t="s">
        <v>471</v>
      </c>
      <c r="D3330" s="38">
        <v>107270</v>
      </c>
      <c r="E3330" s="1" t="s">
        <v>122</v>
      </c>
      <c r="F3330" s="1" t="s">
        <v>145</v>
      </c>
      <c r="G3330" s="1" t="s">
        <v>372</v>
      </c>
    </row>
    <row r="3331" spans="1:7" ht="15" customHeight="1">
      <c r="A3331" s="184">
        <v>44398</v>
      </c>
      <c r="B3331" s="1" t="s">
        <v>295</v>
      </c>
      <c r="D3331" s="38">
        <v>10727</v>
      </c>
      <c r="E3331" s="1" t="s">
        <v>122</v>
      </c>
      <c r="F3331" s="1" t="s">
        <v>145</v>
      </c>
      <c r="G3331" s="1" t="s">
        <v>372</v>
      </c>
    </row>
    <row r="3332" spans="1:7" ht="15" customHeight="1">
      <c r="A3332" s="184">
        <v>44398</v>
      </c>
      <c r="B3332" s="1" t="s">
        <v>763</v>
      </c>
      <c r="C3332" s="38">
        <v>117997</v>
      </c>
      <c r="E3332" s="1" t="s">
        <v>122</v>
      </c>
      <c r="F3332" s="1" t="s">
        <v>145</v>
      </c>
      <c r="G3332" s="1" t="s">
        <v>372</v>
      </c>
    </row>
    <row r="3333" spans="1:7" ht="15" customHeight="1">
      <c r="A3333" s="184">
        <v>44398</v>
      </c>
      <c r="B3333" s="1" t="s">
        <v>471</v>
      </c>
      <c r="D3333" s="38">
        <v>4690</v>
      </c>
      <c r="E3333" s="1" t="s">
        <v>122</v>
      </c>
      <c r="F3333" s="1" t="s">
        <v>146</v>
      </c>
      <c r="G3333" s="1" t="s">
        <v>372</v>
      </c>
    </row>
    <row r="3334" spans="1:7" ht="15" customHeight="1">
      <c r="A3334" s="184">
        <v>44398</v>
      </c>
      <c r="B3334" s="1" t="s">
        <v>763</v>
      </c>
      <c r="C3334" s="38">
        <v>4690</v>
      </c>
      <c r="E3334" s="1" t="s">
        <v>122</v>
      </c>
      <c r="F3334" s="1" t="s">
        <v>146</v>
      </c>
      <c r="G3334" s="1" t="s">
        <v>372</v>
      </c>
    </row>
    <row r="3335" spans="1:7" ht="15" customHeight="1">
      <c r="A3335" s="184">
        <v>44398</v>
      </c>
      <c r="B3335" s="1" t="s">
        <v>471</v>
      </c>
      <c r="D3335" s="38">
        <v>77970</v>
      </c>
      <c r="E3335" s="1" t="s">
        <v>122</v>
      </c>
      <c r="F3335" s="1" t="s">
        <v>145</v>
      </c>
      <c r="G3335" s="1" t="s">
        <v>372</v>
      </c>
    </row>
    <row r="3336" spans="1:7" ht="15" customHeight="1">
      <c r="A3336" s="184">
        <v>44398</v>
      </c>
      <c r="B3336" s="1" t="s">
        <v>295</v>
      </c>
      <c r="D3336" s="38">
        <v>7797</v>
      </c>
      <c r="E3336" s="1" t="s">
        <v>122</v>
      </c>
      <c r="F3336" s="1" t="s">
        <v>145</v>
      </c>
      <c r="G3336" s="1" t="s">
        <v>372</v>
      </c>
    </row>
    <row r="3337" spans="1:7" ht="15" customHeight="1">
      <c r="A3337" s="184">
        <v>44398</v>
      </c>
      <c r="B3337" s="1" t="s">
        <v>763</v>
      </c>
      <c r="C3337" s="38">
        <v>85767</v>
      </c>
      <c r="E3337" s="1" t="s">
        <v>122</v>
      </c>
      <c r="F3337" s="1" t="s">
        <v>145</v>
      </c>
      <c r="G3337" s="1" t="s">
        <v>372</v>
      </c>
    </row>
    <row r="3338" spans="1:7" ht="15" customHeight="1">
      <c r="A3338" s="184">
        <v>44398</v>
      </c>
      <c r="B3338" s="1" t="s">
        <v>471</v>
      </c>
      <c r="D3338" s="38">
        <v>3410</v>
      </c>
      <c r="E3338" s="1" t="s">
        <v>122</v>
      </c>
      <c r="F3338" s="1" t="s">
        <v>146</v>
      </c>
      <c r="G3338" s="1" t="s">
        <v>372</v>
      </c>
    </row>
    <row r="3339" spans="1:7" ht="15" customHeight="1">
      <c r="A3339" s="184">
        <v>44398</v>
      </c>
      <c r="B3339" s="1" t="s">
        <v>763</v>
      </c>
      <c r="C3339" s="38">
        <v>3410</v>
      </c>
      <c r="E3339" s="1" t="s">
        <v>122</v>
      </c>
      <c r="F3339" s="1" t="s">
        <v>146</v>
      </c>
      <c r="G3339" s="1" t="s">
        <v>372</v>
      </c>
    </row>
    <row r="3340" spans="1:7" ht="15" customHeight="1">
      <c r="A3340" s="184">
        <v>44398</v>
      </c>
      <c r="B3340" s="1" t="s">
        <v>471</v>
      </c>
      <c r="D3340" s="38">
        <v>787410</v>
      </c>
      <c r="E3340" s="1" t="s">
        <v>122</v>
      </c>
      <c r="F3340" s="1" t="s">
        <v>236</v>
      </c>
      <c r="G3340" s="1" t="s">
        <v>372</v>
      </c>
    </row>
    <row r="3341" spans="1:7" ht="15" customHeight="1">
      <c r="A3341" s="184">
        <v>44398</v>
      </c>
      <c r="B3341" s="1" t="s">
        <v>295</v>
      </c>
      <c r="D3341" s="38">
        <v>78741</v>
      </c>
      <c r="E3341" s="1" t="s">
        <v>122</v>
      </c>
      <c r="F3341" s="1" t="s">
        <v>236</v>
      </c>
      <c r="G3341" s="1" t="s">
        <v>372</v>
      </c>
    </row>
    <row r="3342" spans="1:7" ht="15" customHeight="1">
      <c r="A3342" s="184">
        <v>44398</v>
      </c>
      <c r="B3342" s="1" t="s">
        <v>763</v>
      </c>
      <c r="C3342" s="38">
        <v>866151</v>
      </c>
      <c r="E3342" s="1" t="s">
        <v>122</v>
      </c>
      <c r="F3342" s="1" t="s">
        <v>236</v>
      </c>
      <c r="G3342" s="1" t="s">
        <v>372</v>
      </c>
    </row>
    <row r="3343" spans="1:7" ht="15" customHeight="1">
      <c r="A3343" s="184">
        <v>44398</v>
      </c>
      <c r="B3343" s="1" t="s">
        <v>471</v>
      </c>
      <c r="D3343" s="38">
        <v>34480</v>
      </c>
      <c r="E3343" s="1" t="s">
        <v>122</v>
      </c>
      <c r="F3343" s="1" t="s">
        <v>237</v>
      </c>
      <c r="G3343" s="1" t="s">
        <v>372</v>
      </c>
    </row>
    <row r="3344" spans="1:7" ht="15" customHeight="1">
      <c r="A3344" s="184">
        <v>44398</v>
      </c>
      <c r="B3344" s="1" t="s">
        <v>763</v>
      </c>
      <c r="C3344" s="38">
        <v>34480</v>
      </c>
      <c r="E3344" s="1" t="s">
        <v>122</v>
      </c>
      <c r="F3344" s="1" t="s">
        <v>237</v>
      </c>
      <c r="G3344" s="1" t="s">
        <v>372</v>
      </c>
    </row>
    <row r="3345" spans="1:7" ht="15" customHeight="1">
      <c r="A3345" s="184">
        <v>44398</v>
      </c>
      <c r="B3345" s="1" t="s">
        <v>471</v>
      </c>
      <c r="D3345" s="38">
        <v>4910</v>
      </c>
      <c r="E3345" s="1" t="s">
        <v>122</v>
      </c>
      <c r="F3345" s="1" t="s">
        <v>145</v>
      </c>
      <c r="G3345" s="1" t="s">
        <v>372</v>
      </c>
    </row>
    <row r="3346" spans="1:7" ht="15" customHeight="1">
      <c r="A3346" s="184">
        <v>44398</v>
      </c>
      <c r="B3346" s="1" t="s">
        <v>295</v>
      </c>
      <c r="D3346" s="38">
        <v>491</v>
      </c>
      <c r="E3346" s="1" t="s">
        <v>122</v>
      </c>
      <c r="F3346" s="1" t="s">
        <v>145</v>
      </c>
      <c r="G3346" s="1" t="s">
        <v>372</v>
      </c>
    </row>
    <row r="3347" spans="1:7" ht="15" customHeight="1">
      <c r="A3347" s="184">
        <v>44398</v>
      </c>
      <c r="B3347" s="1" t="s">
        <v>763</v>
      </c>
      <c r="C3347" s="38">
        <v>5401</v>
      </c>
      <c r="E3347" s="1" t="s">
        <v>122</v>
      </c>
      <c r="F3347" s="1" t="s">
        <v>145</v>
      </c>
      <c r="G3347" s="1" t="s">
        <v>372</v>
      </c>
    </row>
    <row r="3348" spans="1:7" ht="15" customHeight="1">
      <c r="A3348" s="184">
        <v>44398</v>
      </c>
      <c r="B3348" s="1" t="s">
        <v>471</v>
      </c>
      <c r="D3348" s="38">
        <v>210</v>
      </c>
      <c r="E3348" s="1" t="s">
        <v>122</v>
      </c>
      <c r="F3348" s="1" t="s">
        <v>146</v>
      </c>
      <c r="G3348" s="1" t="s">
        <v>372</v>
      </c>
    </row>
    <row r="3349" spans="1:7" ht="15" customHeight="1">
      <c r="A3349" s="184">
        <v>44398</v>
      </c>
      <c r="B3349" s="1" t="s">
        <v>763</v>
      </c>
      <c r="C3349" s="38">
        <v>210</v>
      </c>
      <c r="E3349" s="1" t="s">
        <v>122</v>
      </c>
      <c r="F3349" s="1" t="s">
        <v>146</v>
      </c>
      <c r="G3349" s="1" t="s">
        <v>372</v>
      </c>
    </row>
    <row r="3350" spans="1:7" ht="15" customHeight="1">
      <c r="A3350" s="184">
        <v>44398</v>
      </c>
      <c r="B3350" s="1" t="s">
        <v>471</v>
      </c>
      <c r="D3350" s="38">
        <v>129630</v>
      </c>
      <c r="E3350" s="1" t="s">
        <v>132</v>
      </c>
      <c r="F3350" s="1" t="s">
        <v>145</v>
      </c>
      <c r="G3350" s="1" t="s">
        <v>372</v>
      </c>
    </row>
    <row r="3351" spans="1:7" ht="15" customHeight="1">
      <c r="A3351" s="184">
        <v>44398</v>
      </c>
      <c r="B3351" s="1" t="s">
        <v>295</v>
      </c>
      <c r="D3351" s="38">
        <v>12963</v>
      </c>
      <c r="E3351" s="1" t="s">
        <v>132</v>
      </c>
      <c r="F3351" s="1" t="s">
        <v>145</v>
      </c>
      <c r="G3351" s="1" t="s">
        <v>372</v>
      </c>
    </row>
    <row r="3352" spans="1:7" ht="15" customHeight="1">
      <c r="A3352" s="184">
        <v>44398</v>
      </c>
      <c r="B3352" s="1" t="s">
        <v>763</v>
      </c>
      <c r="C3352" s="38">
        <v>142593</v>
      </c>
      <c r="E3352" s="1" t="s">
        <v>132</v>
      </c>
      <c r="F3352" s="1" t="s">
        <v>145</v>
      </c>
      <c r="G3352" s="1" t="s">
        <v>372</v>
      </c>
    </row>
    <row r="3353" spans="1:7" ht="15" customHeight="1">
      <c r="A3353" s="184">
        <v>44398</v>
      </c>
      <c r="B3353" s="1" t="s">
        <v>471</v>
      </c>
      <c r="D3353" s="38">
        <v>5670</v>
      </c>
      <c r="E3353" s="1" t="s">
        <v>132</v>
      </c>
      <c r="F3353" s="1" t="s">
        <v>146</v>
      </c>
      <c r="G3353" s="1" t="s">
        <v>372</v>
      </c>
    </row>
    <row r="3354" spans="1:7" ht="15" customHeight="1">
      <c r="A3354" s="184">
        <v>44398</v>
      </c>
      <c r="B3354" s="1" t="s">
        <v>763</v>
      </c>
      <c r="C3354" s="38">
        <v>5670</v>
      </c>
      <c r="E3354" s="1" t="s">
        <v>132</v>
      </c>
      <c r="F3354" s="1" t="s">
        <v>146</v>
      </c>
      <c r="G3354" s="1" t="s">
        <v>372</v>
      </c>
    </row>
    <row r="3355" spans="1:7" ht="15" customHeight="1">
      <c r="A3355" s="184">
        <v>44398</v>
      </c>
      <c r="B3355" s="1" t="s">
        <v>471</v>
      </c>
      <c r="D3355" s="38">
        <v>401240</v>
      </c>
      <c r="E3355" s="1" t="s">
        <v>132</v>
      </c>
      <c r="F3355" s="1" t="s">
        <v>236</v>
      </c>
      <c r="G3355" s="1" t="s">
        <v>372</v>
      </c>
    </row>
    <row r="3356" spans="1:7" ht="15" customHeight="1">
      <c r="A3356" s="184">
        <v>44398</v>
      </c>
      <c r="B3356" s="1" t="s">
        <v>295</v>
      </c>
      <c r="D3356" s="38">
        <v>40124</v>
      </c>
      <c r="E3356" s="1" t="s">
        <v>132</v>
      </c>
      <c r="F3356" s="1" t="s">
        <v>236</v>
      </c>
      <c r="G3356" s="1" t="s">
        <v>372</v>
      </c>
    </row>
    <row r="3357" spans="1:7" ht="15" customHeight="1">
      <c r="A3357" s="184">
        <v>44398</v>
      </c>
      <c r="B3357" s="1" t="s">
        <v>763</v>
      </c>
      <c r="C3357" s="38">
        <v>441364</v>
      </c>
      <c r="E3357" s="1" t="s">
        <v>132</v>
      </c>
      <c r="F3357" s="1" t="s">
        <v>236</v>
      </c>
      <c r="G3357" s="1" t="s">
        <v>372</v>
      </c>
    </row>
    <row r="3358" spans="1:7" ht="15" customHeight="1">
      <c r="A3358" s="184">
        <v>44398</v>
      </c>
      <c r="B3358" s="1" t="s">
        <v>471</v>
      </c>
      <c r="D3358" s="38">
        <v>17570</v>
      </c>
      <c r="E3358" s="1" t="s">
        <v>132</v>
      </c>
      <c r="F3358" s="1" t="s">
        <v>237</v>
      </c>
      <c r="G3358" s="1" t="s">
        <v>372</v>
      </c>
    </row>
    <row r="3359" spans="1:7" ht="15" customHeight="1">
      <c r="A3359" s="184">
        <v>44398</v>
      </c>
      <c r="B3359" s="1" t="s">
        <v>763</v>
      </c>
      <c r="C3359" s="38">
        <v>17570</v>
      </c>
      <c r="E3359" s="1" t="s">
        <v>132</v>
      </c>
      <c r="F3359" s="1" t="s">
        <v>237</v>
      </c>
      <c r="G3359" s="1" t="s">
        <v>372</v>
      </c>
    </row>
    <row r="3360" spans="1:7" ht="15" customHeight="1">
      <c r="A3360" s="184">
        <v>44398</v>
      </c>
      <c r="B3360" s="1" t="s">
        <v>471</v>
      </c>
      <c r="D3360" s="38">
        <v>204000</v>
      </c>
      <c r="E3360" s="1" t="s">
        <v>133</v>
      </c>
      <c r="F3360" s="1" t="s">
        <v>145</v>
      </c>
      <c r="G3360" s="1" t="s">
        <v>372</v>
      </c>
    </row>
    <row r="3361" spans="1:7" ht="15" customHeight="1">
      <c r="A3361" s="184">
        <v>44398</v>
      </c>
      <c r="B3361" s="1" t="s">
        <v>295</v>
      </c>
      <c r="D3361" s="38">
        <v>20400</v>
      </c>
      <c r="E3361" s="1" t="s">
        <v>133</v>
      </c>
      <c r="F3361" s="1" t="s">
        <v>145</v>
      </c>
      <c r="G3361" s="1" t="s">
        <v>372</v>
      </c>
    </row>
    <row r="3362" spans="1:7" ht="15" customHeight="1">
      <c r="A3362" s="184">
        <v>44398</v>
      </c>
      <c r="B3362" s="1" t="s">
        <v>763</v>
      </c>
      <c r="C3362" s="38">
        <v>224400</v>
      </c>
      <c r="E3362" s="1" t="s">
        <v>133</v>
      </c>
      <c r="F3362" s="1" t="s">
        <v>145</v>
      </c>
      <c r="G3362" s="1" t="s">
        <v>372</v>
      </c>
    </row>
    <row r="3363" spans="1:7" ht="15" customHeight="1">
      <c r="A3363" s="184">
        <v>44398</v>
      </c>
      <c r="B3363" s="1" t="s">
        <v>471</v>
      </c>
      <c r="D3363" s="38">
        <v>8930</v>
      </c>
      <c r="E3363" s="1" t="s">
        <v>133</v>
      </c>
      <c r="F3363" s="1" t="s">
        <v>146</v>
      </c>
      <c r="G3363" s="1" t="s">
        <v>372</v>
      </c>
    </row>
    <row r="3364" spans="1:7" ht="15" customHeight="1">
      <c r="A3364" s="184">
        <v>44398</v>
      </c>
      <c r="B3364" s="1" t="s">
        <v>763</v>
      </c>
      <c r="C3364" s="38">
        <v>8930</v>
      </c>
      <c r="E3364" s="1" t="s">
        <v>133</v>
      </c>
      <c r="F3364" s="1" t="s">
        <v>146</v>
      </c>
      <c r="G3364" s="1" t="s">
        <v>372</v>
      </c>
    </row>
    <row r="3365" spans="1:7" ht="15" customHeight="1">
      <c r="A3365" s="184">
        <v>44398</v>
      </c>
      <c r="B3365" s="1" t="s">
        <v>471</v>
      </c>
      <c r="D3365" s="38">
        <v>45650</v>
      </c>
      <c r="E3365" s="1" t="s">
        <v>133</v>
      </c>
      <c r="F3365" s="1" t="s">
        <v>145</v>
      </c>
      <c r="G3365" s="1" t="s">
        <v>372</v>
      </c>
    </row>
    <row r="3366" spans="1:7" ht="15" customHeight="1">
      <c r="A3366" s="184">
        <v>44398</v>
      </c>
      <c r="B3366" s="1" t="s">
        <v>295</v>
      </c>
      <c r="D3366" s="38">
        <v>4565</v>
      </c>
      <c r="E3366" s="1" t="s">
        <v>133</v>
      </c>
      <c r="F3366" s="1" t="s">
        <v>145</v>
      </c>
      <c r="G3366" s="1" t="s">
        <v>372</v>
      </c>
    </row>
    <row r="3367" spans="1:7" ht="15" customHeight="1">
      <c r="A3367" s="184">
        <v>44398</v>
      </c>
      <c r="B3367" s="1" t="s">
        <v>763</v>
      </c>
      <c r="C3367" s="38">
        <v>50215</v>
      </c>
      <c r="E3367" s="1" t="s">
        <v>133</v>
      </c>
      <c r="F3367" s="1" t="s">
        <v>145</v>
      </c>
      <c r="G3367" s="1" t="s">
        <v>372</v>
      </c>
    </row>
    <row r="3368" spans="1:7" ht="15" customHeight="1">
      <c r="A3368" s="184">
        <v>44398</v>
      </c>
      <c r="B3368" s="1" t="s">
        <v>471</v>
      </c>
      <c r="D3368" s="38">
        <v>1990</v>
      </c>
      <c r="E3368" s="1" t="s">
        <v>133</v>
      </c>
      <c r="F3368" s="1" t="s">
        <v>146</v>
      </c>
      <c r="G3368" s="1" t="s">
        <v>372</v>
      </c>
    </row>
    <row r="3369" spans="1:7" ht="15" customHeight="1">
      <c r="A3369" s="184">
        <v>44398</v>
      </c>
      <c r="B3369" s="1" t="s">
        <v>763</v>
      </c>
      <c r="C3369" s="38">
        <v>1990</v>
      </c>
      <c r="E3369" s="1" t="s">
        <v>133</v>
      </c>
      <c r="F3369" s="1" t="s">
        <v>146</v>
      </c>
      <c r="G3369" s="1" t="s">
        <v>372</v>
      </c>
    </row>
    <row r="3370" spans="1:7" ht="15" customHeight="1">
      <c r="A3370" s="184">
        <v>44398</v>
      </c>
      <c r="B3370" s="1" t="s">
        <v>471</v>
      </c>
      <c r="D3370" s="38">
        <v>53790</v>
      </c>
      <c r="E3370" s="1" t="s">
        <v>448</v>
      </c>
      <c r="F3370" s="1" t="s">
        <v>145</v>
      </c>
      <c r="G3370" s="1" t="s">
        <v>372</v>
      </c>
    </row>
    <row r="3371" spans="1:7" ht="15" customHeight="1">
      <c r="A3371" s="184">
        <v>44398</v>
      </c>
      <c r="B3371" s="1" t="s">
        <v>295</v>
      </c>
      <c r="D3371" s="38">
        <v>5379</v>
      </c>
      <c r="E3371" s="1" t="s">
        <v>448</v>
      </c>
      <c r="F3371" s="1" t="s">
        <v>145</v>
      </c>
      <c r="G3371" s="1" t="s">
        <v>372</v>
      </c>
    </row>
    <row r="3372" spans="1:7" ht="15" customHeight="1">
      <c r="A3372" s="184">
        <v>44398</v>
      </c>
      <c r="B3372" s="1" t="s">
        <v>763</v>
      </c>
      <c r="C3372" s="38">
        <v>59169</v>
      </c>
      <c r="E3372" s="1" t="s">
        <v>448</v>
      </c>
      <c r="F3372" s="1" t="s">
        <v>145</v>
      </c>
      <c r="G3372" s="1" t="s">
        <v>372</v>
      </c>
    </row>
    <row r="3373" spans="1:7" ht="15" customHeight="1">
      <c r="A3373" s="184">
        <v>44398</v>
      </c>
      <c r="B3373" s="1" t="s">
        <v>471</v>
      </c>
      <c r="D3373" s="38">
        <v>2350</v>
      </c>
      <c r="E3373" s="1" t="s">
        <v>448</v>
      </c>
      <c r="F3373" s="1" t="s">
        <v>146</v>
      </c>
      <c r="G3373" s="1" t="s">
        <v>372</v>
      </c>
    </row>
    <row r="3374" spans="1:7" ht="15" customHeight="1">
      <c r="A3374" s="184">
        <v>44398</v>
      </c>
      <c r="B3374" s="1" t="s">
        <v>763</v>
      </c>
      <c r="C3374" s="38">
        <v>2350</v>
      </c>
      <c r="E3374" s="1" t="s">
        <v>448</v>
      </c>
      <c r="F3374" s="1" t="s">
        <v>146</v>
      </c>
      <c r="G3374" s="1" t="s">
        <v>372</v>
      </c>
    </row>
    <row r="3375" spans="1:7" ht="15" customHeight="1">
      <c r="A3375" s="184">
        <v>44398</v>
      </c>
      <c r="B3375" s="1" t="s">
        <v>471</v>
      </c>
      <c r="D3375" s="38">
        <v>350000</v>
      </c>
      <c r="E3375" s="1" t="s">
        <v>448</v>
      </c>
      <c r="F3375" s="1" t="s">
        <v>147</v>
      </c>
      <c r="G3375" s="1" t="s">
        <v>372</v>
      </c>
    </row>
    <row r="3376" spans="1:7" ht="15" customHeight="1">
      <c r="A3376" s="184">
        <v>44398</v>
      </c>
      <c r="B3376" s="1" t="s">
        <v>295</v>
      </c>
      <c r="D3376" s="38">
        <v>35000</v>
      </c>
      <c r="E3376" s="1" t="s">
        <v>448</v>
      </c>
      <c r="F3376" s="1" t="s">
        <v>147</v>
      </c>
      <c r="G3376" s="1" t="s">
        <v>372</v>
      </c>
    </row>
    <row r="3377" spans="1:7" ht="15" customHeight="1">
      <c r="A3377" s="184">
        <v>44398</v>
      </c>
      <c r="B3377" s="1" t="s">
        <v>763</v>
      </c>
      <c r="C3377" s="38">
        <v>385000</v>
      </c>
      <c r="E3377" s="1" t="s">
        <v>448</v>
      </c>
      <c r="F3377" s="1" t="s">
        <v>147</v>
      </c>
      <c r="G3377" s="1" t="s">
        <v>372</v>
      </c>
    </row>
    <row r="3378" spans="1:7" ht="15" customHeight="1">
      <c r="A3378" s="184">
        <v>44398</v>
      </c>
      <c r="B3378" s="1" t="s">
        <v>471</v>
      </c>
      <c r="D3378" s="38">
        <v>130050</v>
      </c>
      <c r="E3378" s="1" t="s">
        <v>119</v>
      </c>
      <c r="F3378" s="1" t="s">
        <v>145</v>
      </c>
      <c r="G3378" s="1" t="s">
        <v>372</v>
      </c>
    </row>
    <row r="3379" spans="1:7" ht="15" customHeight="1">
      <c r="A3379" s="184">
        <v>44398</v>
      </c>
      <c r="B3379" s="1" t="s">
        <v>295</v>
      </c>
      <c r="D3379" s="38">
        <v>13005</v>
      </c>
      <c r="E3379" s="1" t="s">
        <v>119</v>
      </c>
      <c r="F3379" s="1" t="s">
        <v>145</v>
      </c>
      <c r="G3379" s="1" t="s">
        <v>372</v>
      </c>
    </row>
    <row r="3380" spans="1:7" ht="15" customHeight="1">
      <c r="A3380" s="184">
        <v>44398</v>
      </c>
      <c r="B3380" s="1" t="s">
        <v>763</v>
      </c>
      <c r="C3380" s="38">
        <v>143055</v>
      </c>
      <c r="E3380" s="1" t="s">
        <v>119</v>
      </c>
      <c r="F3380" s="1" t="s">
        <v>145</v>
      </c>
      <c r="G3380" s="1" t="s">
        <v>372</v>
      </c>
    </row>
    <row r="3381" spans="1:7" ht="15" customHeight="1">
      <c r="A3381" s="184">
        <v>44398</v>
      </c>
      <c r="B3381" s="1" t="s">
        <v>471</v>
      </c>
      <c r="D3381" s="38">
        <v>5690</v>
      </c>
      <c r="E3381" s="1" t="s">
        <v>119</v>
      </c>
      <c r="F3381" s="1" t="s">
        <v>146</v>
      </c>
      <c r="G3381" s="1" t="s">
        <v>372</v>
      </c>
    </row>
    <row r="3382" spans="1:7" ht="15" customHeight="1">
      <c r="A3382" s="184">
        <v>44398</v>
      </c>
      <c r="B3382" s="1" t="s">
        <v>763</v>
      </c>
      <c r="C3382" s="38">
        <v>5690</v>
      </c>
      <c r="E3382" s="1" t="s">
        <v>119</v>
      </c>
      <c r="F3382" s="1" t="s">
        <v>146</v>
      </c>
      <c r="G3382" s="1" t="s">
        <v>372</v>
      </c>
    </row>
    <row r="3383" spans="1:7" ht="15" customHeight="1">
      <c r="A3383" s="184">
        <v>44398</v>
      </c>
      <c r="B3383" s="1" t="s">
        <v>471</v>
      </c>
      <c r="D3383" s="38">
        <v>211650</v>
      </c>
      <c r="E3383" s="1" t="s">
        <v>141</v>
      </c>
      <c r="F3383" s="1" t="s">
        <v>145</v>
      </c>
      <c r="G3383" s="1" t="s">
        <v>372</v>
      </c>
    </row>
    <row r="3384" spans="1:7" ht="15" customHeight="1">
      <c r="A3384" s="184">
        <v>44398</v>
      </c>
      <c r="B3384" s="1" t="s">
        <v>295</v>
      </c>
      <c r="D3384" s="38">
        <v>21165</v>
      </c>
      <c r="E3384" s="1" t="s">
        <v>141</v>
      </c>
      <c r="F3384" s="1" t="s">
        <v>145</v>
      </c>
      <c r="G3384" s="1" t="s">
        <v>372</v>
      </c>
    </row>
    <row r="3385" spans="1:7" ht="15" customHeight="1">
      <c r="A3385" s="184">
        <v>44398</v>
      </c>
      <c r="B3385" s="1" t="s">
        <v>763</v>
      </c>
      <c r="C3385" s="38">
        <v>232815</v>
      </c>
      <c r="E3385" s="1" t="s">
        <v>141</v>
      </c>
      <c r="F3385" s="1" t="s">
        <v>145</v>
      </c>
      <c r="G3385" s="1" t="s">
        <v>372</v>
      </c>
    </row>
    <row r="3386" spans="1:7" ht="15" customHeight="1">
      <c r="A3386" s="184">
        <v>44398</v>
      </c>
      <c r="B3386" s="1" t="s">
        <v>471</v>
      </c>
      <c r="D3386" s="38">
        <v>9270</v>
      </c>
      <c r="E3386" s="1" t="s">
        <v>141</v>
      </c>
      <c r="F3386" s="1" t="s">
        <v>146</v>
      </c>
      <c r="G3386" s="1" t="s">
        <v>372</v>
      </c>
    </row>
    <row r="3387" spans="1:7" ht="15" customHeight="1">
      <c r="A3387" s="184">
        <v>44398</v>
      </c>
      <c r="B3387" s="1" t="s">
        <v>763</v>
      </c>
      <c r="C3387" s="38">
        <v>9270</v>
      </c>
      <c r="E3387" s="1" t="s">
        <v>141</v>
      </c>
      <c r="F3387" s="1" t="s">
        <v>146</v>
      </c>
      <c r="G3387" s="1" t="s">
        <v>372</v>
      </c>
    </row>
    <row r="3388" spans="1:7" ht="15" customHeight="1">
      <c r="A3388" s="184">
        <v>44398</v>
      </c>
      <c r="B3388" s="1" t="s">
        <v>471</v>
      </c>
      <c r="D3388" s="38">
        <v>2348960</v>
      </c>
      <c r="E3388" s="1" t="s">
        <v>141</v>
      </c>
      <c r="F3388" s="1" t="s">
        <v>236</v>
      </c>
      <c r="G3388" s="1" t="s">
        <v>372</v>
      </c>
    </row>
    <row r="3389" spans="1:7" ht="15" customHeight="1">
      <c r="A3389" s="184">
        <v>44398</v>
      </c>
      <c r="B3389" s="1" t="s">
        <v>295</v>
      </c>
      <c r="D3389" s="38">
        <v>234896</v>
      </c>
      <c r="E3389" s="1" t="s">
        <v>141</v>
      </c>
      <c r="F3389" s="1" t="s">
        <v>236</v>
      </c>
      <c r="G3389" s="1" t="s">
        <v>372</v>
      </c>
    </row>
    <row r="3390" spans="1:7" ht="15" customHeight="1">
      <c r="A3390" s="184">
        <v>44398</v>
      </c>
      <c r="B3390" s="1" t="s">
        <v>763</v>
      </c>
      <c r="C3390" s="38">
        <v>2583856</v>
      </c>
      <c r="E3390" s="1" t="s">
        <v>141</v>
      </c>
      <c r="F3390" s="1" t="s">
        <v>236</v>
      </c>
      <c r="G3390" s="1" t="s">
        <v>372</v>
      </c>
    </row>
    <row r="3391" spans="1:7" ht="15" customHeight="1">
      <c r="A3391" s="184">
        <v>44398</v>
      </c>
      <c r="B3391" s="1" t="s">
        <v>471</v>
      </c>
      <c r="D3391" s="38">
        <v>102880</v>
      </c>
      <c r="E3391" s="1" t="s">
        <v>141</v>
      </c>
      <c r="F3391" s="1" t="s">
        <v>237</v>
      </c>
      <c r="G3391" s="1" t="s">
        <v>372</v>
      </c>
    </row>
    <row r="3392" spans="1:7" ht="15" customHeight="1">
      <c r="A3392" s="184">
        <v>44398</v>
      </c>
      <c r="B3392" s="1" t="s">
        <v>763</v>
      </c>
      <c r="C3392" s="38">
        <v>102880</v>
      </c>
      <c r="E3392" s="1" t="s">
        <v>141</v>
      </c>
      <c r="F3392" s="1" t="s">
        <v>237</v>
      </c>
      <c r="G3392" s="1" t="s">
        <v>372</v>
      </c>
    </row>
    <row r="3393" spans="1:7" ht="15" customHeight="1">
      <c r="A3393" s="184">
        <v>44398</v>
      </c>
      <c r="B3393" s="1" t="s">
        <v>471</v>
      </c>
      <c r="D3393" s="38">
        <v>2887500</v>
      </c>
      <c r="E3393" s="1" t="s">
        <v>141</v>
      </c>
      <c r="F3393" s="1" t="s">
        <v>147</v>
      </c>
      <c r="G3393" s="1" t="s">
        <v>372</v>
      </c>
    </row>
    <row r="3394" spans="1:7" ht="15" customHeight="1">
      <c r="A3394" s="184">
        <v>44398</v>
      </c>
      <c r="B3394" s="1" t="s">
        <v>295</v>
      </c>
      <c r="D3394" s="38">
        <v>288750</v>
      </c>
      <c r="E3394" s="1" t="s">
        <v>141</v>
      </c>
      <c r="F3394" s="1" t="s">
        <v>147</v>
      </c>
      <c r="G3394" s="1" t="s">
        <v>372</v>
      </c>
    </row>
    <row r="3395" spans="1:7" ht="15" customHeight="1">
      <c r="A3395" s="184">
        <v>44398</v>
      </c>
      <c r="B3395" s="1" t="s">
        <v>763</v>
      </c>
      <c r="C3395" s="38">
        <v>3176250</v>
      </c>
      <c r="E3395" s="1" t="s">
        <v>141</v>
      </c>
      <c r="F3395" s="1" t="s">
        <v>147</v>
      </c>
      <c r="G3395" s="1" t="s">
        <v>372</v>
      </c>
    </row>
    <row r="3396" spans="1:7" ht="15" customHeight="1">
      <c r="A3396" s="184">
        <v>44398</v>
      </c>
      <c r="B3396" s="1" t="s">
        <v>471</v>
      </c>
      <c r="D3396" s="38">
        <v>16430</v>
      </c>
      <c r="E3396" s="1" t="s">
        <v>134</v>
      </c>
      <c r="F3396" s="1" t="s">
        <v>145</v>
      </c>
      <c r="G3396" s="1" t="s">
        <v>372</v>
      </c>
    </row>
    <row r="3397" spans="1:7" ht="15" customHeight="1">
      <c r="A3397" s="184">
        <v>44398</v>
      </c>
      <c r="B3397" s="1" t="s">
        <v>295</v>
      </c>
      <c r="D3397" s="38">
        <v>1643</v>
      </c>
      <c r="E3397" s="1" t="s">
        <v>134</v>
      </c>
      <c r="F3397" s="1" t="s">
        <v>145</v>
      </c>
      <c r="G3397" s="1" t="s">
        <v>372</v>
      </c>
    </row>
    <row r="3398" spans="1:7" ht="15" customHeight="1">
      <c r="A3398" s="184">
        <v>44398</v>
      </c>
      <c r="B3398" s="1" t="s">
        <v>763</v>
      </c>
      <c r="C3398" s="38">
        <v>18073</v>
      </c>
      <c r="E3398" s="1" t="s">
        <v>134</v>
      </c>
      <c r="F3398" s="1" t="s">
        <v>145</v>
      </c>
      <c r="G3398" s="1" t="s">
        <v>372</v>
      </c>
    </row>
    <row r="3399" spans="1:7" ht="15" customHeight="1">
      <c r="A3399" s="184">
        <v>44398</v>
      </c>
      <c r="B3399" s="1" t="s">
        <v>471</v>
      </c>
      <c r="D3399" s="38">
        <v>710</v>
      </c>
      <c r="E3399" s="1" t="s">
        <v>134</v>
      </c>
      <c r="F3399" s="1" t="s">
        <v>146</v>
      </c>
      <c r="G3399" s="1" t="s">
        <v>372</v>
      </c>
    </row>
    <row r="3400" spans="1:7" ht="15" customHeight="1">
      <c r="A3400" s="184">
        <v>44398</v>
      </c>
      <c r="B3400" s="1" t="s">
        <v>763</v>
      </c>
      <c r="C3400" s="38">
        <v>710</v>
      </c>
      <c r="E3400" s="1" t="s">
        <v>134</v>
      </c>
      <c r="F3400" s="1" t="s">
        <v>146</v>
      </c>
      <c r="G3400" s="1" t="s">
        <v>372</v>
      </c>
    </row>
    <row r="3401" spans="1:7" ht="15" customHeight="1">
      <c r="A3401" s="184">
        <v>44398</v>
      </c>
      <c r="B3401" s="1" t="s">
        <v>471</v>
      </c>
      <c r="D3401" s="38">
        <v>132620</v>
      </c>
      <c r="E3401" s="1" t="s">
        <v>123</v>
      </c>
      <c r="F3401" s="1" t="s">
        <v>145</v>
      </c>
      <c r="G3401" s="1" t="s">
        <v>372</v>
      </c>
    </row>
    <row r="3402" spans="1:7" ht="15" customHeight="1">
      <c r="A3402" s="184">
        <v>44398</v>
      </c>
      <c r="B3402" s="1" t="s">
        <v>295</v>
      </c>
      <c r="D3402" s="38">
        <v>13262</v>
      </c>
      <c r="E3402" s="1" t="s">
        <v>123</v>
      </c>
      <c r="F3402" s="1" t="s">
        <v>145</v>
      </c>
      <c r="G3402" s="1" t="s">
        <v>372</v>
      </c>
    </row>
    <row r="3403" spans="1:7" ht="15" customHeight="1">
      <c r="A3403" s="184">
        <v>44398</v>
      </c>
      <c r="B3403" s="1" t="s">
        <v>763</v>
      </c>
      <c r="C3403" s="38">
        <v>145882</v>
      </c>
      <c r="E3403" s="1" t="s">
        <v>123</v>
      </c>
      <c r="F3403" s="1" t="s">
        <v>145</v>
      </c>
      <c r="G3403" s="1" t="s">
        <v>372</v>
      </c>
    </row>
    <row r="3404" spans="1:7" ht="15" customHeight="1">
      <c r="A3404" s="184">
        <v>44398</v>
      </c>
      <c r="B3404" s="1" t="s">
        <v>471</v>
      </c>
      <c r="D3404" s="38">
        <v>5790</v>
      </c>
      <c r="E3404" s="1" t="s">
        <v>123</v>
      </c>
      <c r="F3404" s="1" t="s">
        <v>146</v>
      </c>
      <c r="G3404" s="1" t="s">
        <v>372</v>
      </c>
    </row>
    <row r="3405" spans="1:7" ht="15" customHeight="1">
      <c r="A3405" s="184">
        <v>44398</v>
      </c>
      <c r="B3405" s="1" t="s">
        <v>763</v>
      </c>
      <c r="C3405" s="38">
        <v>5790</v>
      </c>
      <c r="E3405" s="1" t="s">
        <v>123</v>
      </c>
      <c r="F3405" s="1" t="s">
        <v>146</v>
      </c>
      <c r="G3405" s="1" t="s">
        <v>372</v>
      </c>
    </row>
    <row r="3406" spans="1:7" ht="15" customHeight="1">
      <c r="A3406" s="184">
        <v>44398</v>
      </c>
      <c r="B3406" s="1" t="s">
        <v>471</v>
      </c>
      <c r="D3406" s="38">
        <v>33160</v>
      </c>
      <c r="E3406" s="1" t="s">
        <v>125</v>
      </c>
      <c r="F3406" s="1" t="s">
        <v>145</v>
      </c>
      <c r="G3406" s="1" t="s">
        <v>372</v>
      </c>
    </row>
    <row r="3407" spans="1:7" ht="15" customHeight="1">
      <c r="A3407" s="184">
        <v>44398</v>
      </c>
      <c r="B3407" s="1" t="s">
        <v>295</v>
      </c>
      <c r="D3407" s="38">
        <v>3316</v>
      </c>
      <c r="E3407" s="1" t="s">
        <v>125</v>
      </c>
      <c r="F3407" s="1" t="s">
        <v>145</v>
      </c>
      <c r="G3407" s="1" t="s">
        <v>372</v>
      </c>
    </row>
    <row r="3408" spans="1:7" ht="15" customHeight="1">
      <c r="A3408" s="184">
        <v>44398</v>
      </c>
      <c r="B3408" s="1" t="s">
        <v>763</v>
      </c>
      <c r="C3408" s="38">
        <v>36476</v>
      </c>
      <c r="E3408" s="1" t="s">
        <v>125</v>
      </c>
      <c r="F3408" s="1" t="s">
        <v>145</v>
      </c>
      <c r="G3408" s="1" t="s">
        <v>372</v>
      </c>
    </row>
    <row r="3409" spans="1:7" ht="15" customHeight="1">
      <c r="A3409" s="184">
        <v>44398</v>
      </c>
      <c r="B3409" s="1" t="s">
        <v>471</v>
      </c>
      <c r="D3409" s="38">
        <v>1450</v>
      </c>
      <c r="E3409" s="1" t="s">
        <v>125</v>
      </c>
      <c r="F3409" s="1" t="s">
        <v>146</v>
      </c>
      <c r="G3409" s="1" t="s">
        <v>372</v>
      </c>
    </row>
    <row r="3410" spans="1:7" ht="15" customHeight="1">
      <c r="A3410" s="184">
        <v>44398</v>
      </c>
      <c r="B3410" s="1" t="s">
        <v>763</v>
      </c>
      <c r="C3410" s="38">
        <v>1450</v>
      </c>
      <c r="E3410" s="1" t="s">
        <v>125</v>
      </c>
      <c r="F3410" s="1" t="s">
        <v>146</v>
      </c>
      <c r="G3410" s="1" t="s">
        <v>372</v>
      </c>
    </row>
    <row r="3411" spans="1:7" ht="15" customHeight="1">
      <c r="A3411" s="184">
        <v>44398</v>
      </c>
      <c r="B3411" s="1" t="s">
        <v>471</v>
      </c>
      <c r="D3411" s="38">
        <v>130040</v>
      </c>
      <c r="E3411" s="1" t="s">
        <v>466</v>
      </c>
      <c r="F3411" s="1" t="s">
        <v>145</v>
      </c>
      <c r="G3411" s="1" t="s">
        <v>372</v>
      </c>
    </row>
    <row r="3412" spans="1:7" ht="15" customHeight="1">
      <c r="A3412" s="184">
        <v>44398</v>
      </c>
      <c r="B3412" s="1" t="s">
        <v>295</v>
      </c>
      <c r="D3412" s="38">
        <v>13004</v>
      </c>
      <c r="E3412" s="1" t="s">
        <v>466</v>
      </c>
      <c r="F3412" s="1" t="s">
        <v>145</v>
      </c>
      <c r="G3412" s="1" t="s">
        <v>372</v>
      </c>
    </row>
    <row r="3413" spans="1:7" ht="15" customHeight="1">
      <c r="A3413" s="184">
        <v>44398</v>
      </c>
      <c r="B3413" s="1" t="s">
        <v>763</v>
      </c>
      <c r="C3413" s="38">
        <v>143044</v>
      </c>
      <c r="E3413" s="1" t="s">
        <v>466</v>
      </c>
      <c r="F3413" s="1" t="s">
        <v>145</v>
      </c>
      <c r="G3413" s="1" t="s">
        <v>372</v>
      </c>
    </row>
    <row r="3414" spans="1:7" ht="15" customHeight="1">
      <c r="A3414" s="184">
        <v>44398</v>
      </c>
      <c r="B3414" s="1" t="s">
        <v>471</v>
      </c>
      <c r="D3414" s="38">
        <v>5690</v>
      </c>
      <c r="E3414" s="1" t="s">
        <v>466</v>
      </c>
      <c r="F3414" s="1" t="s">
        <v>146</v>
      </c>
      <c r="G3414" s="1" t="s">
        <v>372</v>
      </c>
    </row>
    <row r="3415" spans="1:7" ht="15" customHeight="1">
      <c r="A3415" s="184">
        <v>44398</v>
      </c>
      <c r="B3415" s="1" t="s">
        <v>763</v>
      </c>
      <c r="C3415" s="38">
        <v>5690</v>
      </c>
      <c r="E3415" s="1" t="s">
        <v>466</v>
      </c>
      <c r="F3415" s="1" t="s">
        <v>146</v>
      </c>
      <c r="G3415" s="1" t="s">
        <v>372</v>
      </c>
    </row>
    <row r="3416" spans="1:7" ht="15" customHeight="1">
      <c r="A3416" s="184">
        <v>44398</v>
      </c>
      <c r="B3416" s="1" t="s">
        <v>471</v>
      </c>
      <c r="D3416" s="38">
        <v>280000</v>
      </c>
      <c r="E3416" s="1" t="s">
        <v>329</v>
      </c>
      <c r="F3416" s="1" t="s">
        <v>147</v>
      </c>
      <c r="G3416" s="1" t="s">
        <v>372</v>
      </c>
    </row>
    <row r="3417" spans="1:7" ht="15" customHeight="1">
      <c r="A3417" s="184">
        <v>44398</v>
      </c>
      <c r="B3417" s="1" t="s">
        <v>295</v>
      </c>
      <c r="D3417" s="38">
        <v>28000</v>
      </c>
      <c r="E3417" s="1" t="s">
        <v>329</v>
      </c>
      <c r="F3417" s="1" t="s">
        <v>147</v>
      </c>
      <c r="G3417" s="1" t="s">
        <v>372</v>
      </c>
    </row>
    <row r="3418" spans="1:7" ht="15" customHeight="1">
      <c r="A3418" s="184">
        <v>44398</v>
      </c>
      <c r="B3418" s="1" t="s">
        <v>763</v>
      </c>
      <c r="C3418" s="38">
        <v>308000</v>
      </c>
      <c r="E3418" s="1" t="s">
        <v>329</v>
      </c>
      <c r="F3418" s="1" t="s">
        <v>147</v>
      </c>
      <c r="G3418" s="1" t="s">
        <v>372</v>
      </c>
    </row>
    <row r="3419" spans="1:7" ht="15" customHeight="1">
      <c r="A3419" s="184">
        <v>44398</v>
      </c>
      <c r="B3419" s="1" t="s">
        <v>471</v>
      </c>
      <c r="D3419" s="38">
        <v>329140</v>
      </c>
      <c r="E3419" s="1" t="s">
        <v>329</v>
      </c>
      <c r="F3419" s="1" t="s">
        <v>236</v>
      </c>
      <c r="G3419" s="1" t="s">
        <v>372</v>
      </c>
    </row>
    <row r="3420" spans="1:7" ht="15" customHeight="1">
      <c r="A3420" s="184">
        <v>44398</v>
      </c>
      <c r="B3420" s="1" t="s">
        <v>295</v>
      </c>
      <c r="D3420" s="38">
        <v>32914</v>
      </c>
      <c r="E3420" s="1" t="s">
        <v>329</v>
      </c>
      <c r="F3420" s="1" t="s">
        <v>236</v>
      </c>
      <c r="G3420" s="1" t="s">
        <v>372</v>
      </c>
    </row>
    <row r="3421" spans="1:7" ht="15" customHeight="1">
      <c r="A3421" s="184">
        <v>44398</v>
      </c>
      <c r="B3421" s="1" t="s">
        <v>763</v>
      </c>
      <c r="C3421" s="38">
        <v>362054</v>
      </c>
      <c r="E3421" s="1" t="s">
        <v>329</v>
      </c>
      <c r="F3421" s="1" t="s">
        <v>236</v>
      </c>
      <c r="G3421" s="1" t="s">
        <v>372</v>
      </c>
    </row>
    <row r="3422" spans="1:7" ht="15" customHeight="1">
      <c r="A3422" s="184">
        <v>44398</v>
      </c>
      <c r="B3422" s="1" t="s">
        <v>471</v>
      </c>
      <c r="D3422" s="38">
        <v>14410</v>
      </c>
      <c r="E3422" s="1" t="s">
        <v>329</v>
      </c>
      <c r="F3422" s="1" t="s">
        <v>237</v>
      </c>
      <c r="G3422" s="1" t="s">
        <v>372</v>
      </c>
    </row>
    <row r="3423" spans="1:7" ht="15" customHeight="1">
      <c r="A3423" s="184">
        <v>44398</v>
      </c>
      <c r="B3423" s="1" t="s">
        <v>763</v>
      </c>
      <c r="C3423" s="38">
        <v>14410</v>
      </c>
      <c r="E3423" s="1" t="s">
        <v>329</v>
      </c>
      <c r="F3423" s="1" t="s">
        <v>237</v>
      </c>
      <c r="G3423" s="1" t="s">
        <v>372</v>
      </c>
    </row>
    <row r="3424" spans="1:7" ht="15" customHeight="1">
      <c r="A3424" s="184">
        <v>44398</v>
      </c>
      <c r="B3424" s="1" t="s">
        <v>471</v>
      </c>
      <c r="D3424" s="38">
        <v>280000</v>
      </c>
      <c r="E3424" s="1" t="s">
        <v>329</v>
      </c>
      <c r="F3424" s="1" t="s">
        <v>147</v>
      </c>
      <c r="G3424" s="1" t="s">
        <v>372</v>
      </c>
    </row>
    <row r="3425" spans="1:7" ht="15" customHeight="1">
      <c r="A3425" s="184">
        <v>44398</v>
      </c>
      <c r="B3425" s="1" t="s">
        <v>295</v>
      </c>
      <c r="D3425" s="38">
        <v>28000</v>
      </c>
      <c r="E3425" s="1" t="s">
        <v>329</v>
      </c>
      <c r="F3425" s="1" t="s">
        <v>147</v>
      </c>
      <c r="G3425" s="1" t="s">
        <v>372</v>
      </c>
    </row>
    <row r="3426" spans="1:7" ht="15" customHeight="1">
      <c r="A3426" s="184">
        <v>44398</v>
      </c>
      <c r="B3426" s="1" t="s">
        <v>763</v>
      </c>
      <c r="C3426" s="38">
        <v>308000</v>
      </c>
      <c r="E3426" s="1" t="s">
        <v>329</v>
      </c>
      <c r="F3426" s="1" t="s">
        <v>147</v>
      </c>
      <c r="G3426" s="1" t="s">
        <v>372</v>
      </c>
    </row>
    <row r="3427" spans="1:7" ht="15" customHeight="1">
      <c r="A3427" s="184">
        <v>44398</v>
      </c>
      <c r="B3427" s="1" t="s">
        <v>471</v>
      </c>
      <c r="D3427" s="38">
        <v>137600</v>
      </c>
      <c r="E3427" s="1" t="s">
        <v>123</v>
      </c>
      <c r="F3427" s="1" t="s">
        <v>145</v>
      </c>
      <c r="G3427" s="1" t="s">
        <v>372</v>
      </c>
    </row>
    <row r="3428" spans="1:7" ht="15" customHeight="1">
      <c r="A3428" s="184">
        <v>44398</v>
      </c>
      <c r="B3428" s="1" t="s">
        <v>295</v>
      </c>
      <c r="D3428" s="38">
        <v>13760</v>
      </c>
      <c r="E3428" s="1" t="s">
        <v>123</v>
      </c>
      <c r="F3428" s="1" t="s">
        <v>145</v>
      </c>
      <c r="G3428" s="1" t="s">
        <v>372</v>
      </c>
    </row>
    <row r="3429" spans="1:7" ht="15" customHeight="1">
      <c r="A3429" s="184">
        <v>44398</v>
      </c>
      <c r="B3429" s="1" t="s">
        <v>763</v>
      </c>
      <c r="C3429" s="38">
        <v>151360</v>
      </c>
      <c r="E3429" s="1" t="s">
        <v>123</v>
      </c>
      <c r="F3429" s="1" t="s">
        <v>145</v>
      </c>
      <c r="G3429" s="1" t="s">
        <v>372</v>
      </c>
    </row>
    <row r="3430" spans="1:7" ht="15" customHeight="1">
      <c r="A3430" s="184">
        <v>44398</v>
      </c>
      <c r="B3430" s="1" t="s">
        <v>471</v>
      </c>
      <c r="D3430" s="38">
        <v>6020</v>
      </c>
      <c r="E3430" s="1" t="s">
        <v>123</v>
      </c>
      <c r="F3430" s="1" t="s">
        <v>146</v>
      </c>
      <c r="G3430" s="1" t="s">
        <v>372</v>
      </c>
    </row>
    <row r="3431" spans="1:7" ht="15" customHeight="1">
      <c r="A3431" s="184">
        <v>44398</v>
      </c>
      <c r="B3431" s="1" t="s">
        <v>763</v>
      </c>
      <c r="C3431" s="38">
        <v>6020</v>
      </c>
      <c r="E3431" s="1" t="s">
        <v>123</v>
      </c>
      <c r="F3431" s="1" t="s">
        <v>146</v>
      </c>
      <c r="G3431" s="1" t="s">
        <v>372</v>
      </c>
    </row>
    <row r="3432" spans="1:7" ht="15" customHeight="1">
      <c r="A3432" s="184">
        <v>44398</v>
      </c>
      <c r="B3432" s="1" t="s">
        <v>471</v>
      </c>
      <c r="D3432" s="38">
        <v>258800</v>
      </c>
      <c r="E3432" s="1" t="s">
        <v>131</v>
      </c>
      <c r="F3432" s="1" t="s">
        <v>145</v>
      </c>
      <c r="G3432" s="1" t="s">
        <v>372</v>
      </c>
    </row>
    <row r="3433" spans="1:7" ht="15" customHeight="1">
      <c r="A3433" s="184">
        <v>44398</v>
      </c>
      <c r="B3433" s="1" t="s">
        <v>295</v>
      </c>
      <c r="D3433" s="38">
        <v>25880</v>
      </c>
      <c r="E3433" s="1" t="s">
        <v>131</v>
      </c>
      <c r="F3433" s="1" t="s">
        <v>145</v>
      </c>
      <c r="G3433" s="1" t="s">
        <v>372</v>
      </c>
    </row>
    <row r="3434" spans="1:7" ht="15" customHeight="1">
      <c r="A3434" s="184">
        <v>44398</v>
      </c>
      <c r="B3434" s="1" t="s">
        <v>763</v>
      </c>
      <c r="C3434" s="38">
        <v>284680</v>
      </c>
      <c r="E3434" s="1" t="s">
        <v>131</v>
      </c>
      <c r="F3434" s="1" t="s">
        <v>145</v>
      </c>
      <c r="G3434" s="1" t="s">
        <v>372</v>
      </c>
    </row>
    <row r="3435" spans="1:7" ht="15" customHeight="1">
      <c r="A3435" s="184">
        <v>44398</v>
      </c>
      <c r="B3435" s="1" t="s">
        <v>471</v>
      </c>
      <c r="D3435" s="38">
        <v>11330</v>
      </c>
      <c r="E3435" s="1" t="s">
        <v>131</v>
      </c>
      <c r="F3435" s="1" t="s">
        <v>146</v>
      </c>
      <c r="G3435" s="1" t="s">
        <v>372</v>
      </c>
    </row>
    <row r="3436" spans="1:7" ht="15" customHeight="1">
      <c r="A3436" s="184">
        <v>44398</v>
      </c>
      <c r="B3436" s="1" t="s">
        <v>763</v>
      </c>
      <c r="C3436" s="38">
        <v>11330</v>
      </c>
      <c r="E3436" s="1" t="s">
        <v>131</v>
      </c>
      <c r="F3436" s="1" t="s">
        <v>146</v>
      </c>
      <c r="G3436" s="1" t="s">
        <v>372</v>
      </c>
    </row>
    <row r="3437" spans="1:7" ht="15" customHeight="1">
      <c r="A3437" s="184">
        <v>44398</v>
      </c>
      <c r="B3437" s="1" t="s">
        <v>471</v>
      </c>
      <c r="D3437" s="38">
        <v>61780</v>
      </c>
      <c r="E3437" s="1" t="s">
        <v>131</v>
      </c>
      <c r="F3437" s="1" t="s">
        <v>236</v>
      </c>
      <c r="G3437" s="1" t="s">
        <v>372</v>
      </c>
    </row>
    <row r="3438" spans="1:7" ht="15" customHeight="1">
      <c r="A3438" s="184">
        <v>44398</v>
      </c>
      <c r="B3438" s="1" t="s">
        <v>295</v>
      </c>
      <c r="D3438" s="38">
        <v>6178</v>
      </c>
      <c r="E3438" s="1" t="s">
        <v>131</v>
      </c>
      <c r="F3438" s="1" t="s">
        <v>236</v>
      </c>
      <c r="G3438" s="1" t="s">
        <v>372</v>
      </c>
    </row>
    <row r="3439" spans="1:7" ht="15" customHeight="1">
      <c r="A3439" s="184">
        <v>44398</v>
      </c>
      <c r="B3439" s="1" t="s">
        <v>763</v>
      </c>
      <c r="C3439" s="38">
        <v>67958</v>
      </c>
      <c r="E3439" s="1" t="s">
        <v>131</v>
      </c>
      <c r="F3439" s="1" t="s">
        <v>236</v>
      </c>
      <c r="G3439" s="1" t="s">
        <v>372</v>
      </c>
    </row>
    <row r="3440" spans="1:7" ht="15" customHeight="1">
      <c r="A3440" s="184">
        <v>44398</v>
      </c>
      <c r="B3440" s="1" t="s">
        <v>471</v>
      </c>
      <c r="D3440" s="38">
        <v>2700</v>
      </c>
      <c r="E3440" s="1" t="s">
        <v>131</v>
      </c>
      <c r="F3440" s="1" t="s">
        <v>237</v>
      </c>
      <c r="G3440" s="1" t="s">
        <v>372</v>
      </c>
    </row>
    <row r="3441" spans="1:7" ht="15" customHeight="1">
      <c r="A3441" s="184">
        <v>44398</v>
      </c>
      <c r="B3441" s="1" t="s">
        <v>763</v>
      </c>
      <c r="C3441" s="38">
        <v>2700</v>
      </c>
      <c r="E3441" s="1" t="s">
        <v>131</v>
      </c>
      <c r="F3441" s="1" t="s">
        <v>237</v>
      </c>
      <c r="G3441" s="1" t="s">
        <v>372</v>
      </c>
    </row>
    <row r="3442" spans="1:7" ht="15" customHeight="1">
      <c r="A3442" s="184">
        <v>44398</v>
      </c>
      <c r="B3442" s="1" t="s">
        <v>471</v>
      </c>
      <c r="D3442" s="38">
        <v>242730</v>
      </c>
      <c r="E3442" s="1" t="s">
        <v>366</v>
      </c>
      <c r="F3442" s="1" t="s">
        <v>145</v>
      </c>
      <c r="G3442" s="1" t="s">
        <v>372</v>
      </c>
    </row>
    <row r="3443" spans="1:7" ht="15" customHeight="1">
      <c r="A3443" s="184">
        <v>44398</v>
      </c>
      <c r="B3443" s="1" t="s">
        <v>295</v>
      </c>
      <c r="D3443" s="38">
        <v>24273</v>
      </c>
      <c r="E3443" s="1" t="s">
        <v>366</v>
      </c>
      <c r="F3443" s="1" t="s">
        <v>145</v>
      </c>
      <c r="G3443" s="1" t="s">
        <v>372</v>
      </c>
    </row>
    <row r="3444" spans="1:7" ht="15" customHeight="1">
      <c r="A3444" s="184">
        <v>44398</v>
      </c>
      <c r="B3444" s="1" t="s">
        <v>763</v>
      </c>
      <c r="C3444" s="38">
        <v>267003</v>
      </c>
      <c r="E3444" s="1" t="s">
        <v>366</v>
      </c>
      <c r="F3444" s="1" t="s">
        <v>145</v>
      </c>
      <c r="G3444" s="1" t="s">
        <v>372</v>
      </c>
    </row>
    <row r="3445" spans="1:7" ht="15" customHeight="1">
      <c r="A3445" s="184">
        <v>44398</v>
      </c>
      <c r="B3445" s="1" t="s">
        <v>471</v>
      </c>
      <c r="D3445" s="38">
        <v>10631</v>
      </c>
      <c r="E3445" s="1" t="s">
        <v>366</v>
      </c>
      <c r="F3445" s="1" t="s">
        <v>146</v>
      </c>
      <c r="G3445" s="1" t="s">
        <v>372</v>
      </c>
    </row>
    <row r="3446" spans="1:7" ht="15" customHeight="1">
      <c r="A3446" s="184">
        <v>44398</v>
      </c>
      <c r="B3446" s="1" t="s">
        <v>763</v>
      </c>
      <c r="C3446" s="38">
        <v>10631</v>
      </c>
      <c r="E3446" s="1" t="s">
        <v>366</v>
      </c>
      <c r="F3446" s="1" t="s">
        <v>146</v>
      </c>
      <c r="G3446" s="1" t="s">
        <v>372</v>
      </c>
    </row>
    <row r="3447" spans="1:7" ht="15" customHeight="1">
      <c r="A3447" s="184">
        <v>44398</v>
      </c>
      <c r="B3447" s="1" t="s">
        <v>471</v>
      </c>
      <c r="D3447" s="38">
        <v>523720</v>
      </c>
      <c r="E3447" s="1" t="s">
        <v>366</v>
      </c>
      <c r="F3447" s="1" t="s">
        <v>236</v>
      </c>
      <c r="G3447" s="1" t="s">
        <v>372</v>
      </c>
    </row>
    <row r="3448" spans="1:7" ht="15" customHeight="1">
      <c r="A3448" s="184">
        <v>44398</v>
      </c>
      <c r="B3448" s="1" t="s">
        <v>295</v>
      </c>
      <c r="D3448" s="38">
        <v>52372</v>
      </c>
      <c r="E3448" s="1" t="s">
        <v>366</v>
      </c>
      <c r="F3448" s="1" t="s">
        <v>236</v>
      </c>
      <c r="G3448" s="1" t="s">
        <v>372</v>
      </c>
    </row>
    <row r="3449" spans="1:7" ht="15" customHeight="1">
      <c r="A3449" s="184">
        <v>44398</v>
      </c>
      <c r="B3449" s="1" t="s">
        <v>763</v>
      </c>
      <c r="C3449" s="38">
        <v>576092</v>
      </c>
      <c r="E3449" s="1" t="s">
        <v>366</v>
      </c>
      <c r="F3449" s="1" t="s">
        <v>236</v>
      </c>
      <c r="G3449" s="1" t="s">
        <v>372</v>
      </c>
    </row>
    <row r="3450" spans="1:7" ht="15" customHeight="1">
      <c r="A3450" s="184">
        <v>44398</v>
      </c>
      <c r="B3450" s="1" t="s">
        <v>471</v>
      </c>
      <c r="D3450" s="38">
        <v>22938</v>
      </c>
      <c r="E3450" s="1" t="s">
        <v>366</v>
      </c>
      <c r="F3450" s="1" t="s">
        <v>237</v>
      </c>
      <c r="G3450" s="1" t="s">
        <v>372</v>
      </c>
    </row>
    <row r="3451" spans="1:7" ht="15" customHeight="1">
      <c r="A3451" s="184">
        <v>44398</v>
      </c>
      <c r="B3451" s="1" t="s">
        <v>763</v>
      </c>
      <c r="C3451" s="38">
        <v>22938</v>
      </c>
      <c r="E3451" s="1" t="s">
        <v>366</v>
      </c>
      <c r="F3451" s="1" t="s">
        <v>237</v>
      </c>
      <c r="G3451" s="1" t="s">
        <v>372</v>
      </c>
    </row>
    <row r="3452" spans="1:7" ht="15" customHeight="1">
      <c r="A3452" s="184">
        <v>44398</v>
      </c>
      <c r="B3452" s="1" t="s">
        <v>471</v>
      </c>
      <c r="D3452" s="38">
        <v>17540</v>
      </c>
      <c r="E3452" s="1" t="s">
        <v>470</v>
      </c>
      <c r="F3452" s="1" t="s">
        <v>145</v>
      </c>
      <c r="G3452" s="1" t="s">
        <v>372</v>
      </c>
    </row>
    <row r="3453" spans="1:7" ht="15" customHeight="1">
      <c r="A3453" s="184">
        <v>44398</v>
      </c>
      <c r="B3453" s="1" t="s">
        <v>295</v>
      </c>
      <c r="D3453" s="38">
        <v>1754</v>
      </c>
      <c r="E3453" s="1" t="s">
        <v>470</v>
      </c>
      <c r="F3453" s="1" t="s">
        <v>145</v>
      </c>
      <c r="G3453" s="1" t="s">
        <v>372</v>
      </c>
    </row>
    <row r="3454" spans="1:7" ht="15" customHeight="1">
      <c r="A3454" s="184">
        <v>44398</v>
      </c>
      <c r="B3454" s="1" t="s">
        <v>763</v>
      </c>
      <c r="C3454" s="38">
        <v>19294</v>
      </c>
      <c r="E3454" s="1" t="s">
        <v>470</v>
      </c>
      <c r="F3454" s="1" t="s">
        <v>145</v>
      </c>
      <c r="G3454" s="1" t="s">
        <v>372</v>
      </c>
    </row>
    <row r="3455" spans="1:7" ht="15" customHeight="1">
      <c r="A3455" s="184">
        <v>44398</v>
      </c>
      <c r="B3455" s="1" t="s">
        <v>471</v>
      </c>
      <c r="D3455" s="38">
        <v>760</v>
      </c>
      <c r="E3455" s="1" t="s">
        <v>470</v>
      </c>
      <c r="F3455" s="1" t="s">
        <v>146</v>
      </c>
      <c r="G3455" s="1" t="s">
        <v>372</v>
      </c>
    </row>
    <row r="3456" spans="1:7" ht="15" customHeight="1">
      <c r="A3456" s="184">
        <v>44398</v>
      </c>
      <c r="B3456" s="1" t="s">
        <v>763</v>
      </c>
      <c r="C3456" s="38">
        <v>760</v>
      </c>
      <c r="E3456" s="1" t="s">
        <v>470</v>
      </c>
      <c r="F3456" s="1" t="s">
        <v>146</v>
      </c>
      <c r="G3456" s="1" t="s">
        <v>372</v>
      </c>
    </row>
    <row r="3457" spans="1:7" ht="15" customHeight="1">
      <c r="A3457" s="184">
        <v>44398</v>
      </c>
      <c r="B3457" s="1" t="s">
        <v>471</v>
      </c>
      <c r="D3457" s="38">
        <v>27620</v>
      </c>
      <c r="E3457" s="1" t="s">
        <v>137</v>
      </c>
      <c r="F3457" s="1" t="s">
        <v>145</v>
      </c>
      <c r="G3457" s="1" t="s">
        <v>372</v>
      </c>
    </row>
    <row r="3458" spans="1:7" ht="15" customHeight="1">
      <c r="A3458" s="184">
        <v>44398</v>
      </c>
      <c r="B3458" s="1" t="s">
        <v>295</v>
      </c>
      <c r="D3458" s="38">
        <v>2762</v>
      </c>
      <c r="E3458" s="1" t="s">
        <v>137</v>
      </c>
      <c r="F3458" s="1" t="s">
        <v>145</v>
      </c>
      <c r="G3458" s="1" t="s">
        <v>372</v>
      </c>
    </row>
    <row r="3459" spans="1:7" ht="15" customHeight="1">
      <c r="A3459" s="184">
        <v>44398</v>
      </c>
      <c r="B3459" s="1" t="s">
        <v>763</v>
      </c>
      <c r="C3459" s="38">
        <v>30382</v>
      </c>
      <c r="E3459" s="1" t="s">
        <v>137</v>
      </c>
      <c r="F3459" s="1" t="s">
        <v>145</v>
      </c>
      <c r="G3459" s="1" t="s">
        <v>372</v>
      </c>
    </row>
    <row r="3460" spans="1:7" ht="15" customHeight="1">
      <c r="A3460" s="184">
        <v>44398</v>
      </c>
      <c r="B3460" s="1" t="s">
        <v>471</v>
      </c>
      <c r="D3460" s="38">
        <v>1210</v>
      </c>
      <c r="E3460" s="1" t="s">
        <v>137</v>
      </c>
      <c r="F3460" s="1" t="s">
        <v>146</v>
      </c>
      <c r="G3460" s="1" t="s">
        <v>372</v>
      </c>
    </row>
    <row r="3461" spans="1:7" ht="15" customHeight="1">
      <c r="A3461" s="184">
        <v>44398</v>
      </c>
      <c r="B3461" s="1" t="s">
        <v>763</v>
      </c>
      <c r="C3461" s="38">
        <v>1210</v>
      </c>
      <c r="E3461" s="1" t="s">
        <v>137</v>
      </c>
      <c r="F3461" s="1" t="s">
        <v>146</v>
      </c>
      <c r="G3461" s="1" t="s">
        <v>372</v>
      </c>
    </row>
    <row r="3462" spans="1:7" ht="15" customHeight="1">
      <c r="A3462" s="184">
        <v>44398</v>
      </c>
      <c r="B3462" s="1" t="s">
        <v>471</v>
      </c>
      <c r="D3462" s="38">
        <v>34090</v>
      </c>
      <c r="E3462" s="1" t="s">
        <v>137</v>
      </c>
      <c r="F3462" s="1" t="s">
        <v>145</v>
      </c>
      <c r="G3462" s="1" t="s">
        <v>372</v>
      </c>
    </row>
    <row r="3463" spans="1:7" ht="15" customHeight="1">
      <c r="A3463" s="184">
        <v>44398</v>
      </c>
      <c r="B3463" s="1" t="s">
        <v>295</v>
      </c>
      <c r="D3463" s="38">
        <v>3409</v>
      </c>
      <c r="E3463" s="1" t="s">
        <v>137</v>
      </c>
      <c r="F3463" s="1" t="s">
        <v>145</v>
      </c>
      <c r="G3463" s="1" t="s">
        <v>372</v>
      </c>
    </row>
    <row r="3464" spans="1:7" ht="15" customHeight="1">
      <c r="A3464" s="184">
        <v>44398</v>
      </c>
      <c r="B3464" s="1" t="s">
        <v>763</v>
      </c>
      <c r="C3464" s="38">
        <v>37499</v>
      </c>
      <c r="E3464" s="1" t="s">
        <v>137</v>
      </c>
      <c r="F3464" s="1" t="s">
        <v>145</v>
      </c>
      <c r="G3464" s="1" t="s">
        <v>372</v>
      </c>
    </row>
    <row r="3465" spans="1:7" ht="15" customHeight="1">
      <c r="A3465" s="184">
        <v>44398</v>
      </c>
      <c r="B3465" s="1" t="s">
        <v>471</v>
      </c>
      <c r="D3465" s="38">
        <v>1490</v>
      </c>
      <c r="E3465" s="1" t="s">
        <v>137</v>
      </c>
      <c r="F3465" s="1" t="s">
        <v>146</v>
      </c>
      <c r="G3465" s="1" t="s">
        <v>372</v>
      </c>
    </row>
    <row r="3466" spans="1:7" ht="15" customHeight="1">
      <c r="A3466" s="184">
        <v>44398</v>
      </c>
      <c r="B3466" s="1" t="s">
        <v>763</v>
      </c>
      <c r="C3466" s="38">
        <v>1490</v>
      </c>
      <c r="E3466" s="1" t="s">
        <v>137</v>
      </c>
      <c r="F3466" s="1" t="s">
        <v>146</v>
      </c>
      <c r="G3466" s="1" t="s">
        <v>372</v>
      </c>
    </row>
    <row r="3467" spans="1:7" ht="15" customHeight="1">
      <c r="A3467" s="184">
        <v>44398</v>
      </c>
      <c r="B3467" s="1" t="s">
        <v>471</v>
      </c>
      <c r="D3467" s="38">
        <v>210000</v>
      </c>
      <c r="E3467" s="1" t="s">
        <v>137</v>
      </c>
      <c r="F3467" s="1" t="s">
        <v>147</v>
      </c>
      <c r="G3467" s="1" t="s">
        <v>372</v>
      </c>
    </row>
    <row r="3468" spans="1:7" ht="15" customHeight="1">
      <c r="A3468" s="184">
        <v>44398</v>
      </c>
      <c r="B3468" s="1" t="s">
        <v>295</v>
      </c>
      <c r="D3468" s="38">
        <v>21000</v>
      </c>
      <c r="E3468" s="1" t="s">
        <v>137</v>
      </c>
      <c r="F3468" s="1" t="s">
        <v>147</v>
      </c>
      <c r="G3468" s="1" t="s">
        <v>372</v>
      </c>
    </row>
    <row r="3469" spans="1:7" ht="15" customHeight="1">
      <c r="A3469" s="184">
        <v>44398</v>
      </c>
      <c r="B3469" s="1" t="s">
        <v>763</v>
      </c>
      <c r="C3469" s="38">
        <v>231000</v>
      </c>
      <c r="E3469" s="1" t="s">
        <v>137</v>
      </c>
      <c r="F3469" s="1" t="s">
        <v>147</v>
      </c>
      <c r="G3469" s="1" t="s">
        <v>372</v>
      </c>
    </row>
    <row r="3470" spans="1:7" ht="15" customHeight="1">
      <c r="A3470" s="184">
        <v>44398</v>
      </c>
      <c r="B3470" s="1" t="s">
        <v>471</v>
      </c>
      <c r="D3470" s="38">
        <v>322790</v>
      </c>
      <c r="E3470" s="1" t="s">
        <v>137</v>
      </c>
      <c r="F3470" s="1" t="s">
        <v>145</v>
      </c>
      <c r="G3470" s="1" t="s">
        <v>372</v>
      </c>
    </row>
    <row r="3471" spans="1:7" ht="15" customHeight="1">
      <c r="A3471" s="184">
        <v>44398</v>
      </c>
      <c r="B3471" s="1" t="s">
        <v>295</v>
      </c>
      <c r="D3471" s="38">
        <v>32279</v>
      </c>
      <c r="E3471" s="1" t="s">
        <v>137</v>
      </c>
      <c r="F3471" s="1" t="s">
        <v>145</v>
      </c>
      <c r="G3471" s="1" t="s">
        <v>372</v>
      </c>
    </row>
    <row r="3472" spans="1:7" ht="15" customHeight="1">
      <c r="A3472" s="184">
        <v>44398</v>
      </c>
      <c r="B3472" s="1" t="s">
        <v>763</v>
      </c>
      <c r="C3472" s="38">
        <v>355069</v>
      </c>
      <c r="E3472" s="1" t="s">
        <v>137</v>
      </c>
      <c r="F3472" s="1" t="s">
        <v>145</v>
      </c>
      <c r="G3472" s="1" t="s">
        <v>372</v>
      </c>
    </row>
    <row r="3473" spans="1:7" ht="15" customHeight="1">
      <c r="A3473" s="184">
        <v>44398</v>
      </c>
      <c r="B3473" s="1" t="s">
        <v>471</v>
      </c>
      <c r="D3473" s="38">
        <v>14130</v>
      </c>
      <c r="E3473" s="1" t="s">
        <v>137</v>
      </c>
      <c r="F3473" s="1" t="s">
        <v>146</v>
      </c>
      <c r="G3473" s="1" t="s">
        <v>372</v>
      </c>
    </row>
    <row r="3474" spans="1:7" ht="15" customHeight="1">
      <c r="A3474" s="184">
        <v>44398</v>
      </c>
      <c r="B3474" s="1" t="s">
        <v>763</v>
      </c>
      <c r="C3474" s="38">
        <v>14130</v>
      </c>
      <c r="E3474" s="1" t="s">
        <v>137</v>
      </c>
      <c r="F3474" s="1" t="s">
        <v>146</v>
      </c>
      <c r="G3474" s="1" t="s">
        <v>372</v>
      </c>
    </row>
    <row r="3475" spans="1:7" ht="15" customHeight="1">
      <c r="A3475" s="184">
        <v>44398</v>
      </c>
      <c r="B3475" s="1" t="s">
        <v>471</v>
      </c>
      <c r="D3475" s="38">
        <v>420000</v>
      </c>
      <c r="E3475" s="1" t="s">
        <v>137</v>
      </c>
      <c r="F3475" s="1" t="s">
        <v>147</v>
      </c>
      <c r="G3475" s="1" t="s">
        <v>372</v>
      </c>
    </row>
    <row r="3476" spans="1:7" ht="15" customHeight="1">
      <c r="A3476" s="184">
        <v>44398</v>
      </c>
      <c r="B3476" s="1" t="s">
        <v>295</v>
      </c>
      <c r="D3476" s="38">
        <v>42000</v>
      </c>
      <c r="E3476" s="1" t="s">
        <v>137</v>
      </c>
      <c r="F3476" s="1" t="s">
        <v>147</v>
      </c>
      <c r="G3476" s="1" t="s">
        <v>372</v>
      </c>
    </row>
    <row r="3477" spans="1:7" ht="15" customHeight="1">
      <c r="A3477" s="184">
        <v>44398</v>
      </c>
      <c r="B3477" s="1" t="s">
        <v>763</v>
      </c>
      <c r="C3477" s="38">
        <v>462000</v>
      </c>
      <c r="E3477" s="1" t="s">
        <v>137</v>
      </c>
      <c r="F3477" s="1" t="s">
        <v>147</v>
      </c>
      <c r="G3477" s="1" t="s">
        <v>372</v>
      </c>
    </row>
    <row r="3478" spans="1:7" ht="15" customHeight="1">
      <c r="A3478" s="184">
        <v>44398</v>
      </c>
      <c r="B3478" s="1" t="s">
        <v>471</v>
      </c>
      <c r="D3478" s="38">
        <v>39280</v>
      </c>
      <c r="E3478" s="1" t="s">
        <v>125</v>
      </c>
      <c r="F3478" s="1" t="s">
        <v>145</v>
      </c>
      <c r="G3478" s="1" t="s">
        <v>372</v>
      </c>
    </row>
    <row r="3479" spans="1:7" ht="15" customHeight="1">
      <c r="A3479" s="184">
        <v>44398</v>
      </c>
      <c r="B3479" s="1" t="s">
        <v>295</v>
      </c>
      <c r="D3479" s="38">
        <v>3928</v>
      </c>
      <c r="E3479" s="1" t="s">
        <v>125</v>
      </c>
      <c r="F3479" s="1" t="s">
        <v>145</v>
      </c>
      <c r="G3479" s="1" t="s">
        <v>372</v>
      </c>
    </row>
    <row r="3480" spans="1:7" ht="15" customHeight="1">
      <c r="A3480" s="184">
        <v>44398</v>
      </c>
      <c r="B3480" s="1" t="s">
        <v>763</v>
      </c>
      <c r="C3480" s="38">
        <v>43208</v>
      </c>
      <c r="E3480" s="1" t="s">
        <v>125</v>
      </c>
      <c r="F3480" s="1" t="s">
        <v>145</v>
      </c>
      <c r="G3480" s="1" t="s">
        <v>372</v>
      </c>
    </row>
    <row r="3481" spans="1:7" ht="15" customHeight="1">
      <c r="A3481" s="184">
        <v>44398</v>
      </c>
      <c r="B3481" s="1" t="s">
        <v>471</v>
      </c>
      <c r="D3481" s="38">
        <v>1720</v>
      </c>
      <c r="E3481" s="1" t="s">
        <v>125</v>
      </c>
      <c r="F3481" s="1" t="s">
        <v>146</v>
      </c>
      <c r="G3481" s="1" t="s">
        <v>372</v>
      </c>
    </row>
    <row r="3482" spans="1:7" ht="15" customHeight="1">
      <c r="A3482" s="184">
        <v>44398</v>
      </c>
      <c r="B3482" s="1" t="s">
        <v>763</v>
      </c>
      <c r="C3482" s="38">
        <v>1720</v>
      </c>
      <c r="E3482" s="1" t="s">
        <v>125</v>
      </c>
      <c r="F3482" s="1" t="s">
        <v>146</v>
      </c>
      <c r="G3482" s="1" t="s">
        <v>372</v>
      </c>
    </row>
    <row r="3483" spans="1:7" ht="15" customHeight="1">
      <c r="A3483" s="184">
        <v>44398</v>
      </c>
      <c r="B3483" s="1" t="s">
        <v>471</v>
      </c>
      <c r="D3483" s="38">
        <v>79870</v>
      </c>
      <c r="E3483" s="1" t="s">
        <v>132</v>
      </c>
      <c r="F3483" s="1" t="s">
        <v>145</v>
      </c>
      <c r="G3483" s="1" t="s">
        <v>372</v>
      </c>
    </row>
    <row r="3484" spans="1:7" ht="15" customHeight="1">
      <c r="A3484" s="184">
        <v>44398</v>
      </c>
      <c r="B3484" s="1" t="s">
        <v>295</v>
      </c>
      <c r="D3484" s="38">
        <v>7987</v>
      </c>
      <c r="E3484" s="1" t="s">
        <v>132</v>
      </c>
      <c r="F3484" s="1" t="s">
        <v>145</v>
      </c>
      <c r="G3484" s="1" t="s">
        <v>372</v>
      </c>
    </row>
    <row r="3485" spans="1:7" ht="15" customHeight="1">
      <c r="A3485" s="184">
        <v>44398</v>
      </c>
      <c r="B3485" s="1" t="s">
        <v>763</v>
      </c>
      <c r="C3485" s="38">
        <v>87857</v>
      </c>
      <c r="E3485" s="1" t="s">
        <v>132</v>
      </c>
      <c r="F3485" s="1" t="s">
        <v>145</v>
      </c>
      <c r="G3485" s="1" t="s">
        <v>372</v>
      </c>
    </row>
    <row r="3486" spans="1:7" ht="15" customHeight="1">
      <c r="A3486" s="184">
        <v>44398</v>
      </c>
      <c r="B3486" s="1" t="s">
        <v>471</v>
      </c>
      <c r="D3486" s="38">
        <v>3490</v>
      </c>
      <c r="E3486" s="1" t="s">
        <v>132</v>
      </c>
      <c r="F3486" s="1" t="s">
        <v>146</v>
      </c>
      <c r="G3486" s="1" t="s">
        <v>372</v>
      </c>
    </row>
    <row r="3487" spans="1:7" ht="15" customHeight="1">
      <c r="A3487" s="184">
        <v>44398</v>
      </c>
      <c r="B3487" s="1" t="s">
        <v>763</v>
      </c>
      <c r="C3487" s="38">
        <v>3490</v>
      </c>
      <c r="E3487" s="1" t="s">
        <v>132</v>
      </c>
      <c r="F3487" s="1" t="s">
        <v>146</v>
      </c>
      <c r="G3487" s="1" t="s">
        <v>372</v>
      </c>
    </row>
    <row r="3488" spans="1:7" ht="15" customHeight="1">
      <c r="A3488" s="184">
        <v>44398</v>
      </c>
      <c r="B3488" s="1" t="s">
        <v>471</v>
      </c>
      <c r="D3488" s="38">
        <v>823250</v>
      </c>
      <c r="E3488" s="1" t="s">
        <v>132</v>
      </c>
      <c r="F3488" s="1" t="s">
        <v>145</v>
      </c>
      <c r="G3488" s="1" t="s">
        <v>372</v>
      </c>
    </row>
    <row r="3489" spans="1:7" ht="15" customHeight="1">
      <c r="A3489" s="184">
        <v>44398</v>
      </c>
      <c r="B3489" s="1" t="s">
        <v>295</v>
      </c>
      <c r="D3489" s="38">
        <v>82325</v>
      </c>
      <c r="E3489" s="1" t="s">
        <v>132</v>
      </c>
      <c r="F3489" s="1" t="s">
        <v>145</v>
      </c>
      <c r="G3489" s="1" t="s">
        <v>372</v>
      </c>
    </row>
    <row r="3490" spans="1:7" ht="15" customHeight="1">
      <c r="A3490" s="184">
        <v>44398</v>
      </c>
      <c r="B3490" s="1" t="s">
        <v>763</v>
      </c>
      <c r="C3490" s="38">
        <v>905575</v>
      </c>
      <c r="E3490" s="1" t="s">
        <v>132</v>
      </c>
      <c r="F3490" s="1" t="s">
        <v>145</v>
      </c>
      <c r="G3490" s="1" t="s">
        <v>372</v>
      </c>
    </row>
    <row r="3491" spans="1:7" ht="15" customHeight="1">
      <c r="A3491" s="184">
        <v>44398</v>
      </c>
      <c r="B3491" s="1" t="s">
        <v>471</v>
      </c>
      <c r="D3491" s="38">
        <v>36050</v>
      </c>
      <c r="E3491" s="1" t="s">
        <v>132</v>
      </c>
      <c r="F3491" s="1" t="s">
        <v>146</v>
      </c>
      <c r="G3491" s="1" t="s">
        <v>372</v>
      </c>
    </row>
    <row r="3492" spans="1:7" ht="15" customHeight="1">
      <c r="A3492" s="184">
        <v>44398</v>
      </c>
      <c r="B3492" s="1" t="s">
        <v>763</v>
      </c>
      <c r="C3492" s="38">
        <v>36050</v>
      </c>
      <c r="E3492" s="1" t="s">
        <v>132</v>
      </c>
      <c r="F3492" s="1" t="s">
        <v>146</v>
      </c>
      <c r="G3492" s="1" t="s">
        <v>372</v>
      </c>
    </row>
    <row r="3493" spans="1:7" ht="15" customHeight="1">
      <c r="A3493" s="184">
        <v>44398</v>
      </c>
      <c r="B3493" s="1" t="s">
        <v>471</v>
      </c>
      <c r="D3493" s="38">
        <v>2390610</v>
      </c>
      <c r="E3493" s="1" t="s">
        <v>132</v>
      </c>
      <c r="F3493" s="1" t="s">
        <v>236</v>
      </c>
      <c r="G3493" s="1" t="s">
        <v>372</v>
      </c>
    </row>
    <row r="3494" spans="1:7" ht="15" customHeight="1">
      <c r="A3494" s="184">
        <v>44398</v>
      </c>
      <c r="B3494" s="1" t="s">
        <v>295</v>
      </c>
      <c r="D3494" s="38">
        <v>239061</v>
      </c>
      <c r="E3494" s="1" t="s">
        <v>132</v>
      </c>
      <c r="F3494" s="1" t="s">
        <v>236</v>
      </c>
      <c r="G3494" s="1" t="s">
        <v>372</v>
      </c>
    </row>
    <row r="3495" spans="1:7" ht="15" customHeight="1">
      <c r="A3495" s="184">
        <v>44398</v>
      </c>
      <c r="B3495" s="1" t="s">
        <v>763</v>
      </c>
      <c r="C3495" s="38">
        <v>2629671</v>
      </c>
      <c r="E3495" s="1" t="s">
        <v>132</v>
      </c>
      <c r="F3495" s="1" t="s">
        <v>236</v>
      </c>
      <c r="G3495" s="1" t="s">
        <v>372</v>
      </c>
    </row>
    <row r="3496" spans="1:7" ht="15" customHeight="1">
      <c r="A3496" s="184">
        <v>44398</v>
      </c>
      <c r="B3496" s="1" t="s">
        <v>471</v>
      </c>
      <c r="D3496" s="38">
        <v>104700</v>
      </c>
      <c r="E3496" s="1" t="s">
        <v>132</v>
      </c>
      <c r="F3496" s="1" t="s">
        <v>237</v>
      </c>
      <c r="G3496" s="1" t="s">
        <v>372</v>
      </c>
    </row>
    <row r="3497" spans="1:7" ht="15" customHeight="1">
      <c r="A3497" s="184">
        <v>44398</v>
      </c>
      <c r="B3497" s="1" t="s">
        <v>763</v>
      </c>
      <c r="C3497" s="38">
        <v>104700</v>
      </c>
      <c r="E3497" s="1" t="s">
        <v>132</v>
      </c>
      <c r="F3497" s="1" t="s">
        <v>237</v>
      </c>
      <c r="G3497" s="1" t="s">
        <v>372</v>
      </c>
    </row>
    <row r="3498" spans="1:7" ht="15" customHeight="1">
      <c r="A3498" s="184">
        <v>44398</v>
      </c>
      <c r="B3498" s="1" t="s">
        <v>471</v>
      </c>
      <c r="D3498" s="38">
        <v>14350</v>
      </c>
      <c r="E3498" s="1" t="s">
        <v>264</v>
      </c>
      <c r="F3498" s="1" t="s">
        <v>145</v>
      </c>
      <c r="G3498" s="1" t="s">
        <v>372</v>
      </c>
    </row>
    <row r="3499" spans="1:7" ht="15" customHeight="1">
      <c r="A3499" s="184">
        <v>44398</v>
      </c>
      <c r="B3499" s="1" t="s">
        <v>295</v>
      </c>
      <c r="D3499" s="38">
        <v>1435</v>
      </c>
      <c r="E3499" s="1" t="s">
        <v>264</v>
      </c>
      <c r="F3499" s="1" t="s">
        <v>145</v>
      </c>
      <c r="G3499" s="1" t="s">
        <v>372</v>
      </c>
    </row>
    <row r="3500" spans="1:7" ht="15" customHeight="1">
      <c r="A3500" s="184">
        <v>44398</v>
      </c>
      <c r="B3500" s="1" t="s">
        <v>763</v>
      </c>
      <c r="C3500" s="38">
        <v>15785</v>
      </c>
      <c r="E3500" s="1" t="s">
        <v>264</v>
      </c>
      <c r="F3500" s="1" t="s">
        <v>145</v>
      </c>
      <c r="G3500" s="1" t="s">
        <v>372</v>
      </c>
    </row>
    <row r="3501" spans="1:7" ht="15" customHeight="1">
      <c r="A3501" s="184">
        <v>44398</v>
      </c>
      <c r="B3501" s="1" t="s">
        <v>471</v>
      </c>
      <c r="D3501" s="38">
        <v>620</v>
      </c>
      <c r="E3501" s="1" t="s">
        <v>264</v>
      </c>
      <c r="F3501" s="1" t="s">
        <v>146</v>
      </c>
      <c r="G3501" s="1" t="s">
        <v>372</v>
      </c>
    </row>
    <row r="3502" spans="1:7" ht="15" customHeight="1">
      <c r="A3502" s="184">
        <v>44398</v>
      </c>
      <c r="B3502" s="1" t="s">
        <v>763</v>
      </c>
      <c r="C3502" s="38">
        <v>620</v>
      </c>
      <c r="E3502" s="1" t="s">
        <v>264</v>
      </c>
      <c r="F3502" s="1" t="s">
        <v>146</v>
      </c>
      <c r="G3502" s="1" t="s">
        <v>372</v>
      </c>
    </row>
    <row r="3503" spans="1:7" ht="15" customHeight="1">
      <c r="A3503" s="184">
        <v>44398</v>
      </c>
      <c r="B3503" s="1" t="s">
        <v>471</v>
      </c>
      <c r="D3503" s="38">
        <v>38280</v>
      </c>
      <c r="E3503" s="1" t="s">
        <v>264</v>
      </c>
      <c r="F3503" s="1" t="s">
        <v>145</v>
      </c>
      <c r="G3503" s="1" t="s">
        <v>372</v>
      </c>
    </row>
    <row r="3504" spans="1:7" ht="15" customHeight="1">
      <c r="A3504" s="184">
        <v>44398</v>
      </c>
      <c r="B3504" s="1" t="s">
        <v>295</v>
      </c>
      <c r="D3504" s="38">
        <v>3828</v>
      </c>
      <c r="E3504" s="1" t="s">
        <v>264</v>
      </c>
      <c r="F3504" s="1" t="s">
        <v>145</v>
      </c>
      <c r="G3504" s="1" t="s">
        <v>372</v>
      </c>
    </row>
    <row r="3505" spans="1:7" ht="15" customHeight="1">
      <c r="A3505" s="184">
        <v>44398</v>
      </c>
      <c r="B3505" s="1" t="s">
        <v>763</v>
      </c>
      <c r="C3505" s="38">
        <v>42108</v>
      </c>
      <c r="E3505" s="1" t="s">
        <v>264</v>
      </c>
      <c r="F3505" s="1" t="s">
        <v>145</v>
      </c>
      <c r="G3505" s="1" t="s">
        <v>372</v>
      </c>
    </row>
    <row r="3506" spans="1:7" ht="15" customHeight="1">
      <c r="A3506" s="184">
        <v>44398</v>
      </c>
      <c r="B3506" s="1" t="s">
        <v>471</v>
      </c>
      <c r="D3506" s="38">
        <v>1670</v>
      </c>
      <c r="E3506" s="1" t="s">
        <v>264</v>
      </c>
      <c r="F3506" s="1" t="s">
        <v>146</v>
      </c>
      <c r="G3506" s="1" t="s">
        <v>372</v>
      </c>
    </row>
    <row r="3507" spans="1:7" ht="15" customHeight="1">
      <c r="A3507" s="184">
        <v>44398</v>
      </c>
      <c r="B3507" s="1" t="s">
        <v>763</v>
      </c>
      <c r="C3507" s="38">
        <v>1670</v>
      </c>
      <c r="E3507" s="1" t="s">
        <v>264</v>
      </c>
      <c r="F3507" s="1" t="s">
        <v>146</v>
      </c>
      <c r="G3507" s="1" t="s">
        <v>372</v>
      </c>
    </row>
    <row r="3508" spans="1:7" ht="15" customHeight="1">
      <c r="A3508" s="184">
        <v>44398</v>
      </c>
      <c r="B3508" s="1" t="s">
        <v>471</v>
      </c>
      <c r="D3508" s="38">
        <v>25110</v>
      </c>
      <c r="E3508" s="1" t="s">
        <v>265</v>
      </c>
      <c r="F3508" s="1" t="s">
        <v>145</v>
      </c>
      <c r="G3508" s="1" t="s">
        <v>372</v>
      </c>
    </row>
    <row r="3509" spans="1:7" ht="15" customHeight="1">
      <c r="A3509" s="184">
        <v>44398</v>
      </c>
      <c r="B3509" s="1" t="s">
        <v>295</v>
      </c>
      <c r="D3509" s="38">
        <v>2511</v>
      </c>
      <c r="E3509" s="1" t="s">
        <v>265</v>
      </c>
      <c r="F3509" s="1" t="s">
        <v>145</v>
      </c>
      <c r="G3509" s="1" t="s">
        <v>372</v>
      </c>
    </row>
    <row r="3510" spans="1:7" ht="15" customHeight="1">
      <c r="A3510" s="184">
        <v>44398</v>
      </c>
      <c r="B3510" s="1" t="s">
        <v>763</v>
      </c>
      <c r="C3510" s="38">
        <v>27621</v>
      </c>
      <c r="E3510" s="1" t="s">
        <v>265</v>
      </c>
      <c r="F3510" s="1" t="s">
        <v>145</v>
      </c>
      <c r="G3510" s="1" t="s">
        <v>372</v>
      </c>
    </row>
    <row r="3511" spans="1:7" ht="15" customHeight="1">
      <c r="A3511" s="184">
        <v>44398</v>
      </c>
      <c r="B3511" s="1" t="s">
        <v>471</v>
      </c>
      <c r="D3511" s="38">
        <v>1090</v>
      </c>
      <c r="E3511" s="1" t="s">
        <v>265</v>
      </c>
      <c r="F3511" s="1" t="s">
        <v>146</v>
      </c>
      <c r="G3511" s="1" t="s">
        <v>372</v>
      </c>
    </row>
    <row r="3512" spans="1:7" ht="15" customHeight="1">
      <c r="A3512" s="184">
        <v>44398</v>
      </c>
      <c r="B3512" s="1" t="s">
        <v>763</v>
      </c>
      <c r="C3512" s="38">
        <v>1090</v>
      </c>
      <c r="E3512" s="1" t="s">
        <v>265</v>
      </c>
      <c r="F3512" s="1" t="s">
        <v>146</v>
      </c>
      <c r="G3512" s="1" t="s">
        <v>372</v>
      </c>
    </row>
    <row r="3513" spans="1:7" ht="15" customHeight="1">
      <c r="A3513" s="184">
        <v>44398</v>
      </c>
      <c r="B3513" s="1" t="s">
        <v>471</v>
      </c>
      <c r="D3513" s="38">
        <v>103630</v>
      </c>
      <c r="E3513" s="1" t="s">
        <v>265</v>
      </c>
      <c r="F3513" s="1" t="s">
        <v>236</v>
      </c>
      <c r="G3513" s="1" t="s">
        <v>372</v>
      </c>
    </row>
    <row r="3514" spans="1:7" ht="15" customHeight="1">
      <c r="A3514" s="184">
        <v>44398</v>
      </c>
      <c r="B3514" s="1" t="s">
        <v>295</v>
      </c>
      <c r="D3514" s="38">
        <v>10363</v>
      </c>
      <c r="E3514" s="1" t="s">
        <v>265</v>
      </c>
      <c r="F3514" s="1" t="s">
        <v>236</v>
      </c>
      <c r="G3514" s="1" t="s">
        <v>372</v>
      </c>
    </row>
    <row r="3515" spans="1:7" ht="15" customHeight="1">
      <c r="A3515" s="184">
        <v>44398</v>
      </c>
      <c r="B3515" s="1" t="s">
        <v>763</v>
      </c>
      <c r="C3515" s="38">
        <v>113993</v>
      </c>
      <c r="E3515" s="1" t="s">
        <v>265</v>
      </c>
      <c r="F3515" s="1" t="s">
        <v>236</v>
      </c>
      <c r="G3515" s="1" t="s">
        <v>372</v>
      </c>
    </row>
    <row r="3516" spans="1:7" ht="15" customHeight="1">
      <c r="A3516" s="184">
        <v>44398</v>
      </c>
      <c r="B3516" s="1" t="s">
        <v>471</v>
      </c>
      <c r="D3516" s="38">
        <v>4530</v>
      </c>
      <c r="E3516" s="1" t="s">
        <v>265</v>
      </c>
      <c r="F3516" s="1" t="s">
        <v>237</v>
      </c>
      <c r="G3516" s="1" t="s">
        <v>372</v>
      </c>
    </row>
    <row r="3517" spans="1:7" ht="15" customHeight="1">
      <c r="A3517" s="184">
        <v>44398</v>
      </c>
      <c r="B3517" s="1" t="s">
        <v>763</v>
      </c>
      <c r="C3517" s="38">
        <v>4530</v>
      </c>
      <c r="E3517" s="1" t="s">
        <v>265</v>
      </c>
      <c r="F3517" s="1" t="s">
        <v>237</v>
      </c>
      <c r="G3517" s="1" t="s">
        <v>372</v>
      </c>
    </row>
    <row r="3518" spans="1:7" ht="15" customHeight="1">
      <c r="A3518" s="184">
        <v>44398</v>
      </c>
      <c r="B3518" s="1" t="s">
        <v>471</v>
      </c>
      <c r="D3518" s="38">
        <v>14620</v>
      </c>
      <c r="E3518" s="1" t="s">
        <v>122</v>
      </c>
      <c r="F3518" s="1" t="s">
        <v>145</v>
      </c>
      <c r="G3518" s="1" t="s">
        <v>372</v>
      </c>
    </row>
    <row r="3519" spans="1:7" ht="15" customHeight="1">
      <c r="A3519" s="184">
        <v>44398</v>
      </c>
      <c r="B3519" s="1" t="s">
        <v>295</v>
      </c>
      <c r="D3519" s="38">
        <v>1462</v>
      </c>
      <c r="E3519" s="1" t="s">
        <v>122</v>
      </c>
      <c r="F3519" s="1" t="s">
        <v>145</v>
      </c>
      <c r="G3519" s="1" t="s">
        <v>372</v>
      </c>
    </row>
    <row r="3520" spans="1:7" ht="15" customHeight="1">
      <c r="A3520" s="184">
        <v>44398</v>
      </c>
      <c r="B3520" s="1" t="s">
        <v>763</v>
      </c>
      <c r="C3520" s="38">
        <v>16082</v>
      </c>
      <c r="E3520" s="1" t="s">
        <v>122</v>
      </c>
      <c r="F3520" s="1" t="s">
        <v>145</v>
      </c>
      <c r="G3520" s="1" t="s">
        <v>372</v>
      </c>
    </row>
    <row r="3521" spans="1:7" ht="15" customHeight="1">
      <c r="A3521" s="184">
        <v>44398</v>
      </c>
      <c r="B3521" s="1" t="s">
        <v>471</v>
      </c>
      <c r="D3521" s="38">
        <v>640</v>
      </c>
      <c r="E3521" s="1" t="s">
        <v>122</v>
      </c>
      <c r="F3521" s="1" t="s">
        <v>146</v>
      </c>
      <c r="G3521" s="1" t="s">
        <v>372</v>
      </c>
    </row>
    <row r="3522" spans="1:7" ht="15" customHeight="1">
      <c r="A3522" s="184">
        <v>44398</v>
      </c>
      <c r="B3522" s="1" t="s">
        <v>763</v>
      </c>
      <c r="C3522" s="38">
        <v>640</v>
      </c>
      <c r="E3522" s="1" t="s">
        <v>122</v>
      </c>
      <c r="F3522" s="1" t="s">
        <v>146</v>
      </c>
      <c r="G3522" s="1" t="s">
        <v>372</v>
      </c>
    </row>
    <row r="3523" spans="1:7" ht="15" customHeight="1">
      <c r="A3523" s="184">
        <v>44398</v>
      </c>
      <c r="B3523" s="1" t="s">
        <v>471</v>
      </c>
      <c r="D3523" s="38">
        <v>297370</v>
      </c>
      <c r="E3523" s="1" t="s">
        <v>122</v>
      </c>
      <c r="F3523" s="1" t="s">
        <v>145</v>
      </c>
      <c r="G3523" s="1" t="s">
        <v>372</v>
      </c>
    </row>
    <row r="3524" spans="1:7" ht="15" customHeight="1">
      <c r="A3524" s="184">
        <v>44398</v>
      </c>
      <c r="B3524" s="1" t="s">
        <v>295</v>
      </c>
      <c r="D3524" s="38">
        <v>29737</v>
      </c>
      <c r="E3524" s="1" t="s">
        <v>122</v>
      </c>
      <c r="F3524" s="1" t="s">
        <v>145</v>
      </c>
      <c r="G3524" s="1" t="s">
        <v>372</v>
      </c>
    </row>
    <row r="3525" spans="1:7" ht="15" customHeight="1">
      <c r="A3525" s="184">
        <v>44398</v>
      </c>
      <c r="B3525" s="1" t="s">
        <v>763</v>
      </c>
      <c r="C3525" s="38">
        <v>327107</v>
      </c>
      <c r="E3525" s="1" t="s">
        <v>122</v>
      </c>
      <c r="F3525" s="1" t="s">
        <v>145</v>
      </c>
      <c r="G3525" s="1" t="s">
        <v>372</v>
      </c>
    </row>
    <row r="3526" spans="1:7" ht="15" customHeight="1">
      <c r="A3526" s="184">
        <v>44398</v>
      </c>
      <c r="B3526" s="1" t="s">
        <v>471</v>
      </c>
      <c r="D3526" s="38">
        <v>13010</v>
      </c>
      <c r="E3526" s="1" t="s">
        <v>122</v>
      </c>
      <c r="F3526" s="1" t="s">
        <v>146</v>
      </c>
      <c r="G3526" s="1" t="s">
        <v>372</v>
      </c>
    </row>
    <row r="3527" spans="1:7" ht="15" customHeight="1">
      <c r="A3527" s="184">
        <v>44398</v>
      </c>
      <c r="B3527" s="1" t="s">
        <v>763</v>
      </c>
      <c r="C3527" s="38">
        <v>13010</v>
      </c>
      <c r="E3527" s="1" t="s">
        <v>122</v>
      </c>
      <c r="F3527" s="1" t="s">
        <v>146</v>
      </c>
      <c r="G3527" s="1" t="s">
        <v>372</v>
      </c>
    </row>
    <row r="3528" spans="1:7" ht="15" customHeight="1">
      <c r="A3528" s="184">
        <v>44398</v>
      </c>
      <c r="B3528" s="1" t="s">
        <v>471</v>
      </c>
      <c r="D3528" s="38">
        <v>5695040</v>
      </c>
      <c r="E3528" s="1" t="s">
        <v>122</v>
      </c>
      <c r="F3528" s="1" t="s">
        <v>236</v>
      </c>
      <c r="G3528" s="1" t="s">
        <v>372</v>
      </c>
    </row>
    <row r="3529" spans="1:7" ht="15" customHeight="1">
      <c r="A3529" s="184">
        <v>44398</v>
      </c>
      <c r="B3529" s="1" t="s">
        <v>295</v>
      </c>
      <c r="D3529" s="38">
        <v>569504</v>
      </c>
      <c r="E3529" s="1" t="s">
        <v>122</v>
      </c>
      <c r="F3529" s="1" t="s">
        <v>236</v>
      </c>
      <c r="G3529" s="1" t="s">
        <v>372</v>
      </c>
    </row>
    <row r="3530" spans="1:7" ht="15" customHeight="1">
      <c r="A3530" s="184">
        <v>44398</v>
      </c>
      <c r="B3530" s="1" t="s">
        <v>763</v>
      </c>
      <c r="C3530" s="38">
        <v>6264544</v>
      </c>
      <c r="E3530" s="1" t="s">
        <v>122</v>
      </c>
      <c r="F3530" s="1" t="s">
        <v>236</v>
      </c>
      <c r="G3530" s="1" t="s">
        <v>372</v>
      </c>
    </row>
    <row r="3531" spans="1:7" ht="15" customHeight="1">
      <c r="A3531" s="184">
        <v>44398</v>
      </c>
      <c r="B3531" s="1" t="s">
        <v>471</v>
      </c>
      <c r="D3531" s="38">
        <v>249440</v>
      </c>
      <c r="E3531" s="1" t="s">
        <v>122</v>
      </c>
      <c r="F3531" s="1" t="s">
        <v>237</v>
      </c>
      <c r="G3531" s="1" t="s">
        <v>372</v>
      </c>
    </row>
    <row r="3532" spans="1:7" ht="15" customHeight="1">
      <c r="A3532" s="184">
        <v>44398</v>
      </c>
      <c r="B3532" s="1" t="s">
        <v>763</v>
      </c>
      <c r="C3532" s="38">
        <v>249440</v>
      </c>
      <c r="E3532" s="1" t="s">
        <v>122</v>
      </c>
      <c r="F3532" s="1" t="s">
        <v>237</v>
      </c>
      <c r="G3532" s="1" t="s">
        <v>372</v>
      </c>
    </row>
    <row r="3533" spans="1:7" ht="15" customHeight="1">
      <c r="A3533" s="184">
        <v>44398</v>
      </c>
      <c r="B3533" s="1" t="s">
        <v>471</v>
      </c>
      <c r="E3533" s="1" t="s">
        <v>122</v>
      </c>
      <c r="F3533" s="1" t="s">
        <v>147</v>
      </c>
      <c r="G3533" s="1" t="s">
        <v>372</v>
      </c>
    </row>
    <row r="3534" spans="1:7" ht="15" customHeight="1">
      <c r="A3534" s="184">
        <v>44398</v>
      </c>
      <c r="B3534" s="1" t="s">
        <v>295</v>
      </c>
      <c r="E3534" s="1" t="s">
        <v>122</v>
      </c>
      <c r="F3534" s="1" t="s">
        <v>147</v>
      </c>
      <c r="G3534" s="1" t="s">
        <v>372</v>
      </c>
    </row>
    <row r="3535" spans="1:7" ht="15" customHeight="1">
      <c r="A3535" s="184">
        <v>44398</v>
      </c>
      <c r="B3535" s="1" t="s">
        <v>471</v>
      </c>
      <c r="D3535" s="38">
        <v>73650</v>
      </c>
      <c r="E3535" s="1" t="s">
        <v>144</v>
      </c>
      <c r="F3535" s="1" t="s">
        <v>145</v>
      </c>
      <c r="G3535" s="1" t="s">
        <v>372</v>
      </c>
    </row>
    <row r="3536" spans="1:7" ht="15" customHeight="1">
      <c r="A3536" s="184">
        <v>44398</v>
      </c>
      <c r="B3536" s="1" t="s">
        <v>295</v>
      </c>
      <c r="D3536" s="38">
        <v>7365</v>
      </c>
      <c r="E3536" s="1" t="s">
        <v>144</v>
      </c>
      <c r="F3536" s="1" t="s">
        <v>145</v>
      </c>
      <c r="G3536" s="1" t="s">
        <v>372</v>
      </c>
    </row>
    <row r="3537" spans="1:7" ht="15" customHeight="1">
      <c r="A3537" s="184">
        <v>44398</v>
      </c>
      <c r="B3537" s="1" t="s">
        <v>763</v>
      </c>
      <c r="C3537" s="38">
        <v>81015</v>
      </c>
      <c r="E3537" s="1" t="s">
        <v>144</v>
      </c>
      <c r="F3537" s="1" t="s">
        <v>145</v>
      </c>
      <c r="G3537" s="1" t="s">
        <v>372</v>
      </c>
    </row>
    <row r="3538" spans="1:7" ht="15" customHeight="1">
      <c r="A3538" s="184">
        <v>44398</v>
      </c>
      <c r="B3538" s="1" t="s">
        <v>471</v>
      </c>
      <c r="D3538" s="38">
        <v>3210</v>
      </c>
      <c r="E3538" s="1" t="s">
        <v>144</v>
      </c>
      <c r="F3538" s="1" t="s">
        <v>146</v>
      </c>
      <c r="G3538" s="1" t="s">
        <v>372</v>
      </c>
    </row>
    <row r="3539" spans="1:7" ht="15" customHeight="1">
      <c r="A3539" s="184">
        <v>44398</v>
      </c>
      <c r="B3539" s="1" t="s">
        <v>763</v>
      </c>
      <c r="C3539" s="38">
        <v>3210</v>
      </c>
      <c r="E3539" s="1" t="s">
        <v>144</v>
      </c>
      <c r="F3539" s="1" t="s">
        <v>146</v>
      </c>
      <c r="G3539" s="1" t="s">
        <v>372</v>
      </c>
    </row>
    <row r="3540" spans="1:7" ht="15" customHeight="1">
      <c r="A3540" s="184">
        <v>44398</v>
      </c>
      <c r="B3540" s="1" t="s">
        <v>471</v>
      </c>
      <c r="D3540" s="38">
        <v>609040</v>
      </c>
      <c r="E3540" s="1" t="s">
        <v>144</v>
      </c>
      <c r="F3540" s="1" t="s">
        <v>145</v>
      </c>
      <c r="G3540" s="1" t="s">
        <v>372</v>
      </c>
    </row>
    <row r="3541" spans="1:7" ht="15" customHeight="1">
      <c r="A3541" s="184">
        <v>44398</v>
      </c>
      <c r="B3541" s="1" t="s">
        <v>295</v>
      </c>
      <c r="D3541" s="38">
        <v>60904</v>
      </c>
      <c r="E3541" s="1" t="s">
        <v>144</v>
      </c>
      <c r="F3541" s="1" t="s">
        <v>145</v>
      </c>
      <c r="G3541" s="1" t="s">
        <v>372</v>
      </c>
    </row>
    <row r="3542" spans="1:7" ht="15" customHeight="1">
      <c r="A3542" s="184">
        <v>44398</v>
      </c>
      <c r="B3542" s="1" t="s">
        <v>763</v>
      </c>
      <c r="C3542" s="38">
        <v>669944</v>
      </c>
      <c r="E3542" s="1" t="s">
        <v>144</v>
      </c>
      <c r="F3542" s="1" t="s">
        <v>145</v>
      </c>
      <c r="G3542" s="1" t="s">
        <v>372</v>
      </c>
    </row>
    <row r="3543" spans="1:7" ht="15" customHeight="1">
      <c r="A3543" s="184">
        <v>44398</v>
      </c>
      <c r="B3543" s="1" t="s">
        <v>471</v>
      </c>
      <c r="D3543" s="38">
        <v>26640</v>
      </c>
      <c r="E3543" s="1" t="s">
        <v>144</v>
      </c>
      <c r="F3543" s="1" t="s">
        <v>146</v>
      </c>
      <c r="G3543" s="1" t="s">
        <v>372</v>
      </c>
    </row>
    <row r="3544" spans="1:7" ht="15" customHeight="1">
      <c r="A3544" s="184">
        <v>44398</v>
      </c>
      <c r="B3544" s="1" t="s">
        <v>763</v>
      </c>
      <c r="C3544" s="38">
        <v>26640</v>
      </c>
      <c r="E3544" s="1" t="s">
        <v>144</v>
      </c>
      <c r="F3544" s="1" t="s">
        <v>146</v>
      </c>
      <c r="G3544" s="1" t="s">
        <v>372</v>
      </c>
    </row>
    <row r="3545" spans="1:7" ht="15" customHeight="1">
      <c r="A3545" s="184">
        <v>44398</v>
      </c>
      <c r="B3545" s="1" t="s">
        <v>471</v>
      </c>
      <c r="D3545" s="38">
        <v>11179980</v>
      </c>
      <c r="E3545" s="1" t="s">
        <v>144</v>
      </c>
      <c r="F3545" s="1" t="s">
        <v>236</v>
      </c>
      <c r="G3545" s="1" t="s">
        <v>372</v>
      </c>
    </row>
    <row r="3546" spans="1:7" ht="15" customHeight="1">
      <c r="A3546" s="184">
        <v>44398</v>
      </c>
      <c r="B3546" s="1" t="s">
        <v>295</v>
      </c>
      <c r="D3546" s="38">
        <v>1117998</v>
      </c>
      <c r="E3546" s="1" t="s">
        <v>144</v>
      </c>
      <c r="F3546" s="1" t="s">
        <v>236</v>
      </c>
      <c r="G3546" s="1" t="s">
        <v>372</v>
      </c>
    </row>
    <row r="3547" spans="1:7" ht="15" customHeight="1">
      <c r="A3547" s="184">
        <v>44398</v>
      </c>
      <c r="B3547" s="1" t="s">
        <v>763</v>
      </c>
      <c r="C3547" s="38">
        <v>12297978</v>
      </c>
      <c r="E3547" s="1" t="s">
        <v>144</v>
      </c>
      <c r="F3547" s="1" t="s">
        <v>236</v>
      </c>
      <c r="G3547" s="1" t="s">
        <v>372</v>
      </c>
    </row>
    <row r="3548" spans="1:7" ht="15" customHeight="1">
      <c r="A3548" s="184">
        <v>44398</v>
      </c>
      <c r="B3548" s="1" t="s">
        <v>471</v>
      </c>
      <c r="D3548" s="38">
        <v>489670</v>
      </c>
      <c r="E3548" s="1" t="s">
        <v>144</v>
      </c>
      <c r="F3548" s="1" t="s">
        <v>237</v>
      </c>
      <c r="G3548" s="1" t="s">
        <v>372</v>
      </c>
    </row>
    <row r="3549" spans="1:7" ht="15" customHeight="1">
      <c r="A3549" s="184">
        <v>44398</v>
      </c>
      <c r="B3549" s="1" t="s">
        <v>763</v>
      </c>
      <c r="C3549" s="38">
        <v>489670</v>
      </c>
      <c r="E3549" s="1" t="s">
        <v>144</v>
      </c>
      <c r="F3549" s="1" t="s">
        <v>237</v>
      </c>
      <c r="G3549" s="1" t="s">
        <v>372</v>
      </c>
    </row>
    <row r="3550" spans="1:7" ht="15" customHeight="1">
      <c r="A3550" s="184">
        <v>44378</v>
      </c>
      <c r="B3550" s="1" t="s">
        <v>471</v>
      </c>
      <c r="D3550" s="38">
        <v>270000</v>
      </c>
      <c r="E3550" s="1" t="s">
        <v>348</v>
      </c>
      <c r="F3550" s="1" t="s">
        <v>335</v>
      </c>
      <c r="G3550" s="1" t="s">
        <v>372</v>
      </c>
    </row>
    <row r="3551" spans="1:7" ht="15" customHeight="1">
      <c r="A3551" s="184">
        <v>44378</v>
      </c>
      <c r="B3551" s="1" t="s">
        <v>295</v>
      </c>
      <c r="D3551" s="38">
        <v>27000</v>
      </c>
      <c r="E3551" s="1" t="s">
        <v>348</v>
      </c>
      <c r="F3551" s="1" t="s">
        <v>335</v>
      </c>
      <c r="G3551" s="1" t="s">
        <v>372</v>
      </c>
    </row>
    <row r="3552" spans="1:7" ht="15" customHeight="1">
      <c r="A3552" s="184">
        <v>44378</v>
      </c>
      <c r="B3552" s="1" t="s">
        <v>763</v>
      </c>
      <c r="C3552" s="38">
        <v>297000</v>
      </c>
      <c r="E3552" s="1" t="s">
        <v>348</v>
      </c>
      <c r="F3552" s="1" t="s">
        <v>335</v>
      </c>
      <c r="G3552" s="1" t="s">
        <v>372</v>
      </c>
    </row>
    <row r="3553" spans="1:8" ht="15" customHeight="1">
      <c r="A3553" s="184">
        <v>44378</v>
      </c>
      <c r="B3553" s="1" t="s">
        <v>471</v>
      </c>
      <c r="D3553" s="38">
        <v>800000</v>
      </c>
      <c r="E3553" s="1" t="s">
        <v>344</v>
      </c>
      <c r="F3553" s="1" t="s">
        <v>335</v>
      </c>
      <c r="G3553" s="1" t="s">
        <v>372</v>
      </c>
    </row>
    <row r="3554" spans="1:8" ht="15" customHeight="1">
      <c r="A3554" s="184">
        <v>44378</v>
      </c>
      <c r="B3554" s="1" t="s">
        <v>295</v>
      </c>
      <c r="D3554" s="38">
        <v>80000</v>
      </c>
      <c r="E3554" s="1" t="s">
        <v>344</v>
      </c>
      <c r="F3554" s="1" t="s">
        <v>335</v>
      </c>
      <c r="G3554" s="1" t="s">
        <v>372</v>
      </c>
    </row>
    <row r="3555" spans="1:8" ht="15" customHeight="1">
      <c r="A3555" s="184">
        <v>44378</v>
      </c>
      <c r="B3555" s="1" t="s">
        <v>763</v>
      </c>
      <c r="C3555" s="38">
        <v>880000</v>
      </c>
      <c r="E3555" s="1" t="s">
        <v>344</v>
      </c>
      <c r="F3555" s="1" t="s">
        <v>335</v>
      </c>
      <c r="G3555" s="1" t="s">
        <v>372</v>
      </c>
    </row>
    <row r="3556" spans="1:8" ht="15" customHeight="1">
      <c r="A3556" s="184">
        <v>44378</v>
      </c>
      <c r="B3556" s="1" t="s">
        <v>471</v>
      </c>
      <c r="D3556" s="38">
        <v>1650000</v>
      </c>
      <c r="E3556" s="1" t="s">
        <v>345</v>
      </c>
      <c r="F3556" s="1" t="s">
        <v>232</v>
      </c>
      <c r="G3556" s="1" t="s">
        <v>372</v>
      </c>
    </row>
    <row r="3557" spans="1:8" ht="15" customHeight="1">
      <c r="A3557" s="184">
        <v>44378</v>
      </c>
      <c r="B3557" s="1" t="s">
        <v>295</v>
      </c>
      <c r="D3557" s="38">
        <v>165000</v>
      </c>
      <c r="E3557" s="1" t="s">
        <v>345</v>
      </c>
      <c r="F3557" s="1" t="s">
        <v>232</v>
      </c>
      <c r="G3557" s="1" t="s">
        <v>372</v>
      </c>
    </row>
    <row r="3558" spans="1:8" ht="15" customHeight="1">
      <c r="A3558" s="188">
        <v>44378</v>
      </c>
      <c r="B3558" s="26" t="s">
        <v>763</v>
      </c>
      <c r="C3558" s="313">
        <v>1815000</v>
      </c>
      <c r="D3558" s="313"/>
      <c r="E3558" s="26" t="s">
        <v>345</v>
      </c>
      <c r="F3558" s="26" t="s">
        <v>232</v>
      </c>
      <c r="G3558" s="26" t="s">
        <v>372</v>
      </c>
    </row>
    <row r="3559" spans="1:8" ht="15" customHeight="1">
      <c r="A3559" s="230" t="s">
        <v>765</v>
      </c>
      <c r="B3559" s="1" t="s">
        <v>487</v>
      </c>
      <c r="C3559" s="38">
        <v>308950180</v>
      </c>
      <c r="E3559" s="1" t="s">
        <v>337</v>
      </c>
      <c r="F3559" s="1" t="s">
        <v>436</v>
      </c>
      <c r="G3559" s="138" t="s">
        <v>173</v>
      </c>
      <c r="H3559" s="159" t="s">
        <v>776</v>
      </c>
    </row>
    <row r="3560" spans="1:8" ht="15" customHeight="1">
      <c r="A3560" s="230" t="s">
        <v>765</v>
      </c>
      <c r="B3560" s="1" t="s">
        <v>775</v>
      </c>
      <c r="D3560" s="38">
        <v>308950180</v>
      </c>
      <c r="E3560" s="1" t="s">
        <v>337</v>
      </c>
      <c r="F3560" s="1" t="s">
        <v>436</v>
      </c>
      <c r="G3560" s="138"/>
    </row>
    <row r="3561" spans="1:8" ht="15" customHeight="1">
      <c r="A3561" s="230" t="s">
        <v>765</v>
      </c>
      <c r="B3561" s="1" t="s">
        <v>487</v>
      </c>
      <c r="C3561" s="38">
        <v>148738919</v>
      </c>
      <c r="E3561" s="1" t="s">
        <v>367</v>
      </c>
      <c r="F3561" s="1" t="s">
        <v>436</v>
      </c>
      <c r="G3561" s="138" t="s">
        <v>173</v>
      </c>
    </row>
    <row r="3562" spans="1:8" ht="15" customHeight="1">
      <c r="A3562" s="230" t="s">
        <v>765</v>
      </c>
      <c r="B3562" s="1" t="s">
        <v>775</v>
      </c>
      <c r="D3562" s="38">
        <v>148738919</v>
      </c>
      <c r="E3562" s="1" t="s">
        <v>367</v>
      </c>
      <c r="F3562" s="1" t="s">
        <v>436</v>
      </c>
      <c r="G3562" s="138"/>
    </row>
    <row r="3563" spans="1:8" ht="15" customHeight="1">
      <c r="A3563" s="230" t="s">
        <v>766</v>
      </c>
      <c r="B3563" s="1" t="s">
        <v>487</v>
      </c>
      <c r="C3563" s="38">
        <v>9204910</v>
      </c>
      <c r="E3563" s="1" t="s">
        <v>470</v>
      </c>
      <c r="F3563" s="1" t="s">
        <v>436</v>
      </c>
      <c r="G3563" s="138" t="s">
        <v>173</v>
      </c>
    </row>
    <row r="3564" spans="1:8" ht="15" customHeight="1">
      <c r="A3564" s="230" t="s">
        <v>766</v>
      </c>
      <c r="B3564" s="1" t="s">
        <v>775</v>
      </c>
      <c r="D3564" s="38">
        <v>9204910</v>
      </c>
      <c r="E3564" s="1" t="s">
        <v>470</v>
      </c>
      <c r="F3564" s="1" t="s">
        <v>436</v>
      </c>
      <c r="G3564" s="138"/>
    </row>
    <row r="3565" spans="1:8" ht="15" customHeight="1">
      <c r="A3565" s="230" t="s">
        <v>766</v>
      </c>
      <c r="B3565" s="1" t="s">
        <v>487</v>
      </c>
      <c r="C3565" s="38">
        <v>741950</v>
      </c>
      <c r="E3565" s="1" t="s">
        <v>355</v>
      </c>
      <c r="F3565" s="1" t="s">
        <v>436</v>
      </c>
      <c r="G3565" s="138" t="s">
        <v>173</v>
      </c>
    </row>
    <row r="3566" spans="1:8" ht="15" customHeight="1">
      <c r="A3566" s="230" t="s">
        <v>766</v>
      </c>
      <c r="B3566" s="1" t="s">
        <v>775</v>
      </c>
      <c r="D3566" s="38">
        <v>741950</v>
      </c>
      <c r="E3566" s="1" t="s">
        <v>355</v>
      </c>
      <c r="F3566" s="1" t="s">
        <v>436</v>
      </c>
      <c r="G3566" s="138"/>
    </row>
    <row r="3567" spans="1:8" ht="15" customHeight="1">
      <c r="A3567" s="230" t="s">
        <v>766</v>
      </c>
      <c r="B3567" s="1" t="s">
        <v>487</v>
      </c>
      <c r="C3567" s="38">
        <v>9146940</v>
      </c>
      <c r="E3567" s="1" t="s">
        <v>338</v>
      </c>
      <c r="F3567" s="1" t="s">
        <v>436</v>
      </c>
      <c r="G3567" s="138" t="s">
        <v>173</v>
      </c>
    </row>
    <row r="3568" spans="1:8" ht="15" customHeight="1">
      <c r="A3568" s="230" t="s">
        <v>766</v>
      </c>
      <c r="B3568" s="1" t="s">
        <v>775</v>
      </c>
      <c r="D3568" s="38">
        <v>9146940</v>
      </c>
      <c r="E3568" s="1" t="s">
        <v>338</v>
      </c>
      <c r="F3568" s="1" t="s">
        <v>436</v>
      </c>
      <c r="G3568" s="138"/>
    </row>
    <row r="3569" spans="1:7" ht="15" customHeight="1">
      <c r="A3569" s="230" t="s">
        <v>766</v>
      </c>
      <c r="B3569" s="1" t="s">
        <v>487</v>
      </c>
      <c r="C3569" s="38">
        <v>15858810</v>
      </c>
      <c r="E3569" s="1" t="s">
        <v>449</v>
      </c>
      <c r="F3569" s="1" t="s">
        <v>436</v>
      </c>
      <c r="G3569" s="138" t="s">
        <v>173</v>
      </c>
    </row>
    <row r="3570" spans="1:7" ht="15" customHeight="1">
      <c r="A3570" s="230" t="s">
        <v>766</v>
      </c>
      <c r="B3570" s="1" t="s">
        <v>775</v>
      </c>
      <c r="D3570" s="38">
        <v>15858810</v>
      </c>
      <c r="E3570" s="1" t="s">
        <v>449</v>
      </c>
      <c r="F3570" s="1" t="s">
        <v>436</v>
      </c>
      <c r="G3570" s="138"/>
    </row>
    <row r="3571" spans="1:7" ht="15" customHeight="1">
      <c r="A3571" s="230" t="s">
        <v>766</v>
      </c>
      <c r="B3571" s="1" t="s">
        <v>487</v>
      </c>
      <c r="C3571" s="38">
        <v>29074485</v>
      </c>
      <c r="E3571" s="1" t="s">
        <v>449</v>
      </c>
      <c r="F3571" s="1" t="s">
        <v>436</v>
      </c>
      <c r="G3571" s="138" t="s">
        <v>173</v>
      </c>
    </row>
    <row r="3572" spans="1:7" ht="15" customHeight="1">
      <c r="A3572" s="230" t="s">
        <v>766</v>
      </c>
      <c r="B3572" s="1" t="s">
        <v>775</v>
      </c>
      <c r="D3572" s="38">
        <v>29074485</v>
      </c>
      <c r="E3572" s="1" t="s">
        <v>449</v>
      </c>
      <c r="F3572" s="1" t="s">
        <v>436</v>
      </c>
      <c r="G3572" s="138"/>
    </row>
    <row r="3573" spans="1:7" ht="15" customHeight="1">
      <c r="A3573" s="230" t="s">
        <v>766</v>
      </c>
      <c r="B3573" s="1" t="s">
        <v>487</v>
      </c>
      <c r="C3573" s="38">
        <v>67611720</v>
      </c>
      <c r="E3573" s="1" t="s">
        <v>368</v>
      </c>
      <c r="F3573" s="1" t="s">
        <v>436</v>
      </c>
      <c r="G3573" s="138" t="s">
        <v>173</v>
      </c>
    </row>
    <row r="3574" spans="1:7" ht="15" customHeight="1">
      <c r="A3574" s="230" t="s">
        <v>766</v>
      </c>
      <c r="B3574" s="1" t="s">
        <v>775</v>
      </c>
      <c r="D3574" s="38">
        <v>67611720</v>
      </c>
      <c r="E3574" s="1" t="s">
        <v>368</v>
      </c>
      <c r="F3574" s="1" t="s">
        <v>436</v>
      </c>
      <c r="G3574" s="138"/>
    </row>
    <row r="3575" spans="1:7" ht="15" customHeight="1">
      <c r="A3575" s="230" t="s">
        <v>766</v>
      </c>
      <c r="B3575" s="1" t="s">
        <v>487</v>
      </c>
      <c r="C3575" s="38">
        <v>3277120</v>
      </c>
      <c r="E3575" s="1" t="s">
        <v>330</v>
      </c>
      <c r="F3575" s="1" t="s">
        <v>436</v>
      </c>
      <c r="G3575" s="138" t="s">
        <v>173</v>
      </c>
    </row>
    <row r="3576" spans="1:7" ht="15" customHeight="1">
      <c r="A3576" s="230" t="s">
        <v>766</v>
      </c>
      <c r="B3576" s="1" t="s">
        <v>775</v>
      </c>
      <c r="D3576" s="38">
        <v>3277120</v>
      </c>
      <c r="E3576" s="1" t="s">
        <v>330</v>
      </c>
      <c r="F3576" s="1" t="s">
        <v>436</v>
      </c>
      <c r="G3576" s="138"/>
    </row>
    <row r="3577" spans="1:7" ht="15" customHeight="1">
      <c r="A3577" s="230" t="s">
        <v>766</v>
      </c>
      <c r="B3577" s="1" t="s">
        <v>487</v>
      </c>
      <c r="C3577" s="38">
        <v>25160410</v>
      </c>
      <c r="E3577" s="1" t="s">
        <v>338</v>
      </c>
      <c r="F3577" s="1" t="s">
        <v>436</v>
      </c>
      <c r="G3577" s="138" t="s">
        <v>173</v>
      </c>
    </row>
    <row r="3578" spans="1:7" ht="15" customHeight="1">
      <c r="A3578" s="230" t="s">
        <v>766</v>
      </c>
      <c r="B3578" s="1" t="s">
        <v>775</v>
      </c>
      <c r="D3578" s="38">
        <v>25160410</v>
      </c>
      <c r="E3578" s="1" t="s">
        <v>338</v>
      </c>
      <c r="F3578" s="1" t="s">
        <v>436</v>
      </c>
      <c r="G3578" s="138"/>
    </row>
    <row r="3579" spans="1:7" ht="15" customHeight="1">
      <c r="A3579" s="230" t="s">
        <v>766</v>
      </c>
      <c r="B3579" s="1" t="s">
        <v>487</v>
      </c>
      <c r="C3579" s="38">
        <v>10452420</v>
      </c>
      <c r="E3579" s="1" t="s">
        <v>339</v>
      </c>
      <c r="F3579" s="1" t="s">
        <v>436</v>
      </c>
      <c r="G3579" s="138" t="s">
        <v>173</v>
      </c>
    </row>
    <row r="3580" spans="1:7" ht="15" customHeight="1">
      <c r="A3580" s="230" t="s">
        <v>766</v>
      </c>
      <c r="B3580" s="1" t="s">
        <v>775</v>
      </c>
      <c r="D3580" s="38">
        <v>10452420</v>
      </c>
      <c r="E3580" s="1" t="s">
        <v>339</v>
      </c>
      <c r="F3580" s="1" t="s">
        <v>436</v>
      </c>
      <c r="G3580" s="138"/>
    </row>
    <row r="3581" spans="1:7" ht="15" customHeight="1">
      <c r="A3581" s="230" t="s">
        <v>766</v>
      </c>
      <c r="B3581" s="1" t="s">
        <v>487</v>
      </c>
      <c r="C3581" s="38">
        <v>18320940</v>
      </c>
      <c r="E3581" s="1" t="s">
        <v>331</v>
      </c>
      <c r="F3581" s="1" t="s">
        <v>436</v>
      </c>
      <c r="G3581" s="138" t="s">
        <v>173</v>
      </c>
    </row>
    <row r="3582" spans="1:7" ht="15" customHeight="1">
      <c r="A3582" s="230" t="s">
        <v>766</v>
      </c>
      <c r="B3582" s="1" t="s">
        <v>775</v>
      </c>
      <c r="D3582" s="38">
        <v>18320940</v>
      </c>
      <c r="E3582" s="1" t="s">
        <v>331</v>
      </c>
      <c r="F3582" s="1" t="s">
        <v>436</v>
      </c>
      <c r="G3582" s="138"/>
    </row>
    <row r="3583" spans="1:7" ht="15" customHeight="1">
      <c r="A3583" s="230" t="s">
        <v>766</v>
      </c>
      <c r="B3583" s="1" t="s">
        <v>487</v>
      </c>
      <c r="C3583" s="38">
        <v>4138530</v>
      </c>
      <c r="E3583" s="1" t="s">
        <v>381</v>
      </c>
      <c r="F3583" s="1" t="s">
        <v>436</v>
      </c>
      <c r="G3583" s="138" t="s">
        <v>173</v>
      </c>
    </row>
    <row r="3584" spans="1:7" ht="15" customHeight="1">
      <c r="A3584" s="230" t="s">
        <v>766</v>
      </c>
      <c r="B3584" s="1" t="s">
        <v>775</v>
      </c>
      <c r="D3584" s="38">
        <v>4138530</v>
      </c>
      <c r="E3584" s="1" t="s">
        <v>381</v>
      </c>
      <c r="F3584" s="1" t="s">
        <v>436</v>
      </c>
      <c r="G3584" s="138"/>
    </row>
    <row r="3585" spans="1:7" ht="15" customHeight="1">
      <c r="A3585" s="230" t="s">
        <v>766</v>
      </c>
      <c r="B3585" s="1" t="s">
        <v>487</v>
      </c>
      <c r="C3585" s="38">
        <v>2286020</v>
      </c>
      <c r="E3585" s="1" t="s">
        <v>381</v>
      </c>
      <c r="F3585" s="1" t="s">
        <v>436</v>
      </c>
      <c r="G3585" s="138" t="s">
        <v>173</v>
      </c>
    </row>
    <row r="3586" spans="1:7" ht="15" customHeight="1">
      <c r="A3586" s="230" t="s">
        <v>766</v>
      </c>
      <c r="B3586" s="1" t="s">
        <v>775</v>
      </c>
      <c r="D3586" s="38">
        <v>2286020</v>
      </c>
      <c r="E3586" s="1" t="s">
        <v>381</v>
      </c>
      <c r="F3586" s="1" t="s">
        <v>436</v>
      </c>
      <c r="G3586" s="138"/>
    </row>
    <row r="3587" spans="1:7" ht="15" customHeight="1">
      <c r="A3587" s="230" t="s">
        <v>766</v>
      </c>
      <c r="B3587" s="1" t="s">
        <v>487</v>
      </c>
      <c r="C3587" s="38">
        <v>769974</v>
      </c>
      <c r="E3587" s="1" t="s">
        <v>450</v>
      </c>
      <c r="F3587" s="1" t="s">
        <v>436</v>
      </c>
      <c r="G3587" s="138" t="s">
        <v>173</v>
      </c>
    </row>
    <row r="3588" spans="1:7" ht="15" customHeight="1">
      <c r="A3588" s="230" t="s">
        <v>766</v>
      </c>
      <c r="B3588" s="1" t="s">
        <v>775</v>
      </c>
      <c r="D3588" s="38">
        <v>769974</v>
      </c>
      <c r="E3588" s="1" t="s">
        <v>450</v>
      </c>
      <c r="F3588" s="1" t="s">
        <v>436</v>
      </c>
      <c r="G3588" s="138"/>
    </row>
    <row r="3589" spans="1:7" ht="15" customHeight="1">
      <c r="A3589" s="230" t="s">
        <v>766</v>
      </c>
      <c r="B3589" s="1" t="s">
        <v>487</v>
      </c>
      <c r="C3589" s="38">
        <v>3888280</v>
      </c>
      <c r="E3589" s="1" t="s">
        <v>130</v>
      </c>
      <c r="F3589" s="1" t="s">
        <v>436</v>
      </c>
      <c r="G3589" s="138" t="s">
        <v>173</v>
      </c>
    </row>
    <row r="3590" spans="1:7" ht="15" customHeight="1">
      <c r="A3590" s="230" t="s">
        <v>766</v>
      </c>
      <c r="B3590" s="1" t="s">
        <v>775</v>
      </c>
      <c r="D3590" s="38">
        <v>3888280</v>
      </c>
      <c r="E3590" s="1" t="s">
        <v>130</v>
      </c>
      <c r="F3590" s="1" t="s">
        <v>436</v>
      </c>
      <c r="G3590" s="138"/>
    </row>
    <row r="3591" spans="1:7" ht="15" customHeight="1">
      <c r="A3591" s="230" t="s">
        <v>766</v>
      </c>
      <c r="B3591" s="1" t="s">
        <v>487</v>
      </c>
      <c r="C3591" s="38">
        <v>26389330</v>
      </c>
      <c r="E3591" s="1" t="s">
        <v>382</v>
      </c>
      <c r="F3591" s="1" t="s">
        <v>436</v>
      </c>
      <c r="G3591" s="138" t="s">
        <v>173</v>
      </c>
    </row>
    <row r="3592" spans="1:7" ht="15" customHeight="1">
      <c r="A3592" s="230" t="s">
        <v>766</v>
      </c>
      <c r="B3592" s="1" t="s">
        <v>775</v>
      </c>
      <c r="D3592" s="38">
        <v>26389330</v>
      </c>
      <c r="E3592" s="1" t="s">
        <v>382</v>
      </c>
      <c r="F3592" s="1" t="s">
        <v>436</v>
      </c>
      <c r="G3592" s="138"/>
    </row>
    <row r="3593" spans="1:7" ht="15" customHeight="1">
      <c r="A3593" s="230" t="s">
        <v>766</v>
      </c>
      <c r="B3593" s="1" t="s">
        <v>487</v>
      </c>
      <c r="C3593" s="38">
        <v>66131340</v>
      </c>
      <c r="E3593" s="1" t="s">
        <v>388</v>
      </c>
      <c r="F3593" s="1" t="s">
        <v>436</v>
      </c>
      <c r="G3593" s="138" t="s">
        <v>173</v>
      </c>
    </row>
    <row r="3594" spans="1:7" ht="15" customHeight="1">
      <c r="A3594" s="230" t="s">
        <v>766</v>
      </c>
      <c r="B3594" s="1" t="s">
        <v>775</v>
      </c>
      <c r="D3594" s="38">
        <v>66131340</v>
      </c>
      <c r="E3594" s="1" t="s">
        <v>388</v>
      </c>
      <c r="F3594" s="1" t="s">
        <v>436</v>
      </c>
      <c r="G3594" s="138"/>
    </row>
    <row r="3595" spans="1:7" ht="15" customHeight="1">
      <c r="A3595" s="230" t="s">
        <v>766</v>
      </c>
      <c r="B3595" s="1" t="s">
        <v>487</v>
      </c>
      <c r="C3595" s="38">
        <v>21579800</v>
      </c>
      <c r="E3595" s="1" t="s">
        <v>572</v>
      </c>
      <c r="F3595" s="1" t="s">
        <v>436</v>
      </c>
      <c r="G3595" s="138" t="s">
        <v>173</v>
      </c>
    </row>
    <row r="3596" spans="1:7" ht="15" customHeight="1">
      <c r="A3596" s="230" t="s">
        <v>766</v>
      </c>
      <c r="B3596" s="1" t="s">
        <v>775</v>
      </c>
      <c r="D3596" s="38">
        <v>21579800</v>
      </c>
      <c r="E3596" s="1" t="s">
        <v>572</v>
      </c>
      <c r="F3596" s="1" t="s">
        <v>436</v>
      </c>
      <c r="G3596" s="138"/>
    </row>
    <row r="3597" spans="1:7" ht="15" customHeight="1">
      <c r="A3597" s="230" t="s">
        <v>766</v>
      </c>
      <c r="B3597" s="1" t="s">
        <v>487</v>
      </c>
      <c r="C3597" s="38">
        <v>159980370</v>
      </c>
      <c r="E3597" s="1" t="s">
        <v>383</v>
      </c>
      <c r="F3597" s="1" t="s">
        <v>436</v>
      </c>
      <c r="G3597" s="138" t="s">
        <v>173</v>
      </c>
    </row>
    <row r="3598" spans="1:7" ht="15" customHeight="1">
      <c r="A3598" s="230" t="s">
        <v>766</v>
      </c>
      <c r="B3598" s="1" t="s">
        <v>775</v>
      </c>
      <c r="D3598" s="38">
        <v>159980370</v>
      </c>
      <c r="E3598" s="1" t="s">
        <v>383</v>
      </c>
      <c r="F3598" s="1" t="s">
        <v>436</v>
      </c>
      <c r="G3598" s="138"/>
    </row>
    <row r="3599" spans="1:7" ht="15" customHeight="1">
      <c r="A3599" s="230" t="s">
        <v>766</v>
      </c>
      <c r="B3599" s="1" t="s">
        <v>487</v>
      </c>
      <c r="C3599" s="38">
        <v>8503000</v>
      </c>
      <c r="E3599" s="1" t="s">
        <v>387</v>
      </c>
      <c r="F3599" s="1" t="s">
        <v>436</v>
      </c>
      <c r="G3599" s="138" t="s">
        <v>173</v>
      </c>
    </row>
    <row r="3600" spans="1:7" ht="15" customHeight="1">
      <c r="A3600" s="230" t="s">
        <v>766</v>
      </c>
      <c r="B3600" s="1" t="s">
        <v>775</v>
      </c>
      <c r="D3600" s="38">
        <v>8503000</v>
      </c>
      <c r="E3600" s="1" t="s">
        <v>387</v>
      </c>
      <c r="F3600" s="1" t="s">
        <v>436</v>
      </c>
      <c r="G3600" s="138"/>
    </row>
    <row r="3601" spans="1:7" ht="15" customHeight="1">
      <c r="A3601" s="230" t="s">
        <v>767</v>
      </c>
      <c r="B3601" s="1" t="s">
        <v>487</v>
      </c>
      <c r="C3601" s="38">
        <v>7938150</v>
      </c>
      <c r="E3601" s="1" t="s">
        <v>389</v>
      </c>
      <c r="F3601" s="1" t="s">
        <v>436</v>
      </c>
      <c r="G3601" s="138" t="s">
        <v>173</v>
      </c>
    </row>
    <row r="3602" spans="1:7" ht="15" customHeight="1">
      <c r="A3602" s="230" t="s">
        <v>767</v>
      </c>
      <c r="B3602" s="1" t="s">
        <v>775</v>
      </c>
      <c r="D3602" s="38">
        <v>7938150</v>
      </c>
      <c r="E3602" s="1" t="s">
        <v>389</v>
      </c>
      <c r="F3602" s="1" t="s">
        <v>436</v>
      </c>
      <c r="G3602" s="138"/>
    </row>
    <row r="3603" spans="1:7" ht="15" customHeight="1">
      <c r="A3603" s="230" t="s">
        <v>767</v>
      </c>
      <c r="B3603" s="1" t="s">
        <v>487</v>
      </c>
      <c r="C3603" s="38">
        <v>11812350</v>
      </c>
      <c r="E3603" s="1" t="s">
        <v>391</v>
      </c>
      <c r="F3603" s="1" t="s">
        <v>436</v>
      </c>
      <c r="G3603" s="138" t="s">
        <v>173</v>
      </c>
    </row>
    <row r="3604" spans="1:7" ht="15" customHeight="1">
      <c r="A3604" s="230" t="s">
        <v>767</v>
      </c>
      <c r="B3604" s="1" t="s">
        <v>775</v>
      </c>
      <c r="D3604" s="38">
        <v>11812350</v>
      </c>
      <c r="E3604" s="1" t="s">
        <v>391</v>
      </c>
      <c r="F3604" s="1" t="s">
        <v>436</v>
      </c>
      <c r="G3604" s="138"/>
    </row>
    <row r="3605" spans="1:7" ht="15" customHeight="1">
      <c r="A3605" s="230" t="s">
        <v>768</v>
      </c>
      <c r="B3605" s="1" t="s">
        <v>487</v>
      </c>
      <c r="C3605" s="38">
        <v>2106337</v>
      </c>
      <c r="E3605" s="1" t="s">
        <v>242</v>
      </c>
      <c r="F3605" s="1" t="s">
        <v>436</v>
      </c>
      <c r="G3605" s="138" t="s">
        <v>173</v>
      </c>
    </row>
    <row r="3606" spans="1:7" ht="15" customHeight="1">
      <c r="A3606" s="230" t="s">
        <v>768</v>
      </c>
      <c r="B3606" s="1" t="s">
        <v>775</v>
      </c>
      <c r="D3606" s="38">
        <v>2106337</v>
      </c>
      <c r="E3606" s="1" t="s">
        <v>242</v>
      </c>
      <c r="F3606" s="1" t="s">
        <v>436</v>
      </c>
      <c r="G3606" s="138"/>
    </row>
    <row r="3607" spans="1:7" ht="15" customHeight="1">
      <c r="A3607" s="230" t="s">
        <v>768</v>
      </c>
      <c r="B3607" s="1" t="s">
        <v>487</v>
      </c>
      <c r="C3607" s="38">
        <v>20000000</v>
      </c>
      <c r="E3607" s="1" t="s">
        <v>242</v>
      </c>
      <c r="F3607" s="1" t="s">
        <v>436</v>
      </c>
      <c r="G3607" s="138" t="s">
        <v>173</v>
      </c>
    </row>
    <row r="3608" spans="1:7" ht="15" customHeight="1">
      <c r="A3608" s="230" t="s">
        <v>768</v>
      </c>
      <c r="B3608" s="1" t="s">
        <v>775</v>
      </c>
      <c r="D3608" s="38">
        <v>20000000</v>
      </c>
      <c r="E3608" s="1" t="s">
        <v>242</v>
      </c>
      <c r="F3608" s="1" t="s">
        <v>436</v>
      </c>
      <c r="G3608" s="138"/>
    </row>
    <row r="3609" spans="1:7" ht="15" customHeight="1">
      <c r="A3609" s="230" t="s">
        <v>769</v>
      </c>
      <c r="B3609" s="1" t="s">
        <v>487</v>
      </c>
      <c r="C3609" s="38">
        <v>98635020</v>
      </c>
      <c r="E3609" s="1" t="s">
        <v>327</v>
      </c>
      <c r="F3609" s="1" t="s">
        <v>436</v>
      </c>
      <c r="G3609" s="138" t="s">
        <v>173</v>
      </c>
    </row>
    <row r="3610" spans="1:7" ht="15" customHeight="1">
      <c r="A3610" s="230" t="s">
        <v>769</v>
      </c>
      <c r="B3610" s="1" t="s">
        <v>775</v>
      </c>
      <c r="D3610" s="38">
        <v>98635020</v>
      </c>
      <c r="E3610" s="1" t="s">
        <v>327</v>
      </c>
      <c r="F3610" s="1" t="s">
        <v>436</v>
      </c>
      <c r="G3610" s="138"/>
    </row>
    <row r="3611" spans="1:7" ht="15" customHeight="1">
      <c r="A3611" s="230" t="s">
        <v>769</v>
      </c>
      <c r="B3611" s="1" t="s">
        <v>487</v>
      </c>
      <c r="C3611" s="38">
        <v>3218490</v>
      </c>
      <c r="E3611" s="1" t="s">
        <v>340</v>
      </c>
      <c r="F3611" s="1" t="s">
        <v>436</v>
      </c>
      <c r="G3611" s="138" t="s">
        <v>173</v>
      </c>
    </row>
    <row r="3612" spans="1:7" ht="15" customHeight="1">
      <c r="A3612" s="230" t="s">
        <v>769</v>
      </c>
      <c r="B3612" s="1" t="s">
        <v>775</v>
      </c>
      <c r="D3612" s="38">
        <v>3218490</v>
      </c>
      <c r="E3612" s="1" t="s">
        <v>340</v>
      </c>
      <c r="F3612" s="1" t="s">
        <v>436</v>
      </c>
      <c r="G3612" s="138"/>
    </row>
    <row r="3613" spans="1:7" ht="15" customHeight="1">
      <c r="A3613" s="230" t="s">
        <v>769</v>
      </c>
      <c r="B3613" s="1" t="s">
        <v>487</v>
      </c>
      <c r="C3613" s="38">
        <v>78180960</v>
      </c>
      <c r="E3613" s="1" t="s">
        <v>341</v>
      </c>
      <c r="F3613" s="1" t="s">
        <v>436</v>
      </c>
      <c r="G3613" s="138" t="s">
        <v>173</v>
      </c>
    </row>
    <row r="3614" spans="1:7" ht="15" customHeight="1">
      <c r="A3614" s="230" t="s">
        <v>769</v>
      </c>
      <c r="B3614" s="1" t="s">
        <v>775</v>
      </c>
      <c r="D3614" s="38">
        <v>78180960</v>
      </c>
      <c r="E3614" s="1" t="s">
        <v>341</v>
      </c>
      <c r="F3614" s="1" t="s">
        <v>436</v>
      </c>
      <c r="G3614" s="138"/>
    </row>
    <row r="3615" spans="1:7" ht="15" customHeight="1">
      <c r="A3615" s="230" t="s">
        <v>769</v>
      </c>
      <c r="B3615" s="1" t="s">
        <v>487</v>
      </c>
      <c r="C3615" s="38">
        <v>14727350</v>
      </c>
      <c r="E3615" s="1" t="s">
        <v>341</v>
      </c>
      <c r="F3615" s="1" t="s">
        <v>436</v>
      </c>
      <c r="G3615" s="138" t="s">
        <v>173</v>
      </c>
    </row>
    <row r="3616" spans="1:7" ht="15" customHeight="1">
      <c r="A3616" s="230" t="s">
        <v>769</v>
      </c>
      <c r="B3616" s="1" t="s">
        <v>775</v>
      </c>
      <c r="D3616" s="38">
        <v>14727350</v>
      </c>
      <c r="E3616" s="1" t="s">
        <v>341</v>
      </c>
      <c r="F3616" s="1" t="s">
        <v>436</v>
      </c>
      <c r="G3616" s="138"/>
    </row>
    <row r="3617" spans="1:7" ht="15" customHeight="1">
      <c r="A3617" s="230" t="s">
        <v>769</v>
      </c>
      <c r="B3617" s="1" t="s">
        <v>487</v>
      </c>
      <c r="C3617" s="38">
        <v>30903180</v>
      </c>
      <c r="E3617" s="1" t="s">
        <v>341</v>
      </c>
      <c r="F3617" s="1" t="s">
        <v>436</v>
      </c>
      <c r="G3617" s="138" t="s">
        <v>173</v>
      </c>
    </row>
    <row r="3618" spans="1:7" ht="15" customHeight="1">
      <c r="A3618" s="230" t="s">
        <v>769</v>
      </c>
      <c r="B3618" s="1" t="s">
        <v>775</v>
      </c>
      <c r="D3618" s="38">
        <v>30903180</v>
      </c>
      <c r="E3618" s="1" t="s">
        <v>341</v>
      </c>
      <c r="F3618" s="1" t="s">
        <v>436</v>
      </c>
      <c r="G3618" s="138"/>
    </row>
    <row r="3619" spans="1:7" ht="15" customHeight="1">
      <c r="A3619" s="230" t="s">
        <v>769</v>
      </c>
      <c r="B3619" s="1" t="s">
        <v>487</v>
      </c>
      <c r="C3619" s="38">
        <v>126708582</v>
      </c>
      <c r="E3619" s="1" t="s">
        <v>341</v>
      </c>
      <c r="F3619" s="1" t="s">
        <v>436</v>
      </c>
      <c r="G3619" s="138" t="s">
        <v>173</v>
      </c>
    </row>
    <row r="3620" spans="1:7" ht="15" customHeight="1">
      <c r="A3620" s="230" t="s">
        <v>769</v>
      </c>
      <c r="B3620" s="1" t="s">
        <v>775</v>
      </c>
      <c r="D3620" s="38">
        <v>126708582</v>
      </c>
      <c r="E3620" s="1" t="s">
        <v>341</v>
      </c>
      <c r="F3620" s="1" t="s">
        <v>436</v>
      </c>
      <c r="G3620" s="138"/>
    </row>
    <row r="3621" spans="1:7" ht="15" customHeight="1">
      <c r="A3621" s="230" t="s">
        <v>769</v>
      </c>
      <c r="B3621" s="1" t="s">
        <v>487</v>
      </c>
      <c r="C3621" s="38">
        <v>23869428</v>
      </c>
      <c r="E3621" s="1" t="s">
        <v>341</v>
      </c>
      <c r="F3621" s="1" t="s">
        <v>436</v>
      </c>
      <c r="G3621" s="138" t="s">
        <v>173</v>
      </c>
    </row>
    <row r="3622" spans="1:7" ht="15" customHeight="1">
      <c r="A3622" s="230" t="s">
        <v>769</v>
      </c>
      <c r="B3622" s="1" t="s">
        <v>775</v>
      </c>
      <c r="D3622" s="38">
        <v>23869428</v>
      </c>
      <c r="E3622" s="1" t="s">
        <v>341</v>
      </c>
      <c r="F3622" s="1" t="s">
        <v>436</v>
      </c>
      <c r="G3622" s="138"/>
    </row>
    <row r="3623" spans="1:7" ht="15" customHeight="1">
      <c r="A3623" s="230" t="s">
        <v>769</v>
      </c>
      <c r="B3623" s="1" t="s">
        <v>487</v>
      </c>
      <c r="C3623" s="38">
        <v>50086080</v>
      </c>
      <c r="E3623" s="1" t="s">
        <v>341</v>
      </c>
      <c r="F3623" s="1" t="s">
        <v>436</v>
      </c>
      <c r="G3623" s="138" t="s">
        <v>173</v>
      </c>
    </row>
    <row r="3624" spans="1:7" ht="15" customHeight="1">
      <c r="A3624" s="230" t="s">
        <v>769</v>
      </c>
      <c r="B3624" s="1" t="s">
        <v>775</v>
      </c>
      <c r="D3624" s="38">
        <v>50086080</v>
      </c>
      <c r="E3624" s="1" t="s">
        <v>341</v>
      </c>
      <c r="F3624" s="1" t="s">
        <v>436</v>
      </c>
      <c r="G3624" s="138"/>
    </row>
    <row r="3625" spans="1:7" ht="15" customHeight="1">
      <c r="A3625" s="230" t="s">
        <v>769</v>
      </c>
      <c r="B3625" s="1" t="s">
        <v>487</v>
      </c>
      <c r="C3625" s="38">
        <v>131743458</v>
      </c>
      <c r="E3625" s="1" t="s">
        <v>369</v>
      </c>
      <c r="F3625" s="1" t="s">
        <v>436</v>
      </c>
      <c r="G3625" s="138" t="s">
        <v>173</v>
      </c>
    </row>
    <row r="3626" spans="1:7" ht="15" customHeight="1">
      <c r="A3626" s="230" t="s">
        <v>769</v>
      </c>
      <c r="B3626" s="1" t="s">
        <v>775</v>
      </c>
      <c r="D3626" s="38">
        <v>131743458</v>
      </c>
      <c r="E3626" s="1" t="s">
        <v>369</v>
      </c>
      <c r="F3626" s="1" t="s">
        <v>436</v>
      </c>
      <c r="G3626" s="138"/>
    </row>
    <row r="3627" spans="1:7" ht="15" customHeight="1">
      <c r="A3627" s="230" t="s">
        <v>769</v>
      </c>
      <c r="B3627" s="1" t="s">
        <v>487</v>
      </c>
      <c r="C3627" s="38">
        <v>19753315</v>
      </c>
      <c r="E3627" s="1" t="s">
        <v>380</v>
      </c>
      <c r="F3627" s="1" t="s">
        <v>436</v>
      </c>
      <c r="G3627" s="138" t="s">
        <v>173</v>
      </c>
    </row>
    <row r="3628" spans="1:7" ht="15" customHeight="1">
      <c r="A3628" s="230" t="s">
        <v>769</v>
      </c>
      <c r="B3628" s="1" t="s">
        <v>775</v>
      </c>
      <c r="D3628" s="38">
        <v>19753315</v>
      </c>
      <c r="E3628" s="1" t="s">
        <v>380</v>
      </c>
      <c r="F3628" s="1" t="s">
        <v>436</v>
      </c>
      <c r="G3628" s="138"/>
    </row>
    <row r="3629" spans="1:7" ht="15" customHeight="1">
      <c r="A3629" s="230" t="s">
        <v>769</v>
      </c>
      <c r="B3629" s="1" t="s">
        <v>487</v>
      </c>
      <c r="C3629" s="38">
        <v>104030740</v>
      </c>
      <c r="E3629" s="1" t="s">
        <v>356</v>
      </c>
      <c r="F3629" s="1" t="s">
        <v>436</v>
      </c>
      <c r="G3629" s="138" t="s">
        <v>173</v>
      </c>
    </row>
    <row r="3630" spans="1:7" ht="15" customHeight="1">
      <c r="A3630" s="230" t="s">
        <v>769</v>
      </c>
      <c r="B3630" s="1" t="s">
        <v>775</v>
      </c>
      <c r="D3630" s="38">
        <v>104030740</v>
      </c>
      <c r="E3630" s="1" t="s">
        <v>356</v>
      </c>
      <c r="F3630" s="1" t="s">
        <v>436</v>
      </c>
      <c r="G3630" s="138"/>
    </row>
    <row r="3631" spans="1:7" ht="15" customHeight="1">
      <c r="A3631" s="230" t="s">
        <v>770</v>
      </c>
      <c r="B3631" s="1" t="s">
        <v>487</v>
      </c>
      <c r="C3631" s="38">
        <f>90830575-4884</f>
        <v>90825691</v>
      </c>
      <c r="E3631" s="1" t="s">
        <v>386</v>
      </c>
      <c r="F3631" s="1" t="s">
        <v>436</v>
      </c>
      <c r="G3631" s="138" t="s">
        <v>173</v>
      </c>
    </row>
    <row r="3632" spans="1:7" ht="15" customHeight="1">
      <c r="A3632" s="230" t="s">
        <v>770</v>
      </c>
      <c r="B3632" s="1" t="s">
        <v>775</v>
      </c>
      <c r="D3632" s="38">
        <v>90825691</v>
      </c>
      <c r="E3632" s="1" t="s">
        <v>386</v>
      </c>
      <c r="F3632" s="1" t="s">
        <v>436</v>
      </c>
      <c r="G3632" s="138"/>
    </row>
    <row r="3633" spans="1:7" ht="15" customHeight="1">
      <c r="A3633" s="230" t="s">
        <v>770</v>
      </c>
      <c r="B3633" s="1" t="s">
        <v>487</v>
      </c>
      <c r="C3633" s="38">
        <v>4884</v>
      </c>
      <c r="E3633" s="1" t="s">
        <v>386</v>
      </c>
      <c r="F3633" s="1" t="s">
        <v>778</v>
      </c>
      <c r="G3633" s="138" t="s">
        <v>173</v>
      </c>
    </row>
    <row r="3634" spans="1:7" ht="15" customHeight="1">
      <c r="A3634" s="230" t="s">
        <v>770</v>
      </c>
      <c r="B3634" s="1" t="s">
        <v>30</v>
      </c>
      <c r="D3634" s="38">
        <v>4884</v>
      </c>
      <c r="E3634" s="1" t="s">
        <v>386</v>
      </c>
      <c r="F3634" s="1" t="s">
        <v>777</v>
      </c>
      <c r="G3634" s="138"/>
    </row>
    <row r="3635" spans="1:7" ht="15" customHeight="1">
      <c r="A3635" s="230" t="s">
        <v>771</v>
      </c>
      <c r="B3635" s="1" t="s">
        <v>487</v>
      </c>
      <c r="C3635" s="38">
        <v>22883300</v>
      </c>
      <c r="E3635" s="1" t="s">
        <v>390</v>
      </c>
      <c r="F3635" s="1" t="s">
        <v>436</v>
      </c>
      <c r="G3635" s="138" t="s">
        <v>173</v>
      </c>
    </row>
    <row r="3636" spans="1:7" ht="15" customHeight="1">
      <c r="A3636" s="230" t="s">
        <v>771</v>
      </c>
      <c r="B3636" s="1" t="s">
        <v>775</v>
      </c>
      <c r="D3636" s="38">
        <v>22883300</v>
      </c>
      <c r="E3636" s="1" t="s">
        <v>390</v>
      </c>
      <c r="F3636" s="1" t="s">
        <v>436</v>
      </c>
      <c r="G3636" s="138"/>
    </row>
    <row r="3637" spans="1:7" ht="15" customHeight="1">
      <c r="A3637" s="230" t="s">
        <v>771</v>
      </c>
      <c r="B3637" s="1" t="s">
        <v>487</v>
      </c>
      <c r="C3637" s="38">
        <v>8963130</v>
      </c>
      <c r="E3637" s="1" t="s">
        <v>363</v>
      </c>
      <c r="F3637" s="1" t="s">
        <v>436</v>
      </c>
      <c r="G3637" s="138" t="s">
        <v>173</v>
      </c>
    </row>
    <row r="3638" spans="1:7" ht="15" customHeight="1">
      <c r="A3638" s="230" t="s">
        <v>771</v>
      </c>
      <c r="B3638" s="1" t="s">
        <v>775</v>
      </c>
      <c r="D3638" s="38">
        <v>8963130</v>
      </c>
      <c r="E3638" s="1" t="s">
        <v>363</v>
      </c>
      <c r="F3638" s="1" t="s">
        <v>436</v>
      </c>
      <c r="G3638" s="138"/>
    </row>
    <row r="3639" spans="1:7" ht="15" customHeight="1">
      <c r="A3639" s="230" t="s">
        <v>771</v>
      </c>
      <c r="B3639" s="1" t="s">
        <v>487</v>
      </c>
      <c r="C3639" s="38">
        <v>7384850</v>
      </c>
      <c r="E3639" s="1" t="s">
        <v>397</v>
      </c>
      <c r="F3639" s="1" t="s">
        <v>436</v>
      </c>
      <c r="G3639" s="138" t="s">
        <v>173</v>
      </c>
    </row>
    <row r="3640" spans="1:7" ht="15" customHeight="1">
      <c r="A3640" s="230" t="s">
        <v>771</v>
      </c>
      <c r="B3640" s="1" t="s">
        <v>775</v>
      </c>
      <c r="D3640" s="38">
        <v>7384850</v>
      </c>
      <c r="E3640" s="1" t="s">
        <v>397</v>
      </c>
      <c r="F3640" s="1" t="s">
        <v>436</v>
      </c>
      <c r="G3640" s="138"/>
    </row>
    <row r="3641" spans="1:7" ht="15" customHeight="1">
      <c r="A3641" s="230" t="s">
        <v>772</v>
      </c>
      <c r="B3641" s="1" t="s">
        <v>487</v>
      </c>
      <c r="C3641" s="38">
        <v>5156360</v>
      </c>
      <c r="E3641" s="1" t="s">
        <v>334</v>
      </c>
      <c r="F3641" s="1" t="s">
        <v>436</v>
      </c>
      <c r="G3641" s="138" t="s">
        <v>173</v>
      </c>
    </row>
    <row r="3642" spans="1:7" ht="15" customHeight="1">
      <c r="A3642" s="230" t="s">
        <v>772</v>
      </c>
      <c r="B3642" s="1" t="s">
        <v>775</v>
      </c>
      <c r="D3642" s="38">
        <v>5156360</v>
      </c>
      <c r="E3642" s="1" t="s">
        <v>334</v>
      </c>
      <c r="F3642" s="1" t="s">
        <v>436</v>
      </c>
      <c r="G3642" s="138"/>
    </row>
    <row r="3643" spans="1:7" ht="15" customHeight="1">
      <c r="A3643" s="230" t="s">
        <v>772</v>
      </c>
      <c r="B3643" s="1" t="s">
        <v>487</v>
      </c>
      <c r="C3643" s="38">
        <v>1930500</v>
      </c>
      <c r="E3643" s="1" t="s">
        <v>428</v>
      </c>
      <c r="F3643" s="1" t="s">
        <v>436</v>
      </c>
      <c r="G3643" s="138" t="s">
        <v>173</v>
      </c>
    </row>
    <row r="3644" spans="1:7" ht="15" customHeight="1">
      <c r="A3644" s="230" t="s">
        <v>772</v>
      </c>
      <c r="B3644" s="1" t="s">
        <v>775</v>
      </c>
      <c r="D3644" s="38">
        <v>1930500</v>
      </c>
      <c r="E3644" s="1" t="s">
        <v>428</v>
      </c>
      <c r="F3644" s="1" t="s">
        <v>436</v>
      </c>
      <c r="G3644" s="138"/>
    </row>
    <row r="3645" spans="1:7" ht="15" customHeight="1">
      <c r="A3645" s="230" t="s">
        <v>772</v>
      </c>
      <c r="B3645" s="1" t="s">
        <v>487</v>
      </c>
      <c r="C3645" s="38">
        <v>9853800</v>
      </c>
      <c r="E3645" s="1" t="s">
        <v>346</v>
      </c>
      <c r="F3645" s="1" t="s">
        <v>436</v>
      </c>
      <c r="G3645" s="138" t="s">
        <v>173</v>
      </c>
    </row>
    <row r="3646" spans="1:7" ht="15" customHeight="1">
      <c r="A3646" s="230" t="s">
        <v>772</v>
      </c>
      <c r="B3646" s="1" t="s">
        <v>775</v>
      </c>
      <c r="D3646" s="38">
        <v>9853800</v>
      </c>
      <c r="E3646" s="1" t="s">
        <v>346</v>
      </c>
      <c r="F3646" s="1" t="s">
        <v>436</v>
      </c>
      <c r="G3646" s="138"/>
    </row>
    <row r="3647" spans="1:7" ht="15" customHeight="1">
      <c r="A3647" s="230" t="s">
        <v>772</v>
      </c>
      <c r="B3647" s="1" t="s">
        <v>487</v>
      </c>
      <c r="C3647" s="38">
        <v>1822920</v>
      </c>
      <c r="E3647" s="1" t="s">
        <v>330</v>
      </c>
      <c r="F3647" s="1" t="s">
        <v>436</v>
      </c>
      <c r="G3647" s="138" t="s">
        <v>173</v>
      </c>
    </row>
    <row r="3648" spans="1:7" ht="15" customHeight="1">
      <c r="A3648" s="230" t="s">
        <v>772</v>
      </c>
      <c r="B3648" s="1" t="s">
        <v>775</v>
      </c>
      <c r="D3648" s="38">
        <v>1822920</v>
      </c>
      <c r="E3648" s="1" t="s">
        <v>330</v>
      </c>
      <c r="F3648" s="1" t="s">
        <v>436</v>
      </c>
      <c r="G3648" s="1"/>
    </row>
    <row r="3649" spans="1:7" ht="15" customHeight="1">
      <c r="A3649" s="230" t="s">
        <v>772</v>
      </c>
      <c r="B3649" s="1" t="s">
        <v>487</v>
      </c>
      <c r="C3649" s="38">
        <v>24440900</v>
      </c>
      <c r="E3649" s="1" t="s">
        <v>370</v>
      </c>
      <c r="F3649" s="1" t="s">
        <v>436</v>
      </c>
      <c r="G3649" s="138" t="s">
        <v>173</v>
      </c>
    </row>
    <row r="3650" spans="1:7" ht="15" customHeight="1">
      <c r="A3650" s="230" t="s">
        <v>772</v>
      </c>
      <c r="B3650" s="1" t="s">
        <v>775</v>
      </c>
      <c r="D3650" s="38">
        <v>24440900</v>
      </c>
      <c r="E3650" s="1" t="s">
        <v>370</v>
      </c>
      <c r="F3650" s="1" t="s">
        <v>436</v>
      </c>
      <c r="G3650" s="138"/>
    </row>
    <row r="3651" spans="1:7" ht="15" customHeight="1">
      <c r="A3651" s="230" t="s">
        <v>772</v>
      </c>
      <c r="B3651" s="1" t="s">
        <v>487</v>
      </c>
      <c r="C3651" s="38">
        <v>76627100</v>
      </c>
      <c r="E3651" s="1" t="s">
        <v>370</v>
      </c>
      <c r="F3651" s="1" t="s">
        <v>436</v>
      </c>
      <c r="G3651" s="138" t="s">
        <v>173</v>
      </c>
    </row>
    <row r="3652" spans="1:7" ht="15" customHeight="1">
      <c r="A3652" s="230" t="s">
        <v>772</v>
      </c>
      <c r="B3652" s="1" t="s">
        <v>775</v>
      </c>
      <c r="D3652" s="38">
        <v>76627100</v>
      </c>
      <c r="E3652" s="1" t="s">
        <v>370</v>
      </c>
      <c r="F3652" s="1" t="s">
        <v>436</v>
      </c>
      <c r="G3652" s="138"/>
    </row>
    <row r="3653" spans="1:7" ht="15" customHeight="1">
      <c r="A3653" s="230" t="s">
        <v>773</v>
      </c>
      <c r="B3653" s="1" t="s">
        <v>487</v>
      </c>
      <c r="C3653" s="38">
        <v>13693460</v>
      </c>
      <c r="E3653" s="1" t="s">
        <v>378</v>
      </c>
      <c r="F3653" s="1" t="s">
        <v>436</v>
      </c>
      <c r="G3653" s="138" t="s">
        <v>173</v>
      </c>
    </row>
    <row r="3654" spans="1:7" ht="15" customHeight="1">
      <c r="A3654" s="230" t="s">
        <v>773</v>
      </c>
      <c r="B3654" s="1" t="s">
        <v>775</v>
      </c>
      <c r="D3654" s="38">
        <v>13693460</v>
      </c>
      <c r="E3654" s="1" t="s">
        <v>378</v>
      </c>
      <c r="F3654" s="1" t="s">
        <v>436</v>
      </c>
      <c r="G3654" s="138"/>
    </row>
    <row r="3655" spans="1:7" ht="15" customHeight="1">
      <c r="A3655" s="230" t="s">
        <v>773</v>
      </c>
      <c r="B3655" s="1" t="s">
        <v>487</v>
      </c>
      <c r="C3655" s="38">
        <v>10997910</v>
      </c>
      <c r="E3655" s="1" t="s">
        <v>434</v>
      </c>
      <c r="F3655" s="1" t="s">
        <v>436</v>
      </c>
      <c r="G3655" s="138" t="s">
        <v>173</v>
      </c>
    </row>
    <row r="3656" spans="1:7" ht="15" customHeight="1">
      <c r="A3656" s="230" t="s">
        <v>773</v>
      </c>
      <c r="B3656" s="1" t="s">
        <v>775</v>
      </c>
      <c r="D3656" s="38">
        <v>10997910</v>
      </c>
      <c r="E3656" s="1" t="s">
        <v>434</v>
      </c>
      <c r="F3656" s="1" t="s">
        <v>436</v>
      </c>
      <c r="G3656" s="1"/>
    </row>
    <row r="3657" spans="1:7" ht="15" customHeight="1">
      <c r="A3657" s="230" t="s">
        <v>773</v>
      </c>
      <c r="B3657" s="1" t="s">
        <v>487</v>
      </c>
      <c r="C3657" s="38">
        <v>14112318</v>
      </c>
      <c r="E3657" s="1" t="s">
        <v>413</v>
      </c>
      <c r="F3657" s="1" t="s">
        <v>436</v>
      </c>
      <c r="G3657" s="138" t="s">
        <v>173</v>
      </c>
    </row>
    <row r="3658" spans="1:7" ht="15" customHeight="1">
      <c r="A3658" s="230" t="s">
        <v>773</v>
      </c>
      <c r="B3658" s="1" t="s">
        <v>775</v>
      </c>
      <c r="D3658" s="38">
        <v>14112318</v>
      </c>
      <c r="E3658" s="1" t="s">
        <v>413</v>
      </c>
      <c r="F3658" s="1" t="s">
        <v>436</v>
      </c>
      <c r="G3658" s="138"/>
    </row>
    <row r="3659" spans="1:7" ht="15" customHeight="1">
      <c r="A3659" s="230" t="s">
        <v>774</v>
      </c>
      <c r="B3659" s="1" t="s">
        <v>487</v>
      </c>
      <c r="C3659" s="38">
        <v>15749800</v>
      </c>
      <c r="E3659" s="1" t="s">
        <v>340</v>
      </c>
      <c r="F3659" s="1" t="s">
        <v>436</v>
      </c>
      <c r="G3659" s="138" t="s">
        <v>173</v>
      </c>
    </row>
    <row r="3660" spans="1:7" ht="15" customHeight="1">
      <c r="A3660" s="230" t="s">
        <v>774</v>
      </c>
      <c r="B3660" s="1" t="s">
        <v>775</v>
      </c>
      <c r="D3660" s="38">
        <v>15749800</v>
      </c>
      <c r="E3660" s="1" t="s">
        <v>340</v>
      </c>
      <c r="F3660" s="1" t="s">
        <v>436</v>
      </c>
      <c r="G3660" s="138"/>
    </row>
    <row r="3661" spans="1:7" ht="15" customHeight="1">
      <c r="A3661" s="230" t="s">
        <v>774</v>
      </c>
      <c r="B3661" s="1" t="s">
        <v>487</v>
      </c>
      <c r="C3661" s="38">
        <v>13956250</v>
      </c>
      <c r="E3661" s="1" t="s">
        <v>340</v>
      </c>
      <c r="F3661" s="1" t="s">
        <v>436</v>
      </c>
      <c r="G3661" s="138" t="s">
        <v>173</v>
      </c>
    </row>
    <row r="3662" spans="1:7" ht="15" customHeight="1">
      <c r="A3662" s="230" t="s">
        <v>774</v>
      </c>
      <c r="B3662" s="1" t="s">
        <v>775</v>
      </c>
      <c r="D3662" s="38">
        <v>13956250</v>
      </c>
      <c r="E3662" s="1" t="s">
        <v>340</v>
      </c>
      <c r="F3662" s="1" t="s">
        <v>436</v>
      </c>
      <c r="G3662" s="138"/>
    </row>
    <row r="3663" spans="1:7" ht="15" customHeight="1">
      <c r="A3663" s="230" t="s">
        <v>774</v>
      </c>
      <c r="B3663" s="1" t="s">
        <v>487</v>
      </c>
      <c r="C3663" s="38">
        <v>4378253</v>
      </c>
      <c r="E3663" s="1" t="s">
        <v>340</v>
      </c>
      <c r="F3663" s="1" t="s">
        <v>436</v>
      </c>
      <c r="G3663" s="138" t="s">
        <v>173</v>
      </c>
    </row>
    <row r="3664" spans="1:7" ht="15" customHeight="1">
      <c r="A3664" s="230" t="s">
        <v>774</v>
      </c>
      <c r="B3664" s="1" t="s">
        <v>775</v>
      </c>
      <c r="D3664" s="38">
        <v>4378253</v>
      </c>
      <c r="E3664" s="1" t="s">
        <v>340</v>
      </c>
      <c r="F3664" s="1" t="s">
        <v>436</v>
      </c>
      <c r="G3664" s="1"/>
    </row>
    <row r="3665" spans="1:8" ht="15" customHeight="1">
      <c r="A3665" s="230" t="s">
        <v>774</v>
      </c>
      <c r="B3665" s="1" t="s">
        <v>487</v>
      </c>
      <c r="C3665" s="38">
        <v>5137924</v>
      </c>
      <c r="E3665" s="1" t="s">
        <v>340</v>
      </c>
      <c r="F3665" s="1" t="s">
        <v>436</v>
      </c>
      <c r="G3665" s="138" t="s">
        <v>173</v>
      </c>
    </row>
    <row r="3666" spans="1:8" ht="15" customHeight="1">
      <c r="A3666" s="230" t="s">
        <v>774</v>
      </c>
      <c r="B3666" s="1" t="s">
        <v>775</v>
      </c>
      <c r="D3666" s="38">
        <v>5137924</v>
      </c>
      <c r="E3666" s="1" t="s">
        <v>340</v>
      </c>
      <c r="F3666" s="1" t="s">
        <v>436</v>
      </c>
      <c r="G3666" s="138"/>
    </row>
    <row r="3667" spans="1:8" ht="15" customHeight="1">
      <c r="A3667" s="193">
        <v>44407</v>
      </c>
      <c r="B3667" s="135" t="s">
        <v>487</v>
      </c>
      <c r="C3667" s="300">
        <v>2060000</v>
      </c>
      <c r="D3667" s="300"/>
      <c r="E3667" s="135" t="s">
        <v>780</v>
      </c>
      <c r="F3667" s="135" t="s">
        <v>853</v>
      </c>
      <c r="G3667" s="138" t="s">
        <v>173</v>
      </c>
    </row>
    <row r="3668" spans="1:8" ht="15" customHeight="1">
      <c r="A3668" s="188">
        <v>44407</v>
      </c>
      <c r="B3668" s="26" t="s">
        <v>851</v>
      </c>
      <c r="C3668" s="313"/>
      <c r="D3668" s="313">
        <v>2060000</v>
      </c>
      <c r="E3668" s="26" t="s">
        <v>779</v>
      </c>
      <c r="F3668" s="26" t="s">
        <v>852</v>
      </c>
      <c r="G3668" s="133"/>
    </row>
    <row r="3669" spans="1:8" ht="15" customHeight="1">
      <c r="A3669" s="230" t="s">
        <v>781</v>
      </c>
      <c r="B3669" s="1" t="s">
        <v>487</v>
      </c>
      <c r="C3669" s="38">
        <v>992464</v>
      </c>
      <c r="E3669" s="1" t="s">
        <v>327</v>
      </c>
      <c r="F3669" s="1" t="s">
        <v>437</v>
      </c>
      <c r="G3669" s="1" t="s">
        <v>173</v>
      </c>
      <c r="H3669" s="159" t="s">
        <v>788</v>
      </c>
    </row>
    <row r="3670" spans="1:8" ht="15" customHeight="1">
      <c r="A3670" s="230" t="s">
        <v>781</v>
      </c>
      <c r="B3670" s="1" t="s">
        <v>266</v>
      </c>
      <c r="D3670" s="38">
        <v>992464</v>
      </c>
      <c r="E3670" s="1" t="s">
        <v>327</v>
      </c>
      <c r="F3670" s="1" t="s">
        <v>437</v>
      </c>
      <c r="G3670" s="1"/>
    </row>
    <row r="3671" spans="1:8" ht="15" customHeight="1">
      <c r="A3671" s="230" t="s">
        <v>781</v>
      </c>
      <c r="B3671" s="1" t="s">
        <v>487</v>
      </c>
      <c r="C3671" s="38">
        <v>13568457</v>
      </c>
      <c r="E3671" s="1" t="s">
        <v>367</v>
      </c>
      <c r="F3671" s="1" t="s">
        <v>437</v>
      </c>
      <c r="G3671" s="1" t="s">
        <v>173</v>
      </c>
    </row>
    <row r="3672" spans="1:8" ht="15" customHeight="1">
      <c r="A3672" s="230" t="s">
        <v>781</v>
      </c>
      <c r="B3672" s="1" t="s">
        <v>266</v>
      </c>
      <c r="D3672" s="38">
        <v>13568457</v>
      </c>
      <c r="E3672" s="1" t="s">
        <v>367</v>
      </c>
      <c r="F3672" s="1" t="s">
        <v>437</v>
      </c>
      <c r="G3672" s="1"/>
    </row>
    <row r="3673" spans="1:8" ht="15" customHeight="1">
      <c r="A3673" s="230" t="s">
        <v>781</v>
      </c>
      <c r="B3673" s="1" t="s">
        <v>487</v>
      </c>
      <c r="C3673" s="38">
        <v>620</v>
      </c>
      <c r="E3673" s="1" t="s">
        <v>338</v>
      </c>
      <c r="F3673" s="1" t="s">
        <v>437</v>
      </c>
      <c r="G3673" s="1" t="s">
        <v>173</v>
      </c>
    </row>
    <row r="3674" spans="1:8" ht="15" customHeight="1">
      <c r="A3674" s="230" t="s">
        <v>781</v>
      </c>
      <c r="B3674" s="1" t="s">
        <v>266</v>
      </c>
      <c r="D3674" s="38">
        <v>620</v>
      </c>
      <c r="E3674" s="1" t="s">
        <v>338</v>
      </c>
      <c r="F3674" s="1" t="s">
        <v>437</v>
      </c>
      <c r="G3674" s="1"/>
    </row>
    <row r="3675" spans="1:8" ht="15" customHeight="1">
      <c r="A3675" s="230" t="s">
        <v>781</v>
      </c>
      <c r="B3675" s="1" t="s">
        <v>487</v>
      </c>
      <c r="C3675" s="38">
        <v>15785</v>
      </c>
      <c r="E3675" s="1" t="s">
        <v>338</v>
      </c>
      <c r="F3675" s="1" t="s">
        <v>437</v>
      </c>
      <c r="G3675" s="1" t="s">
        <v>173</v>
      </c>
    </row>
    <row r="3676" spans="1:8" ht="15" customHeight="1">
      <c r="A3676" s="230" t="s">
        <v>781</v>
      </c>
      <c r="B3676" s="1" t="s">
        <v>266</v>
      </c>
      <c r="D3676" s="38">
        <v>15785</v>
      </c>
      <c r="E3676" s="1" t="s">
        <v>338</v>
      </c>
      <c r="F3676" s="1" t="s">
        <v>437</v>
      </c>
      <c r="G3676" s="1"/>
    </row>
    <row r="3677" spans="1:8" ht="15" customHeight="1">
      <c r="A3677" s="230" t="s">
        <v>781</v>
      </c>
      <c r="B3677" s="1" t="s">
        <v>487</v>
      </c>
      <c r="C3677" s="38">
        <v>1670</v>
      </c>
      <c r="E3677" s="1" t="s">
        <v>338</v>
      </c>
      <c r="F3677" s="1" t="s">
        <v>437</v>
      </c>
      <c r="G3677" s="1" t="s">
        <v>173</v>
      </c>
    </row>
    <row r="3678" spans="1:8" ht="15" customHeight="1">
      <c r="A3678" s="230" t="s">
        <v>781</v>
      </c>
      <c r="B3678" s="1" t="s">
        <v>266</v>
      </c>
      <c r="D3678" s="38">
        <v>1670</v>
      </c>
      <c r="E3678" s="1" t="s">
        <v>338</v>
      </c>
      <c r="F3678" s="1" t="s">
        <v>437</v>
      </c>
      <c r="G3678" s="1"/>
    </row>
    <row r="3679" spans="1:8" ht="15" customHeight="1">
      <c r="A3679" s="230" t="s">
        <v>781</v>
      </c>
      <c r="B3679" s="1" t="s">
        <v>487</v>
      </c>
      <c r="C3679" s="38">
        <v>42108</v>
      </c>
      <c r="E3679" s="1" t="s">
        <v>338</v>
      </c>
      <c r="F3679" s="1" t="s">
        <v>437</v>
      </c>
      <c r="G3679" s="1" t="s">
        <v>173</v>
      </c>
    </row>
    <row r="3680" spans="1:8" ht="15" customHeight="1">
      <c r="A3680" s="230" t="s">
        <v>781</v>
      </c>
      <c r="B3680" s="1" t="s">
        <v>266</v>
      </c>
      <c r="D3680" s="38">
        <v>42108</v>
      </c>
      <c r="E3680" s="1" t="s">
        <v>338</v>
      </c>
      <c r="F3680" s="1" t="s">
        <v>437</v>
      </c>
      <c r="G3680" s="1"/>
    </row>
    <row r="3681" spans="1:7" ht="15" customHeight="1">
      <c r="A3681" s="230" t="s">
        <v>781</v>
      </c>
      <c r="B3681" s="1" t="s">
        <v>487</v>
      </c>
      <c r="C3681" s="38">
        <v>6854101</v>
      </c>
      <c r="E3681" s="1" t="s">
        <v>337</v>
      </c>
      <c r="F3681" s="1" t="s">
        <v>437</v>
      </c>
      <c r="G3681" s="1" t="s">
        <v>173</v>
      </c>
    </row>
    <row r="3682" spans="1:7" ht="15" customHeight="1">
      <c r="A3682" s="230" t="s">
        <v>781</v>
      </c>
      <c r="B3682" s="1" t="s">
        <v>266</v>
      </c>
      <c r="D3682" s="38">
        <v>6854101</v>
      </c>
      <c r="E3682" s="1" t="s">
        <v>337</v>
      </c>
      <c r="F3682" s="1" t="s">
        <v>437</v>
      </c>
      <c r="G3682" s="1"/>
    </row>
    <row r="3683" spans="1:7" ht="15" customHeight="1">
      <c r="A3683" s="230" t="s">
        <v>781</v>
      </c>
      <c r="B3683" s="1" t="s">
        <v>487</v>
      </c>
      <c r="C3683" s="38">
        <v>9580</v>
      </c>
      <c r="E3683" s="1" t="s">
        <v>449</v>
      </c>
      <c r="F3683" s="1" t="s">
        <v>437</v>
      </c>
      <c r="G3683" s="1" t="s">
        <v>173</v>
      </c>
    </row>
    <row r="3684" spans="1:7" ht="15" customHeight="1">
      <c r="A3684" s="230" t="s">
        <v>781</v>
      </c>
      <c r="B3684" s="1" t="s">
        <v>266</v>
      </c>
      <c r="D3684" s="38">
        <v>9580</v>
      </c>
      <c r="E3684" s="1" t="s">
        <v>449</v>
      </c>
      <c r="F3684" s="1" t="s">
        <v>437</v>
      </c>
      <c r="G3684" s="1"/>
    </row>
    <row r="3685" spans="1:7" ht="15" customHeight="1">
      <c r="A3685" s="230" t="s">
        <v>781</v>
      </c>
      <c r="B3685" s="1" t="s">
        <v>487</v>
      </c>
      <c r="C3685" s="38">
        <v>240834</v>
      </c>
      <c r="E3685" s="1" t="s">
        <v>449</v>
      </c>
      <c r="F3685" s="1" t="s">
        <v>437</v>
      </c>
      <c r="G3685" s="1" t="s">
        <v>173</v>
      </c>
    </row>
    <row r="3686" spans="1:7" ht="15" customHeight="1">
      <c r="A3686" s="230" t="s">
        <v>781</v>
      </c>
      <c r="B3686" s="1" t="s">
        <v>266</v>
      </c>
      <c r="D3686" s="38">
        <v>240834</v>
      </c>
      <c r="E3686" s="1" t="s">
        <v>449</v>
      </c>
      <c r="F3686" s="1" t="s">
        <v>437</v>
      </c>
      <c r="G3686" s="1"/>
    </row>
    <row r="3687" spans="1:7" ht="15" customHeight="1">
      <c r="A3687" s="230" t="s">
        <v>781</v>
      </c>
      <c r="B3687" s="1" t="s">
        <v>487</v>
      </c>
      <c r="C3687" s="38">
        <v>2910</v>
      </c>
      <c r="E3687" s="1" t="s">
        <v>331</v>
      </c>
      <c r="F3687" s="1" t="s">
        <v>437</v>
      </c>
      <c r="G3687" s="1" t="s">
        <v>173</v>
      </c>
    </row>
    <row r="3688" spans="1:7" ht="15" customHeight="1">
      <c r="A3688" s="230" t="s">
        <v>781</v>
      </c>
      <c r="B3688" s="1" t="s">
        <v>266</v>
      </c>
      <c r="D3688" s="38">
        <v>2910</v>
      </c>
      <c r="E3688" s="1" t="s">
        <v>331</v>
      </c>
      <c r="F3688" s="1" t="s">
        <v>437</v>
      </c>
      <c r="G3688" s="1"/>
    </row>
    <row r="3689" spans="1:7" ht="15" customHeight="1">
      <c r="A3689" s="230" t="s">
        <v>781</v>
      </c>
      <c r="B3689" s="1" t="s">
        <v>487</v>
      </c>
      <c r="C3689" s="38">
        <v>73282</v>
      </c>
      <c r="E3689" s="1" t="s">
        <v>331</v>
      </c>
      <c r="F3689" s="1" t="s">
        <v>437</v>
      </c>
      <c r="G3689" s="1" t="s">
        <v>173</v>
      </c>
    </row>
    <row r="3690" spans="1:7" ht="15" customHeight="1">
      <c r="A3690" s="230" t="s">
        <v>781</v>
      </c>
      <c r="B3690" s="1" t="s">
        <v>266</v>
      </c>
      <c r="D3690" s="38">
        <v>73282</v>
      </c>
      <c r="E3690" s="1" t="s">
        <v>331</v>
      </c>
      <c r="F3690" s="1" t="s">
        <v>437</v>
      </c>
      <c r="G3690" s="1"/>
    </row>
    <row r="3691" spans="1:7" ht="15" customHeight="1">
      <c r="A3691" s="230" t="s">
        <v>781</v>
      </c>
      <c r="B3691" s="1" t="s">
        <v>487</v>
      </c>
      <c r="C3691" s="38">
        <v>147234</v>
      </c>
      <c r="E3691" s="1" t="s">
        <v>380</v>
      </c>
      <c r="F3691" s="1" t="s">
        <v>437</v>
      </c>
      <c r="G3691" s="1" t="s">
        <v>173</v>
      </c>
    </row>
    <row r="3692" spans="1:7" ht="15" customHeight="1">
      <c r="A3692" s="230" t="s">
        <v>781</v>
      </c>
      <c r="B3692" s="1" t="s">
        <v>266</v>
      </c>
      <c r="D3692" s="38">
        <v>147234</v>
      </c>
      <c r="E3692" s="1" t="s">
        <v>380</v>
      </c>
      <c r="F3692" s="1" t="s">
        <v>437</v>
      </c>
      <c r="G3692" s="1"/>
    </row>
    <row r="3693" spans="1:7" ht="15" customHeight="1">
      <c r="A3693" s="230" t="s">
        <v>781</v>
      </c>
      <c r="B3693" s="1" t="s">
        <v>487</v>
      </c>
      <c r="C3693" s="38">
        <v>360</v>
      </c>
      <c r="E3693" s="1" t="s">
        <v>428</v>
      </c>
      <c r="F3693" s="1" t="s">
        <v>437</v>
      </c>
      <c r="G3693" s="1" t="s">
        <v>173</v>
      </c>
    </row>
    <row r="3694" spans="1:7" ht="15" customHeight="1">
      <c r="A3694" s="230" t="s">
        <v>781</v>
      </c>
      <c r="B3694" s="1" t="s">
        <v>266</v>
      </c>
      <c r="D3694" s="38">
        <v>360</v>
      </c>
      <c r="E3694" s="1" t="s">
        <v>428</v>
      </c>
      <c r="F3694" s="1" t="s">
        <v>437</v>
      </c>
      <c r="G3694" s="1"/>
    </row>
    <row r="3695" spans="1:7" ht="15" customHeight="1">
      <c r="A3695" s="230" t="s">
        <v>781</v>
      </c>
      <c r="B3695" s="1" t="s">
        <v>487</v>
      </c>
      <c r="C3695" s="38">
        <v>148745</v>
      </c>
      <c r="E3695" s="1" t="s">
        <v>368</v>
      </c>
      <c r="F3695" s="1" t="s">
        <v>437</v>
      </c>
      <c r="G3695" s="1" t="s">
        <v>173</v>
      </c>
    </row>
    <row r="3696" spans="1:7" ht="15" customHeight="1">
      <c r="A3696" s="230" t="s">
        <v>781</v>
      </c>
      <c r="B3696" s="1" t="s">
        <v>266</v>
      </c>
      <c r="D3696" s="38">
        <v>148745</v>
      </c>
      <c r="E3696" s="1" t="s">
        <v>368</v>
      </c>
      <c r="F3696" s="1" t="s">
        <v>437</v>
      </c>
      <c r="G3696" s="1"/>
    </row>
    <row r="3697" spans="1:7" ht="15" customHeight="1">
      <c r="A3697" s="230" t="s">
        <v>781</v>
      </c>
      <c r="B3697" s="1" t="s">
        <v>487</v>
      </c>
      <c r="C3697" s="38">
        <v>9284</v>
      </c>
      <c r="E3697" s="1" t="s">
        <v>428</v>
      </c>
      <c r="F3697" s="1" t="s">
        <v>437</v>
      </c>
      <c r="G3697" s="1" t="s">
        <v>173</v>
      </c>
    </row>
    <row r="3698" spans="1:7" ht="15" customHeight="1">
      <c r="A3698" s="230" t="s">
        <v>781</v>
      </c>
      <c r="B3698" s="1" t="s">
        <v>266</v>
      </c>
      <c r="D3698" s="38">
        <v>9284</v>
      </c>
      <c r="E3698" s="1" t="s">
        <v>428</v>
      </c>
      <c r="F3698" s="1" t="s">
        <v>437</v>
      </c>
      <c r="G3698" s="1"/>
    </row>
    <row r="3699" spans="1:7" ht="15" customHeight="1">
      <c r="A3699" s="230" t="s">
        <v>781</v>
      </c>
      <c r="B3699" s="1" t="s">
        <v>487</v>
      </c>
      <c r="C3699" s="38">
        <v>143044</v>
      </c>
      <c r="E3699" s="1" t="s">
        <v>572</v>
      </c>
      <c r="F3699" s="1" t="s">
        <v>437</v>
      </c>
      <c r="G3699" s="1" t="s">
        <v>173</v>
      </c>
    </row>
    <row r="3700" spans="1:7" ht="15" customHeight="1">
      <c r="A3700" s="230" t="s">
        <v>781</v>
      </c>
      <c r="B3700" s="1" t="s">
        <v>266</v>
      </c>
      <c r="D3700" s="38">
        <v>143044</v>
      </c>
      <c r="E3700" s="1" t="s">
        <v>572</v>
      </c>
      <c r="F3700" s="1" t="s">
        <v>437</v>
      </c>
      <c r="G3700" s="1"/>
    </row>
    <row r="3701" spans="1:7" ht="15" customHeight="1">
      <c r="A3701" s="230" t="s">
        <v>781</v>
      </c>
      <c r="B3701" s="1" t="s">
        <v>487</v>
      </c>
      <c r="C3701" s="38">
        <v>5690</v>
      </c>
      <c r="E3701" s="1" t="s">
        <v>572</v>
      </c>
      <c r="F3701" s="1" t="s">
        <v>437</v>
      </c>
      <c r="G3701" s="1" t="s">
        <v>173</v>
      </c>
    </row>
    <row r="3702" spans="1:7" ht="15" customHeight="1">
      <c r="A3702" s="230" t="s">
        <v>781</v>
      </c>
      <c r="B3702" s="1" t="s">
        <v>266</v>
      </c>
      <c r="D3702" s="38">
        <v>5690</v>
      </c>
      <c r="E3702" s="1" t="s">
        <v>572</v>
      </c>
      <c r="F3702" s="1" t="s">
        <v>437</v>
      </c>
      <c r="G3702" s="1"/>
    </row>
    <row r="3703" spans="1:7" ht="15" customHeight="1">
      <c r="A3703" s="230" t="s">
        <v>782</v>
      </c>
      <c r="B3703" s="1" t="s">
        <v>487</v>
      </c>
      <c r="C3703" s="38">
        <v>285535</v>
      </c>
      <c r="E3703" s="1" t="s">
        <v>356</v>
      </c>
      <c r="F3703" s="1" t="s">
        <v>437</v>
      </c>
      <c r="G3703" s="1" t="s">
        <v>173</v>
      </c>
    </row>
    <row r="3704" spans="1:7" ht="15" customHeight="1">
      <c r="A3704" s="230" t="s">
        <v>782</v>
      </c>
      <c r="B3704" s="1" t="s">
        <v>266</v>
      </c>
      <c r="D3704" s="38">
        <v>285535</v>
      </c>
      <c r="E3704" s="1" t="s">
        <v>356</v>
      </c>
      <c r="F3704" s="1" t="s">
        <v>437</v>
      </c>
      <c r="G3704" s="1"/>
    </row>
    <row r="3705" spans="1:7" ht="15" customHeight="1">
      <c r="A3705" s="230" t="s">
        <v>782</v>
      </c>
      <c r="B3705" s="1" t="s">
        <v>487</v>
      </c>
      <c r="C3705" s="38">
        <v>352638</v>
      </c>
      <c r="E3705" s="1" t="s">
        <v>346</v>
      </c>
      <c r="F3705" s="1" t="s">
        <v>437</v>
      </c>
      <c r="G3705" s="1" t="s">
        <v>173</v>
      </c>
    </row>
    <row r="3706" spans="1:7" ht="15" customHeight="1">
      <c r="A3706" s="230" t="s">
        <v>782</v>
      </c>
      <c r="B3706" s="1" t="s">
        <v>266</v>
      </c>
      <c r="D3706" s="38">
        <v>352638</v>
      </c>
      <c r="E3706" s="1" t="s">
        <v>346</v>
      </c>
      <c r="F3706" s="1" t="s">
        <v>437</v>
      </c>
      <c r="G3706" s="1"/>
    </row>
    <row r="3707" spans="1:7" ht="15" customHeight="1">
      <c r="A3707" s="230" t="s">
        <v>782</v>
      </c>
      <c r="B3707" s="1" t="s">
        <v>487</v>
      </c>
      <c r="C3707" s="38">
        <v>14030</v>
      </c>
      <c r="E3707" s="1" t="s">
        <v>346</v>
      </c>
      <c r="F3707" s="1" t="s">
        <v>437</v>
      </c>
      <c r="G3707" s="1" t="s">
        <v>173</v>
      </c>
    </row>
    <row r="3708" spans="1:7" ht="15" customHeight="1">
      <c r="A3708" s="230" t="s">
        <v>782</v>
      </c>
      <c r="B3708" s="1" t="s">
        <v>266</v>
      </c>
      <c r="D3708" s="38">
        <v>14030</v>
      </c>
      <c r="E3708" s="1" t="s">
        <v>346</v>
      </c>
      <c r="F3708" s="1" t="s">
        <v>437</v>
      </c>
      <c r="G3708" s="1"/>
    </row>
    <row r="3709" spans="1:7" ht="15" customHeight="1">
      <c r="A3709" s="230" t="s">
        <v>783</v>
      </c>
      <c r="B3709" s="1" t="s">
        <v>487</v>
      </c>
      <c r="C3709" s="38">
        <v>710</v>
      </c>
      <c r="E3709" s="1" t="s">
        <v>334</v>
      </c>
      <c r="F3709" s="1" t="s">
        <v>437</v>
      </c>
      <c r="G3709" s="1" t="s">
        <v>173</v>
      </c>
    </row>
    <row r="3710" spans="1:7" ht="15" customHeight="1">
      <c r="A3710" s="230" t="s">
        <v>783</v>
      </c>
      <c r="B3710" s="1" t="s">
        <v>266</v>
      </c>
      <c r="D3710" s="38">
        <v>710</v>
      </c>
      <c r="E3710" s="1" t="s">
        <v>334</v>
      </c>
      <c r="F3710" s="1" t="s">
        <v>437</v>
      </c>
      <c r="G3710" s="1"/>
    </row>
    <row r="3711" spans="1:7" ht="15" customHeight="1">
      <c r="A3711" s="230" t="s">
        <v>783</v>
      </c>
      <c r="B3711" s="1" t="s">
        <v>487</v>
      </c>
      <c r="C3711" s="38">
        <v>18073</v>
      </c>
      <c r="E3711" s="1" t="s">
        <v>334</v>
      </c>
      <c r="F3711" s="1" t="s">
        <v>437</v>
      </c>
      <c r="G3711" s="1" t="s">
        <v>173</v>
      </c>
    </row>
    <row r="3712" spans="1:7" ht="15" customHeight="1">
      <c r="A3712" s="230" t="s">
        <v>783</v>
      </c>
      <c r="B3712" s="1" t="s">
        <v>266</v>
      </c>
      <c r="D3712" s="38">
        <v>18073</v>
      </c>
      <c r="E3712" s="1" t="s">
        <v>334</v>
      </c>
      <c r="F3712" s="1" t="s">
        <v>437</v>
      </c>
      <c r="G3712" s="1"/>
    </row>
    <row r="3713" spans="1:7" ht="15" customHeight="1">
      <c r="A3713" s="230" t="s">
        <v>783</v>
      </c>
      <c r="B3713" s="1" t="s">
        <v>487</v>
      </c>
      <c r="C3713" s="38">
        <v>59404</v>
      </c>
      <c r="E3713" s="1" t="s">
        <v>391</v>
      </c>
      <c r="F3713" s="1" t="s">
        <v>437</v>
      </c>
      <c r="G3713" s="1" t="s">
        <v>173</v>
      </c>
    </row>
    <row r="3714" spans="1:7" ht="15" customHeight="1">
      <c r="A3714" s="230" t="s">
        <v>783</v>
      </c>
      <c r="B3714" s="1" t="s">
        <v>266</v>
      </c>
      <c r="D3714" s="38">
        <v>59404</v>
      </c>
      <c r="E3714" s="1" t="s">
        <v>391</v>
      </c>
      <c r="F3714" s="1" t="s">
        <v>437</v>
      </c>
      <c r="G3714" s="1"/>
    </row>
    <row r="3715" spans="1:7" ht="15" customHeight="1">
      <c r="A3715" s="230" t="s">
        <v>784</v>
      </c>
      <c r="B3715" s="1" t="s">
        <v>487</v>
      </c>
      <c r="C3715" s="38">
        <v>760</v>
      </c>
      <c r="E3715" s="1" t="s">
        <v>470</v>
      </c>
      <c r="F3715" s="1" t="s">
        <v>437</v>
      </c>
      <c r="G3715" s="1" t="s">
        <v>173</v>
      </c>
    </row>
    <row r="3716" spans="1:7" ht="15" customHeight="1">
      <c r="A3716" s="230" t="s">
        <v>784</v>
      </c>
      <c r="B3716" s="1" t="s">
        <v>266</v>
      </c>
      <c r="D3716" s="38">
        <v>760</v>
      </c>
      <c r="E3716" s="1" t="s">
        <v>470</v>
      </c>
      <c r="F3716" s="1" t="s">
        <v>437</v>
      </c>
      <c r="G3716" s="1"/>
    </row>
    <row r="3717" spans="1:7" ht="15" customHeight="1">
      <c r="A3717" s="230" t="s">
        <v>784</v>
      </c>
      <c r="B3717" s="1" t="s">
        <v>487</v>
      </c>
      <c r="C3717" s="38">
        <v>19294</v>
      </c>
      <c r="E3717" s="1" t="s">
        <v>470</v>
      </c>
      <c r="F3717" s="1" t="s">
        <v>437</v>
      </c>
      <c r="G3717" s="1" t="s">
        <v>173</v>
      </c>
    </row>
    <row r="3718" spans="1:7" ht="15" customHeight="1">
      <c r="A3718" s="230" t="s">
        <v>784</v>
      </c>
      <c r="B3718" s="1" t="s">
        <v>266</v>
      </c>
      <c r="D3718" s="38">
        <v>19294</v>
      </c>
      <c r="E3718" s="1" t="s">
        <v>470</v>
      </c>
      <c r="F3718" s="1" t="s">
        <v>437</v>
      </c>
      <c r="G3718" s="1"/>
    </row>
    <row r="3719" spans="1:7" ht="15" customHeight="1">
      <c r="A3719" s="230" t="s">
        <v>784</v>
      </c>
      <c r="B3719" s="1" t="s">
        <v>487</v>
      </c>
      <c r="C3719" s="38">
        <v>446519</v>
      </c>
      <c r="E3719" s="1" t="s">
        <v>363</v>
      </c>
      <c r="F3719" s="1" t="s">
        <v>437</v>
      </c>
      <c r="G3719" s="1" t="s">
        <v>173</v>
      </c>
    </row>
    <row r="3720" spans="1:7" ht="15" customHeight="1">
      <c r="A3720" s="230" t="s">
        <v>784</v>
      </c>
      <c r="B3720" s="1" t="s">
        <v>266</v>
      </c>
      <c r="D3720" s="38">
        <v>446519</v>
      </c>
      <c r="E3720" s="1" t="s">
        <v>363</v>
      </c>
      <c r="F3720" s="1" t="s">
        <v>437</v>
      </c>
      <c r="G3720" s="1"/>
    </row>
    <row r="3721" spans="1:7" ht="15" customHeight="1">
      <c r="A3721" s="230" t="s">
        <v>784</v>
      </c>
      <c r="B3721" s="1" t="s">
        <v>487</v>
      </c>
      <c r="C3721" s="38">
        <v>3370</v>
      </c>
      <c r="E3721" s="1" t="s">
        <v>370</v>
      </c>
      <c r="F3721" s="1" t="s">
        <v>437</v>
      </c>
      <c r="G3721" s="1" t="s">
        <v>173</v>
      </c>
    </row>
    <row r="3722" spans="1:7" ht="15" customHeight="1">
      <c r="A3722" s="230" t="s">
        <v>784</v>
      </c>
      <c r="B3722" s="1" t="s">
        <v>266</v>
      </c>
      <c r="D3722" s="38">
        <v>3370</v>
      </c>
      <c r="E3722" s="1" t="s">
        <v>370</v>
      </c>
      <c r="F3722" s="1" t="s">
        <v>437</v>
      </c>
      <c r="G3722" s="1"/>
    </row>
    <row r="3723" spans="1:7" ht="15" customHeight="1">
      <c r="A3723" s="230" t="s">
        <v>784</v>
      </c>
      <c r="B3723" s="1" t="s">
        <v>487</v>
      </c>
      <c r="C3723" s="38">
        <v>82854</v>
      </c>
      <c r="E3723" s="1" t="s">
        <v>382</v>
      </c>
      <c r="F3723" s="1" t="s">
        <v>437</v>
      </c>
      <c r="G3723" s="1" t="s">
        <v>173</v>
      </c>
    </row>
    <row r="3724" spans="1:7" ht="15" customHeight="1">
      <c r="A3724" s="230" t="s">
        <v>784</v>
      </c>
      <c r="B3724" s="1" t="s">
        <v>266</v>
      </c>
      <c r="D3724" s="38">
        <v>82854</v>
      </c>
      <c r="E3724" s="1" t="s">
        <v>382</v>
      </c>
      <c r="F3724" s="1" t="s">
        <v>437</v>
      </c>
      <c r="G3724" s="1"/>
    </row>
    <row r="3725" spans="1:7" ht="15" customHeight="1">
      <c r="A3725" s="230" t="s">
        <v>784</v>
      </c>
      <c r="B3725" s="1" t="s">
        <v>487</v>
      </c>
      <c r="C3725" s="38">
        <v>1132780</v>
      </c>
      <c r="E3725" s="1" t="s">
        <v>383</v>
      </c>
      <c r="F3725" s="1" t="s">
        <v>437</v>
      </c>
      <c r="G3725" s="1" t="s">
        <v>173</v>
      </c>
    </row>
    <row r="3726" spans="1:7" ht="15" customHeight="1">
      <c r="A3726" s="230" t="s">
        <v>784</v>
      </c>
      <c r="B3726" s="1" t="s">
        <v>266</v>
      </c>
      <c r="D3726" s="38">
        <v>1132780</v>
      </c>
      <c r="E3726" s="1" t="s">
        <v>383</v>
      </c>
      <c r="F3726" s="1" t="s">
        <v>437</v>
      </c>
      <c r="G3726" s="1"/>
    </row>
    <row r="3727" spans="1:7" ht="15" customHeight="1">
      <c r="A3727" s="230" t="s">
        <v>785</v>
      </c>
      <c r="B3727" s="1" t="s">
        <v>487</v>
      </c>
      <c r="C3727" s="38">
        <v>63634</v>
      </c>
      <c r="E3727" s="1" t="s">
        <v>378</v>
      </c>
      <c r="F3727" s="1" t="s">
        <v>437</v>
      </c>
      <c r="G3727" s="1" t="s">
        <v>173</v>
      </c>
    </row>
    <row r="3728" spans="1:7" ht="15" customHeight="1">
      <c r="A3728" s="230" t="s">
        <v>785</v>
      </c>
      <c r="B3728" s="1" t="s">
        <v>266</v>
      </c>
      <c r="D3728" s="38">
        <v>63634</v>
      </c>
      <c r="E3728" s="1" t="s">
        <v>378</v>
      </c>
      <c r="F3728" s="1" t="s">
        <v>437</v>
      </c>
      <c r="G3728" s="1"/>
    </row>
    <row r="3729" spans="1:7" ht="15" customHeight="1">
      <c r="A3729" s="230" t="s">
        <v>785</v>
      </c>
      <c r="B3729" s="1" t="s">
        <v>487</v>
      </c>
      <c r="C3729" s="38">
        <v>6936703</v>
      </c>
      <c r="E3729" s="1" t="s">
        <v>369</v>
      </c>
      <c r="F3729" s="1" t="s">
        <v>437</v>
      </c>
      <c r="G3729" s="1" t="s">
        <v>173</v>
      </c>
    </row>
    <row r="3730" spans="1:7" ht="15" customHeight="1">
      <c r="A3730" s="230" t="s">
        <v>785</v>
      </c>
      <c r="B3730" s="1" t="s">
        <v>266</v>
      </c>
      <c r="D3730" s="38">
        <v>6936703</v>
      </c>
      <c r="E3730" s="1" t="s">
        <v>369</v>
      </c>
      <c r="F3730" s="1" t="s">
        <v>437</v>
      </c>
      <c r="G3730" s="1"/>
    </row>
    <row r="3731" spans="1:7" ht="15" customHeight="1">
      <c r="A3731" s="230" t="s">
        <v>785</v>
      </c>
      <c r="B3731" s="1" t="s">
        <v>487</v>
      </c>
      <c r="C3731" s="38">
        <v>7460</v>
      </c>
      <c r="E3731" s="1" t="s">
        <v>370</v>
      </c>
      <c r="F3731" s="1" t="s">
        <v>437</v>
      </c>
      <c r="G3731" s="1" t="s">
        <v>173</v>
      </c>
    </row>
    <row r="3732" spans="1:7" ht="15" customHeight="1">
      <c r="A3732" s="230" t="s">
        <v>785</v>
      </c>
      <c r="B3732" s="1" t="s">
        <v>266</v>
      </c>
      <c r="D3732" s="38">
        <v>7460</v>
      </c>
      <c r="E3732" s="1" t="s">
        <v>370</v>
      </c>
      <c r="F3732" s="1" t="s">
        <v>437</v>
      </c>
      <c r="G3732" s="1"/>
    </row>
    <row r="3733" spans="1:7" ht="15" customHeight="1">
      <c r="A3733" s="230" t="s">
        <v>785</v>
      </c>
      <c r="B3733" s="1" t="s">
        <v>487</v>
      </c>
      <c r="C3733" s="38">
        <v>187704</v>
      </c>
      <c r="E3733" s="1" t="s">
        <v>370</v>
      </c>
      <c r="F3733" s="1" t="s">
        <v>437</v>
      </c>
      <c r="G3733" s="1" t="s">
        <v>173</v>
      </c>
    </row>
    <row r="3734" spans="1:7" ht="15" customHeight="1">
      <c r="A3734" s="230" t="s">
        <v>785</v>
      </c>
      <c r="B3734" s="1" t="s">
        <v>266</v>
      </c>
      <c r="D3734" s="38">
        <v>187704</v>
      </c>
      <c r="E3734" s="1" t="s">
        <v>370</v>
      </c>
      <c r="F3734" s="1" t="s">
        <v>437</v>
      </c>
      <c r="G3734" s="1"/>
    </row>
    <row r="3735" spans="1:7" ht="15" customHeight="1">
      <c r="A3735" s="230" t="s">
        <v>785</v>
      </c>
      <c r="B3735" s="1" t="s">
        <v>487</v>
      </c>
      <c r="C3735" s="38">
        <v>84766</v>
      </c>
      <c r="E3735" s="1" t="s">
        <v>370</v>
      </c>
      <c r="F3735" s="1" t="s">
        <v>437</v>
      </c>
      <c r="G3735" s="1" t="s">
        <v>173</v>
      </c>
    </row>
    <row r="3736" spans="1:7" ht="15" customHeight="1">
      <c r="A3736" s="230" t="s">
        <v>785</v>
      </c>
      <c r="B3736" s="1" t="s">
        <v>266</v>
      </c>
      <c r="D3736" s="38">
        <v>84766</v>
      </c>
      <c r="E3736" s="1" t="s">
        <v>370</v>
      </c>
      <c r="F3736" s="1" t="s">
        <v>437</v>
      </c>
      <c r="G3736" s="1"/>
    </row>
    <row r="3737" spans="1:7" ht="15" customHeight="1">
      <c r="A3737" s="230" t="s">
        <v>785</v>
      </c>
      <c r="B3737" s="1" t="s">
        <v>487</v>
      </c>
      <c r="C3737" s="38">
        <v>104700</v>
      </c>
      <c r="E3737" s="1" t="s">
        <v>341</v>
      </c>
      <c r="F3737" s="1" t="s">
        <v>437</v>
      </c>
      <c r="G3737" s="1" t="s">
        <v>173</v>
      </c>
    </row>
    <row r="3738" spans="1:7" ht="15" customHeight="1">
      <c r="A3738" s="230" t="s">
        <v>785</v>
      </c>
      <c r="B3738" s="1" t="s">
        <v>266</v>
      </c>
      <c r="D3738" s="38">
        <v>104700</v>
      </c>
      <c r="E3738" s="1" t="s">
        <v>341</v>
      </c>
      <c r="F3738" s="1" t="s">
        <v>437</v>
      </c>
      <c r="G3738" s="1"/>
    </row>
    <row r="3739" spans="1:7" ht="15" customHeight="1">
      <c r="A3739" s="230" t="s">
        <v>785</v>
      </c>
      <c r="B3739" s="1" t="s">
        <v>487</v>
      </c>
      <c r="C3739" s="38">
        <v>36050</v>
      </c>
      <c r="E3739" s="1" t="s">
        <v>341</v>
      </c>
      <c r="F3739" s="1" t="s">
        <v>437</v>
      </c>
      <c r="G3739" s="1" t="s">
        <v>173</v>
      </c>
    </row>
    <row r="3740" spans="1:7" ht="15" customHeight="1">
      <c r="A3740" s="230" t="s">
        <v>785</v>
      </c>
      <c r="B3740" s="1" t="s">
        <v>266</v>
      </c>
      <c r="D3740" s="38">
        <v>36050</v>
      </c>
      <c r="E3740" s="1" t="s">
        <v>341</v>
      </c>
      <c r="F3740" s="1" t="s">
        <v>437</v>
      </c>
      <c r="G3740" s="1"/>
    </row>
    <row r="3741" spans="1:7" ht="15" customHeight="1">
      <c r="A3741" s="230" t="s">
        <v>785</v>
      </c>
      <c r="B3741" s="1" t="s">
        <v>487</v>
      </c>
      <c r="C3741" s="38">
        <v>3490</v>
      </c>
      <c r="E3741" s="1" t="s">
        <v>341</v>
      </c>
      <c r="F3741" s="1" t="s">
        <v>437</v>
      </c>
      <c r="G3741" s="1" t="s">
        <v>173</v>
      </c>
    </row>
    <row r="3742" spans="1:7" ht="15" customHeight="1">
      <c r="A3742" s="230" t="s">
        <v>785</v>
      </c>
      <c r="B3742" s="1" t="s">
        <v>266</v>
      </c>
      <c r="D3742" s="38">
        <v>3490</v>
      </c>
      <c r="E3742" s="1" t="s">
        <v>341</v>
      </c>
      <c r="F3742" s="1" t="s">
        <v>437</v>
      </c>
      <c r="G3742" s="1"/>
    </row>
    <row r="3743" spans="1:7" ht="15" customHeight="1">
      <c r="A3743" s="230" t="s">
        <v>785</v>
      </c>
      <c r="B3743" s="1" t="s">
        <v>487</v>
      </c>
      <c r="C3743" s="38">
        <v>17570</v>
      </c>
      <c r="E3743" s="1" t="s">
        <v>341</v>
      </c>
      <c r="F3743" s="1" t="s">
        <v>437</v>
      </c>
      <c r="G3743" s="1" t="s">
        <v>173</v>
      </c>
    </row>
    <row r="3744" spans="1:7" ht="15" customHeight="1">
      <c r="A3744" s="230" t="s">
        <v>785</v>
      </c>
      <c r="B3744" s="1" t="s">
        <v>266</v>
      </c>
      <c r="D3744" s="38">
        <v>17570</v>
      </c>
      <c r="E3744" s="1" t="s">
        <v>341</v>
      </c>
      <c r="F3744" s="1" t="s">
        <v>437</v>
      </c>
      <c r="G3744" s="1"/>
    </row>
    <row r="3745" spans="1:7" ht="15" customHeight="1">
      <c r="A3745" s="230" t="s">
        <v>785</v>
      </c>
      <c r="B3745" s="1" t="s">
        <v>487</v>
      </c>
      <c r="C3745" s="38">
        <v>5670</v>
      </c>
      <c r="E3745" s="1" t="s">
        <v>341</v>
      </c>
      <c r="F3745" s="1" t="s">
        <v>437</v>
      </c>
      <c r="G3745" s="1" t="s">
        <v>173</v>
      </c>
    </row>
    <row r="3746" spans="1:7" ht="15" customHeight="1">
      <c r="A3746" s="230" t="s">
        <v>785</v>
      </c>
      <c r="B3746" s="1" t="s">
        <v>266</v>
      </c>
      <c r="D3746" s="38">
        <v>5670</v>
      </c>
      <c r="E3746" s="1" t="s">
        <v>341</v>
      </c>
      <c r="F3746" s="1" t="s">
        <v>437</v>
      </c>
      <c r="G3746" s="1"/>
    </row>
    <row r="3747" spans="1:7" ht="15" customHeight="1">
      <c r="A3747" s="230" t="s">
        <v>785</v>
      </c>
      <c r="B3747" s="1" t="s">
        <v>487</v>
      </c>
      <c r="C3747" s="38">
        <v>2629671</v>
      </c>
      <c r="E3747" s="1" t="s">
        <v>341</v>
      </c>
      <c r="F3747" s="1" t="s">
        <v>437</v>
      </c>
      <c r="G3747" s="1" t="s">
        <v>173</v>
      </c>
    </row>
    <row r="3748" spans="1:7" ht="15" customHeight="1">
      <c r="A3748" s="230" t="s">
        <v>785</v>
      </c>
      <c r="B3748" s="1" t="s">
        <v>266</v>
      </c>
      <c r="D3748" s="38">
        <v>2629671</v>
      </c>
      <c r="E3748" s="1" t="s">
        <v>341</v>
      </c>
      <c r="F3748" s="1" t="s">
        <v>437</v>
      </c>
      <c r="G3748" s="1"/>
    </row>
    <row r="3749" spans="1:7" ht="15" customHeight="1">
      <c r="A3749" s="230" t="s">
        <v>785</v>
      </c>
      <c r="B3749" s="1" t="s">
        <v>487</v>
      </c>
      <c r="C3749" s="38">
        <v>905575</v>
      </c>
      <c r="E3749" s="1" t="s">
        <v>341</v>
      </c>
      <c r="F3749" s="1" t="s">
        <v>437</v>
      </c>
      <c r="G3749" s="1" t="s">
        <v>173</v>
      </c>
    </row>
    <row r="3750" spans="1:7" ht="15" customHeight="1">
      <c r="A3750" s="230" t="s">
        <v>785</v>
      </c>
      <c r="B3750" s="1" t="s">
        <v>266</v>
      </c>
      <c r="D3750" s="38">
        <v>905575</v>
      </c>
      <c r="E3750" s="1" t="s">
        <v>341</v>
      </c>
      <c r="F3750" s="1" t="s">
        <v>437</v>
      </c>
      <c r="G3750" s="1"/>
    </row>
    <row r="3751" spans="1:7" ht="15" customHeight="1">
      <c r="A3751" s="230" t="s">
        <v>785</v>
      </c>
      <c r="B3751" s="1" t="s">
        <v>487</v>
      </c>
      <c r="C3751" s="38">
        <v>87857</v>
      </c>
      <c r="E3751" s="1" t="s">
        <v>341</v>
      </c>
      <c r="F3751" s="1" t="s">
        <v>437</v>
      </c>
      <c r="G3751" s="1" t="s">
        <v>173</v>
      </c>
    </row>
    <row r="3752" spans="1:7" ht="15" customHeight="1">
      <c r="A3752" s="230" t="s">
        <v>785</v>
      </c>
      <c r="B3752" s="1" t="s">
        <v>266</v>
      </c>
      <c r="D3752" s="38">
        <v>87857</v>
      </c>
      <c r="E3752" s="1" t="s">
        <v>341</v>
      </c>
      <c r="F3752" s="1" t="s">
        <v>437</v>
      </c>
      <c r="G3752" s="1"/>
    </row>
    <row r="3753" spans="1:7" ht="15" customHeight="1">
      <c r="A3753" s="230" t="s">
        <v>785</v>
      </c>
      <c r="B3753" s="1" t="s">
        <v>487</v>
      </c>
      <c r="C3753" s="38">
        <v>441364</v>
      </c>
      <c r="E3753" s="1" t="s">
        <v>341</v>
      </c>
      <c r="F3753" s="1" t="s">
        <v>437</v>
      </c>
      <c r="G3753" s="1" t="s">
        <v>173</v>
      </c>
    </row>
    <row r="3754" spans="1:7" ht="15" customHeight="1">
      <c r="A3754" s="230" t="s">
        <v>785</v>
      </c>
      <c r="B3754" s="1" t="s">
        <v>266</v>
      </c>
      <c r="D3754" s="38">
        <v>441364</v>
      </c>
      <c r="E3754" s="1" t="s">
        <v>341</v>
      </c>
      <c r="F3754" s="1" t="s">
        <v>437</v>
      </c>
      <c r="G3754" s="1"/>
    </row>
    <row r="3755" spans="1:7" ht="15" customHeight="1">
      <c r="A3755" s="230" t="s">
        <v>785</v>
      </c>
      <c r="B3755" s="1" t="s">
        <v>487</v>
      </c>
      <c r="C3755" s="38">
        <v>142593</v>
      </c>
      <c r="E3755" s="1" t="s">
        <v>341</v>
      </c>
      <c r="F3755" s="1" t="s">
        <v>437</v>
      </c>
      <c r="G3755" s="1" t="s">
        <v>173</v>
      </c>
    </row>
    <row r="3756" spans="1:7" ht="15" customHeight="1">
      <c r="A3756" s="230" t="s">
        <v>785</v>
      </c>
      <c r="B3756" s="1" t="s">
        <v>266</v>
      </c>
      <c r="D3756" s="38">
        <v>142593</v>
      </c>
      <c r="E3756" s="1" t="s">
        <v>341</v>
      </c>
      <c r="F3756" s="1" t="s">
        <v>437</v>
      </c>
      <c r="G3756" s="1"/>
    </row>
    <row r="3757" spans="1:7" ht="15" customHeight="1">
      <c r="A3757" s="230" t="s">
        <v>786</v>
      </c>
      <c r="B3757" s="1" t="s">
        <v>487</v>
      </c>
      <c r="C3757" s="38">
        <v>27665</v>
      </c>
      <c r="E3757" s="1" t="s">
        <v>340</v>
      </c>
      <c r="F3757" s="1" t="s">
        <v>437</v>
      </c>
      <c r="G3757" s="1" t="s">
        <v>173</v>
      </c>
    </row>
    <row r="3758" spans="1:7" ht="15" customHeight="1">
      <c r="A3758" s="230" t="s">
        <v>786</v>
      </c>
      <c r="B3758" s="1" t="s">
        <v>266</v>
      </c>
      <c r="D3758" s="38">
        <v>27665</v>
      </c>
      <c r="E3758" s="1" t="s">
        <v>340</v>
      </c>
      <c r="F3758" s="1" t="s">
        <v>437</v>
      </c>
      <c r="G3758" s="1"/>
    </row>
    <row r="3759" spans="1:7" ht="15" customHeight="1">
      <c r="A3759" s="230" t="s">
        <v>786</v>
      </c>
      <c r="B3759" s="1" t="s">
        <v>487</v>
      </c>
      <c r="C3759" s="38">
        <v>1100</v>
      </c>
      <c r="E3759" s="1" t="s">
        <v>340</v>
      </c>
      <c r="F3759" s="1" t="s">
        <v>437</v>
      </c>
      <c r="G3759" s="1" t="s">
        <v>173</v>
      </c>
    </row>
    <row r="3760" spans="1:7" ht="15" customHeight="1">
      <c r="A3760" s="230" t="s">
        <v>786</v>
      </c>
      <c r="B3760" s="1" t="s">
        <v>266</v>
      </c>
      <c r="D3760" s="38">
        <v>1100</v>
      </c>
      <c r="E3760" s="1" t="s">
        <v>340</v>
      </c>
      <c r="F3760" s="1" t="s">
        <v>437</v>
      </c>
      <c r="G3760" s="1"/>
    </row>
    <row r="3761" spans="1:7" ht="15" customHeight="1">
      <c r="A3761" s="230" t="s">
        <v>786</v>
      </c>
      <c r="B3761" s="1" t="s">
        <v>487</v>
      </c>
      <c r="C3761" s="38">
        <v>151360</v>
      </c>
      <c r="E3761" s="1" t="s">
        <v>340</v>
      </c>
      <c r="F3761" s="1" t="s">
        <v>437</v>
      </c>
      <c r="G3761" s="1" t="s">
        <v>173</v>
      </c>
    </row>
    <row r="3762" spans="1:7" ht="15" customHeight="1">
      <c r="A3762" s="230" t="s">
        <v>786</v>
      </c>
      <c r="B3762" s="1" t="s">
        <v>266</v>
      </c>
      <c r="D3762" s="38">
        <v>151360</v>
      </c>
      <c r="E3762" s="1" t="s">
        <v>340</v>
      </c>
      <c r="F3762" s="1" t="s">
        <v>437</v>
      </c>
      <c r="G3762" s="1"/>
    </row>
    <row r="3763" spans="1:7" ht="15" customHeight="1">
      <c r="A3763" s="230" t="s">
        <v>786</v>
      </c>
      <c r="B3763" s="1" t="s">
        <v>487</v>
      </c>
      <c r="C3763" s="38">
        <v>145882</v>
      </c>
      <c r="E3763" s="1" t="s">
        <v>340</v>
      </c>
      <c r="F3763" s="1" t="s">
        <v>437</v>
      </c>
      <c r="G3763" s="1" t="s">
        <v>173</v>
      </c>
    </row>
    <row r="3764" spans="1:7" ht="15" customHeight="1">
      <c r="A3764" s="230" t="s">
        <v>786</v>
      </c>
      <c r="B3764" s="1" t="s">
        <v>266</v>
      </c>
      <c r="D3764" s="38">
        <v>145882</v>
      </c>
      <c r="E3764" s="1" t="s">
        <v>340</v>
      </c>
      <c r="F3764" s="1" t="s">
        <v>437</v>
      </c>
      <c r="G3764" s="1"/>
    </row>
    <row r="3765" spans="1:7" ht="15" customHeight="1">
      <c r="A3765" s="230" t="s">
        <v>786</v>
      </c>
      <c r="B3765" s="1" t="s">
        <v>487</v>
      </c>
      <c r="C3765" s="38">
        <v>5790</v>
      </c>
      <c r="E3765" s="1" t="s">
        <v>340</v>
      </c>
      <c r="F3765" s="1" t="s">
        <v>437</v>
      </c>
      <c r="G3765" s="1" t="s">
        <v>173</v>
      </c>
    </row>
    <row r="3766" spans="1:7" ht="15" customHeight="1">
      <c r="A3766" s="230" t="s">
        <v>786</v>
      </c>
      <c r="B3766" s="1" t="s">
        <v>266</v>
      </c>
      <c r="D3766" s="38">
        <v>5790</v>
      </c>
      <c r="E3766" s="1" t="s">
        <v>340</v>
      </c>
      <c r="F3766" s="1" t="s">
        <v>437</v>
      </c>
      <c r="G3766" s="1"/>
    </row>
    <row r="3767" spans="1:7" ht="15" customHeight="1">
      <c r="A3767" s="230" t="s">
        <v>786</v>
      </c>
      <c r="B3767" s="1" t="s">
        <v>487</v>
      </c>
      <c r="C3767" s="38">
        <v>6020</v>
      </c>
      <c r="E3767" s="1" t="s">
        <v>340</v>
      </c>
      <c r="F3767" s="1" t="s">
        <v>437</v>
      </c>
      <c r="G3767" s="1" t="s">
        <v>173</v>
      </c>
    </row>
    <row r="3768" spans="1:7" ht="15" customHeight="1">
      <c r="A3768" s="230" t="s">
        <v>786</v>
      </c>
      <c r="B3768" s="1" t="s">
        <v>266</v>
      </c>
      <c r="D3768" s="38">
        <v>6020</v>
      </c>
      <c r="E3768" s="1" t="s">
        <v>340</v>
      </c>
      <c r="F3768" s="1" t="s">
        <v>437</v>
      </c>
      <c r="G3768" s="1"/>
    </row>
    <row r="3769" spans="1:7" ht="15" customHeight="1">
      <c r="A3769" s="230" t="s">
        <v>781</v>
      </c>
      <c r="B3769" s="1" t="s">
        <v>487</v>
      </c>
      <c r="C3769" s="38">
        <v>1815000</v>
      </c>
      <c r="E3769" s="1" t="s">
        <v>379</v>
      </c>
      <c r="F3769" s="1" t="s">
        <v>437</v>
      </c>
      <c r="G3769" s="1" t="s">
        <v>173</v>
      </c>
    </row>
    <row r="3770" spans="1:7" ht="15" customHeight="1">
      <c r="A3770" s="230" t="s">
        <v>781</v>
      </c>
      <c r="B3770" s="1" t="s">
        <v>266</v>
      </c>
      <c r="D3770" s="38">
        <v>1815000</v>
      </c>
      <c r="E3770" s="1" t="s">
        <v>379</v>
      </c>
      <c r="F3770" s="1" t="s">
        <v>437</v>
      </c>
      <c r="G3770" s="1"/>
    </row>
    <row r="3771" spans="1:7" ht="15" customHeight="1">
      <c r="A3771" s="230" t="s">
        <v>766</v>
      </c>
      <c r="B3771" s="1" t="s">
        <v>487</v>
      </c>
      <c r="C3771" s="38">
        <v>880000</v>
      </c>
      <c r="E3771" s="1" t="s">
        <v>678</v>
      </c>
      <c r="F3771" s="1" t="s">
        <v>437</v>
      </c>
      <c r="G3771" s="1" t="s">
        <v>173</v>
      </c>
    </row>
    <row r="3772" spans="1:7" ht="15" customHeight="1">
      <c r="A3772" s="230" t="s">
        <v>766</v>
      </c>
      <c r="B3772" s="1" t="s">
        <v>266</v>
      </c>
      <c r="D3772" s="38">
        <v>880000</v>
      </c>
      <c r="E3772" s="1" t="s">
        <v>678</v>
      </c>
      <c r="F3772" s="1" t="s">
        <v>437</v>
      </c>
      <c r="G3772" s="1"/>
    </row>
    <row r="3773" spans="1:7" ht="15" customHeight="1">
      <c r="A3773" s="230" t="s">
        <v>769</v>
      </c>
      <c r="B3773" s="1" t="s">
        <v>487</v>
      </c>
      <c r="C3773" s="38">
        <v>297000</v>
      </c>
      <c r="E3773" s="1" t="s">
        <v>392</v>
      </c>
      <c r="F3773" s="1" t="s">
        <v>437</v>
      </c>
      <c r="G3773" s="1" t="s">
        <v>173</v>
      </c>
    </row>
    <row r="3774" spans="1:7" ht="15" customHeight="1">
      <c r="A3774" s="230" t="s">
        <v>769</v>
      </c>
      <c r="B3774" s="1" t="s">
        <v>266</v>
      </c>
      <c r="D3774" s="38">
        <v>297000</v>
      </c>
      <c r="E3774" s="1" t="s">
        <v>392</v>
      </c>
      <c r="F3774" s="1" t="s">
        <v>437</v>
      </c>
      <c r="G3774" s="1"/>
    </row>
    <row r="3775" spans="1:7" ht="15" customHeight="1">
      <c r="A3775" s="230" t="s">
        <v>787</v>
      </c>
      <c r="B3775" s="1" t="s">
        <v>487</v>
      </c>
      <c r="C3775" s="38">
        <v>15</v>
      </c>
      <c r="E3775" s="1" t="s">
        <v>253</v>
      </c>
      <c r="F3775" s="1" t="s">
        <v>437</v>
      </c>
      <c r="G3775" s="1" t="s">
        <v>173</v>
      </c>
    </row>
    <row r="3776" spans="1:7" ht="15" customHeight="1">
      <c r="A3776" s="230" t="s">
        <v>787</v>
      </c>
      <c r="B3776" s="1" t="s">
        <v>30</v>
      </c>
      <c r="D3776" s="38">
        <v>15</v>
      </c>
      <c r="E3776" s="1" t="s">
        <v>253</v>
      </c>
      <c r="F3776" s="1" t="s">
        <v>437</v>
      </c>
      <c r="G3776" s="1"/>
    </row>
    <row r="3777" spans="1:8" ht="15" customHeight="1">
      <c r="A3777" s="230" t="s">
        <v>773</v>
      </c>
      <c r="B3777" s="1" t="s">
        <v>487</v>
      </c>
      <c r="C3777" s="38">
        <v>5214</v>
      </c>
      <c r="E3777" s="1" t="s">
        <v>370</v>
      </c>
      <c r="F3777" s="1" t="s">
        <v>437</v>
      </c>
      <c r="G3777" s="1" t="s">
        <v>173</v>
      </c>
    </row>
    <row r="3778" spans="1:8" ht="15" customHeight="1">
      <c r="A3778" s="230" t="s">
        <v>773</v>
      </c>
      <c r="B3778" s="1" t="s">
        <v>266</v>
      </c>
      <c r="D3778" s="38">
        <v>5214</v>
      </c>
      <c r="E3778" s="1" t="s">
        <v>370</v>
      </c>
      <c r="F3778" s="1" t="s">
        <v>437</v>
      </c>
      <c r="G3778" s="1"/>
    </row>
    <row r="3779" spans="1:8" ht="15" customHeight="1">
      <c r="A3779" s="230" t="s">
        <v>773</v>
      </c>
      <c r="B3779" s="1" t="s">
        <v>487</v>
      </c>
      <c r="C3779" s="38">
        <v>230</v>
      </c>
      <c r="E3779" s="1" t="s">
        <v>370</v>
      </c>
      <c r="F3779" s="1" t="s">
        <v>437</v>
      </c>
      <c r="G3779" s="1" t="s">
        <v>173</v>
      </c>
    </row>
    <row r="3780" spans="1:8" ht="15" customHeight="1">
      <c r="A3780" s="250" t="s">
        <v>773</v>
      </c>
      <c r="B3780" s="26" t="s">
        <v>266</v>
      </c>
      <c r="C3780" s="313"/>
      <c r="D3780" s="313">
        <v>230</v>
      </c>
      <c r="E3780" s="26" t="s">
        <v>370</v>
      </c>
      <c r="F3780" s="26" t="s">
        <v>437</v>
      </c>
      <c r="G3780" s="26"/>
    </row>
    <row r="3781" spans="1:8" ht="15" customHeight="1">
      <c r="A3781" s="247">
        <v>44382</v>
      </c>
      <c r="B3781" s="142" t="s">
        <v>149</v>
      </c>
      <c r="C3781" s="176">
        <f>SUM(D3783:D3785)-C3783-C3782</f>
        <v>2163792</v>
      </c>
      <c r="D3781" s="176"/>
      <c r="E3781" s="142" t="s">
        <v>174</v>
      </c>
      <c r="F3781" s="142" t="s">
        <v>791</v>
      </c>
      <c r="G3781" s="142" t="s">
        <v>172</v>
      </c>
      <c r="H3781" s="159" t="s">
        <v>789</v>
      </c>
    </row>
    <row r="3782" spans="1:8" ht="15" customHeight="1">
      <c r="A3782" s="247">
        <v>44382</v>
      </c>
      <c r="B3782" s="142" t="s">
        <v>415</v>
      </c>
      <c r="C3782" s="176">
        <v>358070</v>
      </c>
      <c r="D3782" s="176"/>
      <c r="E3782" s="142" t="s">
        <v>174</v>
      </c>
      <c r="F3782" s="142" t="s">
        <v>790</v>
      </c>
      <c r="G3782" s="142"/>
    </row>
    <row r="3783" spans="1:8" ht="15" customHeight="1">
      <c r="A3783" s="247">
        <v>44382</v>
      </c>
      <c r="B3783" s="142" t="s">
        <v>415</v>
      </c>
      <c r="C3783" s="176">
        <v>35800</v>
      </c>
      <c r="D3783" s="176"/>
      <c r="E3783" s="142" t="s">
        <v>174</v>
      </c>
      <c r="F3783" s="142" t="s">
        <v>790</v>
      </c>
      <c r="G3783" s="142"/>
    </row>
    <row r="3784" spans="1:8" ht="15" customHeight="1">
      <c r="A3784" s="247">
        <v>44382</v>
      </c>
      <c r="B3784" s="142" t="s">
        <v>175</v>
      </c>
      <c r="C3784" s="176"/>
      <c r="D3784" s="176">
        <v>2557662</v>
      </c>
      <c r="E3784" s="142" t="s">
        <v>174</v>
      </c>
      <c r="F3784" s="142" t="s">
        <v>790</v>
      </c>
      <c r="G3784" s="142"/>
    </row>
    <row r="3785" spans="1:8" ht="15" customHeight="1">
      <c r="A3785" s="234">
        <v>44382</v>
      </c>
      <c r="B3785" s="237" t="s">
        <v>29</v>
      </c>
      <c r="C3785" s="303"/>
      <c r="D3785" s="303">
        <f>2557662-D3784</f>
        <v>0</v>
      </c>
      <c r="E3785" s="237" t="s">
        <v>174</v>
      </c>
      <c r="F3785" s="237" t="s">
        <v>790</v>
      </c>
      <c r="G3785" s="237"/>
    </row>
    <row r="3786" spans="1:8" ht="15" customHeight="1">
      <c r="A3786" s="247">
        <v>44382</v>
      </c>
      <c r="B3786" s="286" t="s">
        <v>148</v>
      </c>
      <c r="C3786" s="176"/>
      <c r="D3786" s="176">
        <v>276483493</v>
      </c>
      <c r="E3786" s="142" t="s">
        <v>174</v>
      </c>
      <c r="F3786" s="142" t="s">
        <v>502</v>
      </c>
      <c r="G3786" s="287" t="s">
        <v>173</v>
      </c>
    </row>
    <row r="3787" spans="1:8" ht="15" customHeight="1">
      <c r="A3787" s="234">
        <v>44382</v>
      </c>
      <c r="B3787" s="288" t="s">
        <v>148</v>
      </c>
      <c r="C3787" s="303">
        <v>276483493</v>
      </c>
      <c r="D3787" s="303"/>
      <c r="E3787" s="237" t="s">
        <v>174</v>
      </c>
      <c r="F3787" s="237" t="s">
        <v>293</v>
      </c>
      <c r="G3787" s="289" t="s">
        <v>172</v>
      </c>
    </row>
    <row r="3788" spans="1:8" ht="15" customHeight="1">
      <c r="A3788" s="247">
        <v>44382</v>
      </c>
      <c r="B3788" s="286" t="s">
        <v>159</v>
      </c>
      <c r="C3788" s="176">
        <f>27602300+99849200+11531993</f>
        <v>138983493</v>
      </c>
      <c r="D3788" s="176"/>
      <c r="E3788" s="142" t="s">
        <v>407</v>
      </c>
      <c r="F3788" s="142" t="s">
        <v>708</v>
      </c>
      <c r="G3788" s="287"/>
    </row>
    <row r="3789" spans="1:8" ht="15" customHeight="1">
      <c r="A3789" s="234">
        <v>44382</v>
      </c>
      <c r="B3789" s="288" t="s">
        <v>149</v>
      </c>
      <c r="C3789" s="303"/>
      <c r="D3789" s="303">
        <f>SUM(C3788:C3788)</f>
        <v>138983493</v>
      </c>
      <c r="E3789" s="237" t="s">
        <v>793</v>
      </c>
      <c r="F3789" s="237" t="s">
        <v>708</v>
      </c>
      <c r="G3789" s="289" t="s">
        <v>172</v>
      </c>
    </row>
    <row r="3790" spans="1:8" ht="15" customHeight="1">
      <c r="A3790" s="247">
        <v>44382</v>
      </c>
      <c r="B3790" s="286" t="s">
        <v>792</v>
      </c>
      <c r="C3790" s="176">
        <v>137500000</v>
      </c>
      <c r="D3790" s="176"/>
      <c r="E3790" s="142" t="s">
        <v>795</v>
      </c>
      <c r="F3790" s="142" t="s">
        <v>796</v>
      </c>
      <c r="G3790" s="287"/>
    </row>
    <row r="3791" spans="1:8" ht="15" customHeight="1">
      <c r="A3791" s="234">
        <v>44382</v>
      </c>
      <c r="B3791" s="288" t="s">
        <v>149</v>
      </c>
      <c r="C3791" s="303"/>
      <c r="D3791" s="303">
        <f>SUM(C3790:C3790)</f>
        <v>137500000</v>
      </c>
      <c r="E3791" s="237" t="s">
        <v>794</v>
      </c>
      <c r="F3791" s="237" t="s">
        <v>94</v>
      </c>
      <c r="G3791" s="289" t="s">
        <v>172</v>
      </c>
    </row>
    <row r="3792" spans="1:8" ht="15" customHeight="1">
      <c r="A3792" s="247">
        <v>44385</v>
      </c>
      <c r="B3792" s="142" t="s">
        <v>149</v>
      </c>
      <c r="C3792" s="176">
        <f>SUM(D3794:D3796)-C3794-C3793</f>
        <v>412504</v>
      </c>
      <c r="D3792" s="176"/>
      <c r="E3792" s="142" t="s">
        <v>174</v>
      </c>
      <c r="F3792" s="142" t="s">
        <v>798</v>
      </c>
      <c r="G3792" s="142" t="s">
        <v>172</v>
      </c>
      <c r="H3792" s="159" t="s">
        <v>789</v>
      </c>
    </row>
    <row r="3793" spans="1:7" ht="15" customHeight="1">
      <c r="A3793" s="247">
        <v>44385</v>
      </c>
      <c r="B3793" s="142" t="s">
        <v>415</v>
      </c>
      <c r="C3793" s="176">
        <v>68260</v>
      </c>
      <c r="D3793" s="176"/>
      <c r="E3793" s="142" t="s">
        <v>174</v>
      </c>
      <c r="F3793" s="142" t="s">
        <v>797</v>
      </c>
      <c r="G3793" s="142"/>
    </row>
    <row r="3794" spans="1:7" ht="15" customHeight="1">
      <c r="A3794" s="247">
        <v>44385</v>
      </c>
      <c r="B3794" s="142" t="s">
        <v>415</v>
      </c>
      <c r="C3794" s="176">
        <v>6820</v>
      </c>
      <c r="D3794" s="176"/>
      <c r="E3794" s="142" t="s">
        <v>174</v>
      </c>
      <c r="F3794" s="142" t="s">
        <v>797</v>
      </c>
      <c r="G3794" s="142"/>
    </row>
    <row r="3795" spans="1:7" ht="15" customHeight="1">
      <c r="A3795" s="247">
        <v>44385</v>
      </c>
      <c r="B3795" s="142" t="s">
        <v>175</v>
      </c>
      <c r="C3795" s="176"/>
      <c r="D3795" s="176">
        <v>487584</v>
      </c>
      <c r="E3795" s="142" t="s">
        <v>174</v>
      </c>
      <c r="F3795" s="142" t="s">
        <v>797</v>
      </c>
      <c r="G3795" s="142"/>
    </row>
    <row r="3796" spans="1:7" ht="15" customHeight="1">
      <c r="A3796" s="234">
        <v>44385</v>
      </c>
      <c r="B3796" s="237" t="s">
        <v>29</v>
      </c>
      <c r="C3796" s="303"/>
      <c r="D3796" s="303">
        <f>487584-D3795</f>
        <v>0</v>
      </c>
      <c r="E3796" s="237" t="s">
        <v>174</v>
      </c>
      <c r="F3796" s="237" t="s">
        <v>797</v>
      </c>
      <c r="G3796" s="237"/>
    </row>
    <row r="3797" spans="1:7" ht="15" customHeight="1">
      <c r="A3797" s="247">
        <v>44386</v>
      </c>
      <c r="B3797" s="286" t="s">
        <v>148</v>
      </c>
      <c r="C3797" s="176"/>
      <c r="D3797" s="176">
        <v>17183712</v>
      </c>
      <c r="E3797" s="142" t="s">
        <v>174</v>
      </c>
      <c r="F3797" s="142" t="s">
        <v>502</v>
      </c>
      <c r="G3797" s="287" t="s">
        <v>173</v>
      </c>
    </row>
    <row r="3798" spans="1:7" ht="15" customHeight="1">
      <c r="A3798" s="234">
        <v>44386</v>
      </c>
      <c r="B3798" s="288" t="s">
        <v>148</v>
      </c>
      <c r="C3798" s="303">
        <v>17183712</v>
      </c>
      <c r="D3798" s="303"/>
      <c r="E3798" s="237" t="s">
        <v>174</v>
      </c>
      <c r="F3798" s="237" t="s">
        <v>293</v>
      </c>
      <c r="G3798" s="289" t="s">
        <v>172</v>
      </c>
    </row>
    <row r="3799" spans="1:7" ht="15" customHeight="1">
      <c r="A3799" s="247">
        <v>44386</v>
      </c>
      <c r="B3799" s="286" t="s">
        <v>792</v>
      </c>
      <c r="C3799" s="176">
        <v>5640712</v>
      </c>
      <c r="D3799" s="176"/>
      <c r="E3799" s="142" t="s">
        <v>801</v>
      </c>
      <c r="F3799" s="142" t="s">
        <v>808</v>
      </c>
      <c r="G3799" s="287"/>
    </row>
    <row r="3800" spans="1:7" ht="15" customHeight="1">
      <c r="A3800" s="247">
        <v>44386</v>
      </c>
      <c r="B3800" s="286" t="s">
        <v>1</v>
      </c>
      <c r="C3800" s="176">
        <v>5500000</v>
      </c>
      <c r="D3800" s="176"/>
      <c r="E3800" s="142" t="s">
        <v>250</v>
      </c>
      <c r="F3800" s="142" t="s">
        <v>809</v>
      </c>
      <c r="G3800" s="287"/>
    </row>
    <row r="3801" spans="1:7" ht="15" customHeight="1">
      <c r="A3801" s="247">
        <v>44386</v>
      </c>
      <c r="B3801" s="286" t="s">
        <v>1</v>
      </c>
      <c r="C3801" s="176">
        <v>2200000</v>
      </c>
      <c r="D3801" s="176"/>
      <c r="E3801" s="142" t="s">
        <v>250</v>
      </c>
      <c r="F3801" s="142" t="s">
        <v>810</v>
      </c>
      <c r="G3801" s="287"/>
    </row>
    <row r="3802" spans="1:7" ht="15" customHeight="1">
      <c r="A3802" s="247">
        <v>44386</v>
      </c>
      <c r="B3802" s="286" t="s">
        <v>1</v>
      </c>
      <c r="C3802" s="176">
        <v>2200000</v>
      </c>
      <c r="D3802" s="176"/>
      <c r="E3802" s="142" t="s">
        <v>250</v>
      </c>
      <c r="F3802" s="142" t="s">
        <v>811</v>
      </c>
      <c r="G3802" s="287"/>
    </row>
    <row r="3803" spans="1:7" ht="15" customHeight="1">
      <c r="A3803" s="247">
        <v>44386</v>
      </c>
      <c r="B3803" s="286" t="s">
        <v>799</v>
      </c>
      <c r="C3803" s="176">
        <v>7000</v>
      </c>
      <c r="D3803" s="176"/>
      <c r="E3803" s="142" t="s">
        <v>802</v>
      </c>
      <c r="F3803" s="142" t="s">
        <v>812</v>
      </c>
      <c r="G3803" s="287"/>
    </row>
    <row r="3804" spans="1:7" ht="15" customHeight="1">
      <c r="A3804" s="247">
        <v>44386</v>
      </c>
      <c r="B3804" s="286" t="s">
        <v>99</v>
      </c>
      <c r="C3804" s="176">
        <v>12000</v>
      </c>
      <c r="D3804" s="176"/>
      <c r="E3804" s="142" t="s">
        <v>803</v>
      </c>
      <c r="F3804" s="142" t="s">
        <v>812</v>
      </c>
      <c r="G3804" s="287"/>
    </row>
    <row r="3805" spans="1:7" ht="15" customHeight="1">
      <c r="A3805" s="247">
        <v>44386</v>
      </c>
      <c r="B3805" s="286" t="s">
        <v>99</v>
      </c>
      <c r="C3805" s="176">
        <v>124000</v>
      </c>
      <c r="D3805" s="176"/>
      <c r="E3805" s="142" t="s">
        <v>804</v>
      </c>
      <c r="F3805" s="142" t="s">
        <v>813</v>
      </c>
      <c r="G3805" s="287"/>
    </row>
    <row r="3806" spans="1:7" ht="15" customHeight="1">
      <c r="A3806" s="247">
        <v>44386</v>
      </c>
      <c r="B3806" s="286" t="s">
        <v>800</v>
      </c>
      <c r="C3806" s="176">
        <v>500000</v>
      </c>
      <c r="D3806" s="176"/>
      <c r="E3806" s="142" t="s">
        <v>805</v>
      </c>
      <c r="F3806" s="142" t="s">
        <v>814</v>
      </c>
      <c r="G3806" s="287"/>
    </row>
    <row r="3807" spans="1:7" ht="15" customHeight="1">
      <c r="A3807" s="247">
        <v>44386</v>
      </c>
      <c r="B3807" s="286" t="s">
        <v>190</v>
      </c>
      <c r="C3807" s="176">
        <v>500000</v>
      </c>
      <c r="D3807" s="176"/>
      <c r="E3807" s="142" t="s">
        <v>806</v>
      </c>
      <c r="F3807" s="142" t="s">
        <v>91</v>
      </c>
      <c r="G3807" s="287"/>
    </row>
    <row r="3808" spans="1:7" ht="15" customHeight="1">
      <c r="A3808" s="247">
        <v>44386</v>
      </c>
      <c r="B3808" s="286" t="s">
        <v>190</v>
      </c>
      <c r="C3808" s="176">
        <v>500000</v>
      </c>
      <c r="D3808" s="176"/>
      <c r="E3808" s="142" t="s">
        <v>807</v>
      </c>
      <c r="F3808" s="142" t="s">
        <v>91</v>
      </c>
      <c r="G3808" s="287"/>
    </row>
    <row r="3809" spans="1:7" ht="15" customHeight="1">
      <c r="A3809" s="234">
        <v>44386</v>
      </c>
      <c r="B3809" s="288" t="s">
        <v>149</v>
      </c>
      <c r="C3809" s="303"/>
      <c r="D3809" s="303">
        <f>SUM(C3799:C3808)</f>
        <v>17183712</v>
      </c>
      <c r="E3809" s="237" t="s">
        <v>794</v>
      </c>
      <c r="F3809" s="237" t="s">
        <v>94</v>
      </c>
      <c r="G3809" s="289" t="s">
        <v>172</v>
      </c>
    </row>
    <row r="3810" spans="1:7" ht="15" customHeight="1">
      <c r="A3810" s="247">
        <v>44396</v>
      </c>
      <c r="B3810" s="286" t="s">
        <v>148</v>
      </c>
      <c r="C3810" s="176"/>
      <c r="D3810" s="176">
        <v>374736120</v>
      </c>
      <c r="E3810" s="142" t="s">
        <v>174</v>
      </c>
      <c r="F3810" s="142" t="s">
        <v>502</v>
      </c>
      <c r="G3810" s="287" t="s">
        <v>173</v>
      </c>
    </row>
    <row r="3811" spans="1:7" ht="15" customHeight="1">
      <c r="A3811" s="234">
        <v>44396</v>
      </c>
      <c r="B3811" s="288" t="s">
        <v>148</v>
      </c>
      <c r="C3811" s="303">
        <v>374736120</v>
      </c>
      <c r="D3811" s="303"/>
      <c r="E3811" s="237" t="s">
        <v>174</v>
      </c>
      <c r="F3811" s="237" t="s">
        <v>293</v>
      </c>
      <c r="G3811" s="289" t="s">
        <v>172</v>
      </c>
    </row>
    <row r="3812" spans="1:7" ht="15" customHeight="1">
      <c r="A3812" s="247">
        <v>44396</v>
      </c>
      <c r="B3812" s="286" t="s">
        <v>159</v>
      </c>
      <c r="C3812" s="176">
        <v>374736120</v>
      </c>
      <c r="D3812" s="176"/>
      <c r="E3812" s="142" t="s">
        <v>407</v>
      </c>
      <c r="F3812" s="142" t="s">
        <v>816</v>
      </c>
      <c r="G3812" s="287"/>
    </row>
    <row r="3813" spans="1:7" ht="15" customHeight="1">
      <c r="A3813" s="234">
        <v>44396</v>
      </c>
      <c r="B3813" s="288" t="s">
        <v>149</v>
      </c>
      <c r="C3813" s="303"/>
      <c r="D3813" s="303">
        <f>SUM(C3812:C3812)</f>
        <v>374736120</v>
      </c>
      <c r="E3813" s="237" t="s">
        <v>793</v>
      </c>
      <c r="F3813" s="237" t="s">
        <v>815</v>
      </c>
      <c r="G3813" s="289" t="s">
        <v>172</v>
      </c>
    </row>
    <row r="3814" spans="1:7" ht="15" customHeight="1">
      <c r="A3814" s="247">
        <v>44403</v>
      </c>
      <c r="B3814" s="286" t="s">
        <v>148</v>
      </c>
      <c r="C3814" s="176"/>
      <c r="D3814" s="176">
        <v>367520800</v>
      </c>
      <c r="E3814" s="142" t="s">
        <v>174</v>
      </c>
      <c r="F3814" s="142" t="s">
        <v>502</v>
      </c>
      <c r="G3814" s="287" t="s">
        <v>173</v>
      </c>
    </row>
    <row r="3815" spans="1:7" ht="15" customHeight="1">
      <c r="A3815" s="234">
        <v>44403</v>
      </c>
      <c r="B3815" s="288" t="s">
        <v>148</v>
      </c>
      <c r="C3815" s="303">
        <v>367520800</v>
      </c>
      <c r="D3815" s="303"/>
      <c r="E3815" s="237" t="s">
        <v>174</v>
      </c>
      <c r="F3815" s="237" t="s">
        <v>293</v>
      </c>
      <c r="G3815" s="289" t="s">
        <v>172</v>
      </c>
    </row>
    <row r="3816" spans="1:7" ht="15" customHeight="1">
      <c r="A3816" s="247">
        <v>44403</v>
      </c>
      <c r="B3816" s="286" t="s">
        <v>760</v>
      </c>
      <c r="C3816" s="176">
        <v>367523299</v>
      </c>
      <c r="D3816" s="176"/>
      <c r="E3816" s="142"/>
      <c r="F3816" s="142" t="s">
        <v>818</v>
      </c>
      <c r="G3816" s="287"/>
    </row>
    <row r="3817" spans="1:7" ht="15" customHeight="1">
      <c r="A3817" s="247">
        <v>44403</v>
      </c>
      <c r="B3817" s="380" t="s">
        <v>1276</v>
      </c>
      <c r="C3817" s="176"/>
      <c r="D3817" s="176">
        <v>2499</v>
      </c>
      <c r="E3817" s="142"/>
      <c r="F3817" s="142" t="s">
        <v>817</v>
      </c>
      <c r="G3817" s="287"/>
    </row>
    <row r="3818" spans="1:7" ht="15" customHeight="1">
      <c r="A3818" s="234">
        <v>44403</v>
      </c>
      <c r="B3818" s="288" t="s">
        <v>148</v>
      </c>
      <c r="C3818" s="303"/>
      <c r="D3818" s="303">
        <v>367520800</v>
      </c>
      <c r="E3818" s="237"/>
      <c r="F3818" s="237" t="s">
        <v>817</v>
      </c>
      <c r="G3818" s="289" t="s">
        <v>172</v>
      </c>
    </row>
    <row r="3819" spans="1:7" ht="15" customHeight="1">
      <c r="A3819" s="247">
        <v>44403</v>
      </c>
      <c r="B3819" s="142" t="s">
        <v>149</v>
      </c>
      <c r="C3819" s="176">
        <f>SUM(D3821:D3823)-C3821-C3820</f>
        <v>3607907</v>
      </c>
      <c r="D3819" s="176"/>
      <c r="E3819" s="142" t="s">
        <v>174</v>
      </c>
      <c r="F3819" s="142" t="s">
        <v>820</v>
      </c>
      <c r="G3819" s="142" t="s">
        <v>711</v>
      </c>
    </row>
    <row r="3820" spans="1:7" ht="15" customHeight="1">
      <c r="A3820" s="247">
        <v>44403</v>
      </c>
      <c r="B3820" s="142" t="s">
        <v>415</v>
      </c>
      <c r="C3820" s="176">
        <v>597050</v>
      </c>
      <c r="D3820" s="176"/>
      <c r="E3820" s="142" t="s">
        <v>174</v>
      </c>
      <c r="F3820" s="142" t="s">
        <v>819</v>
      </c>
      <c r="G3820" s="142"/>
    </row>
    <row r="3821" spans="1:7" ht="15" customHeight="1">
      <c r="A3821" s="247">
        <v>44403</v>
      </c>
      <c r="B3821" s="142" t="s">
        <v>415</v>
      </c>
      <c r="C3821" s="176">
        <v>59700</v>
      </c>
      <c r="D3821" s="176"/>
      <c r="E3821" s="142" t="s">
        <v>174</v>
      </c>
      <c r="F3821" s="142" t="s">
        <v>819</v>
      </c>
      <c r="G3821" s="142"/>
    </row>
    <row r="3822" spans="1:7" ht="15" customHeight="1">
      <c r="A3822" s="247">
        <v>44403</v>
      </c>
      <c r="B3822" s="142" t="s">
        <v>175</v>
      </c>
      <c r="C3822" s="176"/>
      <c r="D3822" s="176">
        <v>4264657</v>
      </c>
      <c r="E3822" s="142" t="s">
        <v>174</v>
      </c>
      <c r="F3822" s="142" t="s">
        <v>819</v>
      </c>
      <c r="G3822" s="142"/>
    </row>
    <row r="3823" spans="1:7" ht="15" customHeight="1">
      <c r="A3823" s="234">
        <v>44403</v>
      </c>
      <c r="B3823" s="237" t="s">
        <v>29</v>
      </c>
      <c r="C3823" s="303"/>
      <c r="D3823" s="303">
        <f>4264657-D3822</f>
        <v>0</v>
      </c>
      <c r="E3823" s="237" t="s">
        <v>174</v>
      </c>
      <c r="F3823" s="237" t="s">
        <v>819</v>
      </c>
      <c r="G3823" s="237"/>
    </row>
    <row r="3824" spans="1:7" ht="15" customHeight="1">
      <c r="A3824" s="247">
        <v>44406</v>
      </c>
      <c r="B3824" s="286" t="s">
        <v>834</v>
      </c>
      <c r="C3824" s="176"/>
      <c r="D3824" s="176">
        <v>18717100</v>
      </c>
      <c r="E3824" s="142" t="s">
        <v>174</v>
      </c>
      <c r="F3824" s="142" t="s">
        <v>502</v>
      </c>
      <c r="G3824" s="287" t="s">
        <v>821</v>
      </c>
    </row>
    <row r="3825" spans="1:8" ht="15" customHeight="1">
      <c r="A3825" s="234">
        <v>44406</v>
      </c>
      <c r="B3825" s="288" t="s">
        <v>148</v>
      </c>
      <c r="C3825" s="303">
        <v>18717100</v>
      </c>
      <c r="D3825" s="303"/>
      <c r="E3825" s="237" t="s">
        <v>174</v>
      </c>
      <c r="F3825" s="237" t="s">
        <v>293</v>
      </c>
      <c r="G3825" s="289" t="s">
        <v>172</v>
      </c>
    </row>
    <row r="3826" spans="1:8" ht="15" customHeight="1">
      <c r="A3826" s="247">
        <v>44406</v>
      </c>
      <c r="B3826" s="286" t="s">
        <v>148</v>
      </c>
      <c r="C3826" s="176"/>
      <c r="D3826" s="176">
        <v>18717100</v>
      </c>
      <c r="E3826" s="142" t="s">
        <v>824</v>
      </c>
      <c r="F3826" s="142" t="s">
        <v>823</v>
      </c>
      <c r="G3826" s="287" t="s">
        <v>172</v>
      </c>
    </row>
    <row r="3827" spans="1:8" ht="15" customHeight="1">
      <c r="A3827" s="234">
        <v>44406</v>
      </c>
      <c r="B3827" s="288" t="s">
        <v>822</v>
      </c>
      <c r="C3827" s="303">
        <v>18717100</v>
      </c>
      <c r="D3827" s="303"/>
      <c r="E3827" s="237" t="s">
        <v>253</v>
      </c>
      <c r="F3827" s="237" t="s">
        <v>823</v>
      </c>
      <c r="G3827" s="289"/>
    </row>
    <row r="3828" spans="1:8" ht="15" customHeight="1">
      <c r="A3828" s="247">
        <v>44404</v>
      </c>
      <c r="B3828" s="142" t="s">
        <v>149</v>
      </c>
      <c r="C3828" s="176">
        <f>SUM(D3830:D3832)-C3830-C3829</f>
        <v>4717</v>
      </c>
      <c r="D3828" s="176"/>
      <c r="E3828" s="142" t="s">
        <v>174</v>
      </c>
      <c r="F3828" s="142" t="s">
        <v>826</v>
      </c>
      <c r="G3828" s="142" t="s">
        <v>711</v>
      </c>
    </row>
    <row r="3829" spans="1:8" ht="15" customHeight="1">
      <c r="A3829" s="247">
        <v>44404</v>
      </c>
      <c r="B3829" s="142" t="s">
        <v>415</v>
      </c>
      <c r="C3829" s="176">
        <v>0</v>
      </c>
      <c r="D3829" s="176"/>
      <c r="E3829" s="142" t="s">
        <v>174</v>
      </c>
      <c r="F3829" s="142" t="s">
        <v>825</v>
      </c>
      <c r="G3829" s="142"/>
    </row>
    <row r="3830" spans="1:8" ht="15" customHeight="1">
      <c r="A3830" s="247">
        <v>44404</v>
      </c>
      <c r="B3830" s="142" t="s">
        <v>415</v>
      </c>
      <c r="C3830" s="176">
        <v>0</v>
      </c>
      <c r="D3830" s="176"/>
      <c r="E3830" s="142" t="s">
        <v>174</v>
      </c>
      <c r="F3830" s="142" t="s">
        <v>825</v>
      </c>
      <c r="G3830" s="142"/>
    </row>
    <row r="3831" spans="1:8" ht="15" customHeight="1">
      <c r="A3831" s="247">
        <v>44404</v>
      </c>
      <c r="B3831" s="142" t="s">
        <v>175</v>
      </c>
      <c r="C3831" s="176"/>
      <c r="D3831" s="176">
        <v>40789</v>
      </c>
      <c r="E3831" s="142" t="s">
        <v>174</v>
      </c>
      <c r="F3831" s="142" t="s">
        <v>825</v>
      </c>
      <c r="G3831" s="142"/>
    </row>
    <row r="3832" spans="1:8" ht="15" customHeight="1">
      <c r="A3832" s="234">
        <v>44404</v>
      </c>
      <c r="B3832" s="237" t="s">
        <v>29</v>
      </c>
      <c r="C3832" s="303"/>
      <c r="D3832" s="303">
        <f>4717-D3831</f>
        <v>-36072</v>
      </c>
      <c r="E3832" s="237" t="s">
        <v>174</v>
      </c>
      <c r="F3832" s="237" t="s">
        <v>825</v>
      </c>
      <c r="G3832" s="237"/>
    </row>
    <row r="3833" spans="1:8" ht="15" customHeight="1">
      <c r="A3833" s="291">
        <v>44398</v>
      </c>
      <c r="B3833" s="292" t="s">
        <v>827</v>
      </c>
      <c r="C3833" s="324"/>
      <c r="D3833" s="324">
        <v>4073620</v>
      </c>
      <c r="E3833" s="294"/>
      <c r="F3833" s="294" t="s">
        <v>830</v>
      </c>
      <c r="G3833" s="207"/>
    </row>
    <row r="3834" spans="1:8" ht="15" customHeight="1">
      <c r="A3834" s="187">
        <v>44398</v>
      </c>
      <c r="B3834" s="136" t="s">
        <v>828</v>
      </c>
      <c r="C3834" s="178">
        <v>4073620</v>
      </c>
      <c r="D3834" s="178"/>
      <c r="E3834" s="133"/>
      <c r="F3834" s="133" t="s">
        <v>829</v>
      </c>
      <c r="G3834" s="134" t="s">
        <v>172</v>
      </c>
    </row>
    <row r="3835" spans="1:8" ht="15" customHeight="1">
      <c r="A3835" s="291">
        <v>44406</v>
      </c>
      <c r="B3835" s="292" t="s">
        <v>831</v>
      </c>
      <c r="C3835" s="324"/>
      <c r="D3835" s="324">
        <v>45831500</v>
      </c>
      <c r="E3835" s="294"/>
      <c r="F3835" s="294" t="s">
        <v>833</v>
      </c>
      <c r="G3835" s="207"/>
    </row>
    <row r="3836" spans="1:8" ht="15" customHeight="1">
      <c r="A3836" s="187">
        <v>44406</v>
      </c>
      <c r="B3836" s="136" t="s">
        <v>148</v>
      </c>
      <c r="C3836" s="178">
        <v>45831500</v>
      </c>
      <c r="D3836" s="178"/>
      <c r="E3836" s="133"/>
      <c r="F3836" s="133" t="s">
        <v>832</v>
      </c>
      <c r="G3836" s="134" t="s">
        <v>172</v>
      </c>
    </row>
    <row r="3837" spans="1:8" ht="15" customHeight="1">
      <c r="A3837" s="277">
        <v>44408</v>
      </c>
      <c r="B3837" s="278" t="s">
        <v>175</v>
      </c>
      <c r="C3837" s="322">
        <v>19534</v>
      </c>
      <c r="D3837" s="322"/>
      <c r="E3837" s="279" t="s">
        <v>176</v>
      </c>
      <c r="F3837" s="279" t="s">
        <v>215</v>
      </c>
      <c r="G3837" s="280" t="s">
        <v>352</v>
      </c>
      <c r="H3837" s="159" t="s">
        <v>835</v>
      </c>
    </row>
    <row r="3838" spans="1:8" ht="15" customHeight="1">
      <c r="A3838" s="265">
        <v>44408</v>
      </c>
      <c r="B3838" s="281" t="s">
        <v>100</v>
      </c>
      <c r="C3838" s="321"/>
      <c r="D3838" s="321">
        <f>C3837</f>
        <v>19534</v>
      </c>
      <c r="E3838" s="266" t="s">
        <v>174</v>
      </c>
      <c r="F3838" s="266" t="s">
        <v>252</v>
      </c>
      <c r="G3838" s="266" t="s">
        <v>326</v>
      </c>
    </row>
    <row r="3839" spans="1:8" ht="15" customHeight="1">
      <c r="A3839" s="277">
        <v>44408</v>
      </c>
      <c r="B3839" s="278" t="s">
        <v>175</v>
      </c>
      <c r="C3839" s="323">
        <v>176182</v>
      </c>
      <c r="D3839" s="323"/>
      <c r="E3839" s="282" t="s">
        <v>176</v>
      </c>
      <c r="F3839" s="282" t="s">
        <v>215</v>
      </c>
      <c r="G3839" s="283" t="s">
        <v>219</v>
      </c>
    </row>
    <row r="3840" spans="1:8" ht="15" customHeight="1">
      <c r="A3840" s="265">
        <v>44408</v>
      </c>
      <c r="B3840" s="281" t="s">
        <v>100</v>
      </c>
      <c r="C3840" s="321"/>
      <c r="D3840" s="321">
        <f>C3839</f>
        <v>176182</v>
      </c>
      <c r="E3840" s="266" t="s">
        <v>174</v>
      </c>
      <c r="F3840" s="266" t="s">
        <v>252</v>
      </c>
      <c r="G3840" s="266" t="s">
        <v>173</v>
      </c>
    </row>
    <row r="3841" spans="1:7" ht="15" customHeight="1">
      <c r="A3841" s="277">
        <v>44408</v>
      </c>
      <c r="B3841" s="284" t="s">
        <v>175</v>
      </c>
      <c r="C3841" s="323">
        <v>0</v>
      </c>
      <c r="D3841" s="323"/>
      <c r="E3841" s="282" t="s">
        <v>176</v>
      </c>
      <c r="F3841" s="282" t="s">
        <v>215</v>
      </c>
      <c r="G3841" s="283" t="s">
        <v>452</v>
      </c>
    </row>
    <row r="3842" spans="1:7" ht="15" customHeight="1">
      <c r="A3842" s="265">
        <v>44408</v>
      </c>
      <c r="B3842" s="281" t="s">
        <v>100</v>
      </c>
      <c r="C3842" s="321"/>
      <c r="D3842" s="321">
        <f>C3841</f>
        <v>0</v>
      </c>
      <c r="E3842" s="266" t="s">
        <v>174</v>
      </c>
      <c r="F3842" s="266" t="s">
        <v>252</v>
      </c>
      <c r="G3842" s="266" t="s">
        <v>451</v>
      </c>
    </row>
    <row r="3843" spans="1:7" ht="15" customHeight="1">
      <c r="A3843" s="277">
        <v>44408</v>
      </c>
      <c r="B3843" s="284" t="s">
        <v>175</v>
      </c>
      <c r="C3843" s="323">
        <v>0</v>
      </c>
      <c r="D3843" s="323"/>
      <c r="E3843" s="282" t="s">
        <v>176</v>
      </c>
      <c r="F3843" s="282" t="s">
        <v>215</v>
      </c>
      <c r="G3843" s="283" t="s">
        <v>701</v>
      </c>
    </row>
    <row r="3844" spans="1:7" ht="15" customHeight="1">
      <c r="A3844" s="265">
        <v>44408</v>
      </c>
      <c r="B3844" s="281" t="s">
        <v>100</v>
      </c>
      <c r="C3844" s="321"/>
      <c r="D3844" s="321">
        <f>C3843</f>
        <v>0</v>
      </c>
      <c r="E3844" s="266" t="s">
        <v>174</v>
      </c>
      <c r="F3844" s="266" t="s">
        <v>252</v>
      </c>
      <c r="G3844" s="266" t="s">
        <v>292</v>
      </c>
    </row>
    <row r="3845" spans="1:7" ht="15" customHeight="1">
      <c r="A3845" s="277">
        <v>44408</v>
      </c>
      <c r="B3845" s="284" t="s">
        <v>175</v>
      </c>
      <c r="C3845" s="323">
        <v>127926</v>
      </c>
      <c r="D3845" s="323"/>
      <c r="E3845" s="282" t="s">
        <v>358</v>
      </c>
      <c r="F3845" s="282" t="s">
        <v>215</v>
      </c>
      <c r="G3845" s="283" t="s">
        <v>359</v>
      </c>
    </row>
    <row r="3846" spans="1:7" ht="15" customHeight="1">
      <c r="A3846" s="265">
        <v>44408</v>
      </c>
      <c r="B3846" s="281" t="s">
        <v>100</v>
      </c>
      <c r="C3846" s="321"/>
      <c r="D3846" s="321">
        <f>C3845</f>
        <v>127926</v>
      </c>
      <c r="E3846" s="266" t="s">
        <v>374</v>
      </c>
      <c r="F3846" s="266" t="s">
        <v>215</v>
      </c>
      <c r="G3846" s="266" t="s">
        <v>375</v>
      </c>
    </row>
    <row r="3847" spans="1:7" ht="15" customHeight="1">
      <c r="A3847" s="290">
        <v>44408</v>
      </c>
      <c r="B3847" s="284" t="s">
        <v>175</v>
      </c>
      <c r="C3847" s="323">
        <v>1310681</v>
      </c>
      <c r="D3847" s="323"/>
      <c r="E3847" s="282" t="s">
        <v>157</v>
      </c>
      <c r="F3847" s="282" t="s">
        <v>215</v>
      </c>
      <c r="G3847" s="283" t="s">
        <v>289</v>
      </c>
    </row>
    <row r="3848" spans="1:7" ht="15" customHeight="1">
      <c r="A3848" s="265">
        <v>44408</v>
      </c>
      <c r="B3848" s="281" t="s">
        <v>100</v>
      </c>
      <c r="C3848" s="321"/>
      <c r="D3848" s="321">
        <f>C3847</f>
        <v>1310681</v>
      </c>
      <c r="E3848" s="266" t="s">
        <v>249</v>
      </c>
      <c r="F3848" s="266" t="s">
        <v>252</v>
      </c>
      <c r="G3848" s="266" t="s">
        <v>288</v>
      </c>
    </row>
    <row r="3849" spans="1:7" ht="15" customHeight="1">
      <c r="A3849" s="290">
        <v>44408</v>
      </c>
      <c r="B3849" s="284" t="s">
        <v>175</v>
      </c>
      <c r="C3849" s="323">
        <v>8408809</v>
      </c>
      <c r="D3849" s="323"/>
      <c r="E3849" s="282" t="s">
        <v>176</v>
      </c>
      <c r="F3849" s="282" t="s">
        <v>518</v>
      </c>
      <c r="G3849" s="283" t="s">
        <v>291</v>
      </c>
    </row>
    <row r="3850" spans="1:7" ht="15" customHeight="1">
      <c r="A3850" s="265">
        <v>44408</v>
      </c>
      <c r="B3850" s="281" t="s">
        <v>100</v>
      </c>
      <c r="C3850" s="321"/>
      <c r="D3850" s="321">
        <f>C3849</f>
        <v>8408809</v>
      </c>
      <c r="E3850" s="266" t="s">
        <v>174</v>
      </c>
      <c r="F3850" s="266" t="s">
        <v>252</v>
      </c>
      <c r="G3850" s="266" t="s">
        <v>290</v>
      </c>
    </row>
    <row r="3851" spans="1:7" ht="15" customHeight="1">
      <c r="A3851" s="192">
        <v>44408</v>
      </c>
      <c r="B3851" s="153" t="s">
        <v>31</v>
      </c>
      <c r="C3851" s="317">
        <v>244510334</v>
      </c>
      <c r="D3851" s="317"/>
      <c r="E3851" s="152" t="s">
        <v>150</v>
      </c>
      <c r="F3851" s="152" t="s">
        <v>837</v>
      </c>
      <c r="G3851" s="155"/>
    </row>
    <row r="3852" spans="1:7" ht="15" customHeight="1">
      <c r="A3852" s="190">
        <v>44408</v>
      </c>
      <c r="B3852" s="151" t="s">
        <v>216</v>
      </c>
      <c r="C3852" s="316"/>
      <c r="D3852" s="316">
        <f>C3851</f>
        <v>244510334</v>
      </c>
      <c r="E3852" s="150" t="s">
        <v>245</v>
      </c>
      <c r="F3852" s="150" t="s">
        <v>836</v>
      </c>
      <c r="G3852" s="150"/>
    </row>
    <row r="3853" spans="1:7" ht="15" customHeight="1">
      <c r="A3853" s="191">
        <v>44408</v>
      </c>
      <c r="B3853" s="153" t="s">
        <v>31</v>
      </c>
      <c r="C3853" s="317">
        <v>135890410</v>
      </c>
      <c r="D3853" s="317"/>
      <c r="E3853" s="152" t="s">
        <v>151</v>
      </c>
      <c r="F3853" s="152" t="s">
        <v>836</v>
      </c>
      <c r="G3853" s="155"/>
    </row>
    <row r="3854" spans="1:7" ht="15" customHeight="1">
      <c r="A3854" s="190">
        <v>44408</v>
      </c>
      <c r="B3854" s="151" t="s">
        <v>216</v>
      </c>
      <c r="C3854" s="316"/>
      <c r="D3854" s="316">
        <f>C3853</f>
        <v>135890410</v>
      </c>
      <c r="E3854" s="150" t="s">
        <v>246</v>
      </c>
      <c r="F3854" s="150" t="s">
        <v>836</v>
      </c>
      <c r="G3854" s="150"/>
    </row>
    <row r="3855" spans="1:7" ht="15" customHeight="1">
      <c r="A3855" s="191">
        <v>44408</v>
      </c>
      <c r="B3855" s="153" t="s">
        <v>31</v>
      </c>
      <c r="C3855" s="317">
        <v>27178082</v>
      </c>
      <c r="D3855" s="317"/>
      <c r="E3855" s="152" t="s">
        <v>153</v>
      </c>
      <c r="F3855" s="152" t="s">
        <v>836</v>
      </c>
      <c r="G3855" s="155"/>
    </row>
    <row r="3856" spans="1:7" ht="15" customHeight="1">
      <c r="A3856" s="190">
        <v>44408</v>
      </c>
      <c r="B3856" s="151" t="s">
        <v>216</v>
      </c>
      <c r="C3856" s="316"/>
      <c r="D3856" s="316">
        <f>C3855</f>
        <v>27178082</v>
      </c>
      <c r="E3856" s="150" t="s">
        <v>244</v>
      </c>
      <c r="F3856" s="150" t="s">
        <v>836</v>
      </c>
      <c r="G3856" s="150"/>
    </row>
    <row r="3857" spans="1:7" ht="15" customHeight="1">
      <c r="A3857" s="191">
        <v>44408</v>
      </c>
      <c r="B3857" s="153" t="s">
        <v>31</v>
      </c>
      <c r="C3857" s="317">
        <v>75826849</v>
      </c>
      <c r="D3857" s="317"/>
      <c r="E3857" s="152" t="s">
        <v>152</v>
      </c>
      <c r="F3857" s="152" t="s">
        <v>836</v>
      </c>
      <c r="G3857" s="155"/>
    </row>
    <row r="3858" spans="1:7" ht="15" customHeight="1">
      <c r="A3858" s="190">
        <v>44408</v>
      </c>
      <c r="B3858" s="151" t="s">
        <v>216</v>
      </c>
      <c r="C3858" s="316"/>
      <c r="D3858" s="316">
        <f>C3857</f>
        <v>75826849</v>
      </c>
      <c r="E3858" s="150" t="s">
        <v>247</v>
      </c>
      <c r="F3858" s="150" t="s">
        <v>836</v>
      </c>
      <c r="G3858" s="150"/>
    </row>
    <row r="3859" spans="1:7" ht="15" customHeight="1">
      <c r="A3859" s="191">
        <v>44408</v>
      </c>
      <c r="B3859" s="153" t="s">
        <v>31</v>
      </c>
      <c r="C3859" s="317">
        <v>166465753</v>
      </c>
      <c r="D3859" s="317"/>
      <c r="E3859" s="152" t="s">
        <v>154</v>
      </c>
      <c r="F3859" s="152" t="s">
        <v>836</v>
      </c>
      <c r="G3859" s="155"/>
    </row>
    <row r="3860" spans="1:7" ht="15" customHeight="1">
      <c r="A3860" s="190">
        <v>44408</v>
      </c>
      <c r="B3860" s="151" t="s">
        <v>216</v>
      </c>
      <c r="C3860" s="316"/>
      <c r="D3860" s="316">
        <f>C3859</f>
        <v>166465753</v>
      </c>
      <c r="E3860" s="150" t="s">
        <v>248</v>
      </c>
      <c r="F3860" s="150" t="s">
        <v>836</v>
      </c>
      <c r="G3860" s="150"/>
    </row>
    <row r="3861" spans="1:7" ht="15" customHeight="1">
      <c r="A3861" s="191">
        <v>44408</v>
      </c>
      <c r="B3861" s="153" t="s">
        <v>31</v>
      </c>
      <c r="C3861" s="317">
        <v>42126027</v>
      </c>
      <c r="D3861" s="317"/>
      <c r="E3861" s="152" t="s">
        <v>243</v>
      </c>
      <c r="F3861" s="152" t="s">
        <v>836</v>
      </c>
      <c r="G3861" s="155"/>
    </row>
    <row r="3862" spans="1:7" ht="15" customHeight="1">
      <c r="A3862" s="190">
        <v>44408</v>
      </c>
      <c r="B3862" s="151" t="s">
        <v>216</v>
      </c>
      <c r="C3862" s="316"/>
      <c r="D3862" s="316">
        <f>C3861</f>
        <v>42126027</v>
      </c>
      <c r="E3862" s="150" t="s">
        <v>255</v>
      </c>
      <c r="F3862" s="150" t="s">
        <v>836</v>
      </c>
      <c r="G3862" s="150"/>
    </row>
    <row r="3863" spans="1:7" ht="15" customHeight="1">
      <c r="A3863" s="191">
        <v>44408</v>
      </c>
      <c r="B3863" s="153" t="s">
        <v>93</v>
      </c>
      <c r="C3863" s="317">
        <v>2589619</v>
      </c>
      <c r="D3863" s="317"/>
      <c r="E3863" s="152" t="s">
        <v>220</v>
      </c>
      <c r="F3863" s="152" t="s">
        <v>838</v>
      </c>
      <c r="G3863" s="155"/>
    </row>
    <row r="3864" spans="1:7" ht="15" customHeight="1">
      <c r="A3864" s="190">
        <v>44408</v>
      </c>
      <c r="B3864" s="151" t="s">
        <v>65</v>
      </c>
      <c r="C3864" s="316"/>
      <c r="D3864" s="316">
        <f>C3863</f>
        <v>2589619</v>
      </c>
      <c r="E3864" s="150" t="s">
        <v>253</v>
      </c>
      <c r="F3864" s="150" t="s">
        <v>838</v>
      </c>
      <c r="G3864" s="150"/>
    </row>
    <row r="3865" spans="1:7" ht="15" customHeight="1">
      <c r="A3865" s="191">
        <v>44408</v>
      </c>
      <c r="B3865" s="153" t="s">
        <v>27</v>
      </c>
      <c r="C3865" s="317">
        <v>41666666</v>
      </c>
      <c r="D3865" s="317"/>
      <c r="E3865" s="152" t="s">
        <v>155</v>
      </c>
      <c r="F3865" s="152" t="s">
        <v>839</v>
      </c>
      <c r="G3865" s="155"/>
    </row>
    <row r="3866" spans="1:7" ht="15" customHeight="1">
      <c r="A3866" s="190">
        <v>44408</v>
      </c>
      <c r="B3866" s="151" t="s">
        <v>183</v>
      </c>
      <c r="C3866" s="316"/>
      <c r="D3866" s="316">
        <f>C3865</f>
        <v>41666666</v>
      </c>
      <c r="E3866" s="150" t="s">
        <v>80</v>
      </c>
      <c r="F3866" s="150" t="s">
        <v>839</v>
      </c>
      <c r="G3866" s="150"/>
    </row>
    <row r="3867" spans="1:7" ht="15" customHeight="1">
      <c r="A3867" s="191">
        <v>44408</v>
      </c>
      <c r="B3867" s="153" t="s">
        <v>41</v>
      </c>
      <c r="C3867" s="317">
        <v>2500000</v>
      </c>
      <c r="D3867" s="317"/>
      <c r="E3867" s="152" t="s">
        <v>176</v>
      </c>
      <c r="F3867" s="152" t="s">
        <v>840</v>
      </c>
      <c r="G3867" s="155"/>
    </row>
    <row r="3868" spans="1:7" ht="15" customHeight="1">
      <c r="A3868" s="190">
        <v>44408</v>
      </c>
      <c r="B3868" s="151" t="s">
        <v>217</v>
      </c>
      <c r="C3868" s="316"/>
      <c r="D3868" s="316">
        <v>2500000</v>
      </c>
      <c r="E3868" s="150" t="s">
        <v>174</v>
      </c>
      <c r="F3868" s="150" t="s">
        <v>840</v>
      </c>
      <c r="G3868" s="150"/>
    </row>
    <row r="3869" spans="1:7" ht="15" customHeight="1">
      <c r="A3869" s="191">
        <v>44408</v>
      </c>
      <c r="B3869" s="153" t="s">
        <v>42</v>
      </c>
      <c r="C3869" s="317">
        <v>2916666</v>
      </c>
      <c r="D3869" s="317"/>
      <c r="E3869" s="152" t="s">
        <v>221</v>
      </c>
      <c r="F3869" s="152" t="s">
        <v>841</v>
      </c>
      <c r="G3869" s="155"/>
    </row>
    <row r="3870" spans="1:7" ht="15" customHeight="1">
      <c r="A3870" s="190">
        <v>44408</v>
      </c>
      <c r="B3870" s="151" t="s">
        <v>218</v>
      </c>
      <c r="C3870" s="316"/>
      <c r="D3870" s="316">
        <f>C3869</f>
        <v>2916666</v>
      </c>
      <c r="E3870" s="150" t="s">
        <v>254</v>
      </c>
      <c r="F3870" s="150" t="s">
        <v>841</v>
      </c>
      <c r="G3870" s="150"/>
    </row>
    <row r="3871" spans="1:7" ht="15" customHeight="1">
      <c r="A3871" s="191">
        <v>44408</v>
      </c>
      <c r="B3871" s="153" t="s">
        <v>43</v>
      </c>
      <c r="C3871" s="317">
        <v>1666666</v>
      </c>
      <c r="D3871" s="317"/>
      <c r="E3871" s="152" t="s">
        <v>160</v>
      </c>
      <c r="F3871" s="152" t="s">
        <v>842</v>
      </c>
      <c r="G3871" s="155"/>
    </row>
    <row r="3872" spans="1:7" ht="15" customHeight="1">
      <c r="A3872" s="190">
        <v>44408</v>
      </c>
      <c r="B3872" s="151" t="s">
        <v>186</v>
      </c>
      <c r="C3872" s="316"/>
      <c r="D3872" s="316">
        <f>C3871</f>
        <v>1666666</v>
      </c>
      <c r="E3872" s="150" t="s">
        <v>250</v>
      </c>
      <c r="F3872" s="150" t="str">
        <f>F3871</f>
        <v>외부감사용역역수수료(21년 7월)</v>
      </c>
      <c r="G3872" s="150"/>
    </row>
    <row r="3873" spans="1:7" ht="15" customHeight="1">
      <c r="A3873" s="191">
        <v>44408</v>
      </c>
      <c r="B3873" s="260" t="s">
        <v>43</v>
      </c>
      <c r="C3873" s="318">
        <v>666666</v>
      </c>
      <c r="D3873" s="318"/>
      <c r="E3873" s="147" t="s">
        <v>160</v>
      </c>
      <c r="F3873" s="147" t="s">
        <v>843</v>
      </c>
      <c r="G3873" s="146"/>
    </row>
    <row r="3874" spans="1:7" ht="15" customHeight="1">
      <c r="A3874" s="190">
        <v>44408</v>
      </c>
      <c r="B3874" s="151" t="s">
        <v>187</v>
      </c>
      <c r="C3874" s="316"/>
      <c r="D3874" s="316">
        <f>C3873</f>
        <v>666666</v>
      </c>
      <c r="E3874" s="150" t="s">
        <v>250</v>
      </c>
      <c r="F3874" s="150" t="str">
        <f>F3873</f>
        <v>세무용역수수료(21년 7월)</v>
      </c>
      <c r="G3874" s="150"/>
    </row>
    <row r="3875" spans="1:7" ht="15" customHeight="1">
      <c r="A3875" s="191">
        <v>44408</v>
      </c>
      <c r="B3875" s="260" t="s">
        <v>43</v>
      </c>
      <c r="C3875" s="317">
        <v>166666</v>
      </c>
      <c r="D3875" s="317"/>
      <c r="E3875" s="147" t="s">
        <v>271</v>
      </c>
      <c r="F3875" s="147" t="s">
        <v>844</v>
      </c>
      <c r="G3875" s="146"/>
    </row>
    <row r="3876" spans="1:7" ht="15" customHeight="1">
      <c r="A3876" s="190">
        <v>44408</v>
      </c>
      <c r="B3876" s="151" t="s">
        <v>222</v>
      </c>
      <c r="C3876" s="316"/>
      <c r="D3876" s="316">
        <f>C3875</f>
        <v>166666</v>
      </c>
      <c r="E3876" s="150" t="s">
        <v>271</v>
      </c>
      <c r="F3876" s="150" t="str">
        <f>F3875</f>
        <v>재무제표용역수수료(21년 7월)</v>
      </c>
      <c r="G3876" s="150"/>
    </row>
    <row r="3877" spans="1:7" ht="15" customHeight="1">
      <c r="A3877" s="191">
        <v>44408</v>
      </c>
      <c r="B3877" s="149" t="s">
        <v>92</v>
      </c>
      <c r="C3877" s="319">
        <v>314741320</v>
      </c>
      <c r="D3877" s="319"/>
      <c r="E3877" s="148" t="s">
        <v>225</v>
      </c>
      <c r="F3877" s="148" t="s">
        <v>845</v>
      </c>
      <c r="G3877" s="148"/>
    </row>
    <row r="3878" spans="1:7" ht="15" customHeight="1">
      <c r="A3878" s="190">
        <v>44408</v>
      </c>
      <c r="B3878" s="151" t="s">
        <v>182</v>
      </c>
      <c r="C3878" s="316"/>
      <c r="D3878" s="316">
        <f>C3877</f>
        <v>314741320</v>
      </c>
      <c r="E3878" s="150" t="s">
        <v>251</v>
      </c>
      <c r="F3878" s="150" t="str">
        <f>F3877</f>
        <v>감가상각비(21년 7월)</v>
      </c>
      <c r="G3878" s="150"/>
    </row>
    <row r="3879" spans="1:7" ht="15" customHeight="1">
      <c r="A3879" s="191">
        <v>44408</v>
      </c>
      <c r="B3879" s="149" t="s">
        <v>98</v>
      </c>
      <c r="C3879" s="319">
        <v>12572820</v>
      </c>
      <c r="D3879" s="319"/>
      <c r="E3879" s="148" t="s">
        <v>225</v>
      </c>
      <c r="F3879" s="148" t="s">
        <v>846</v>
      </c>
      <c r="G3879" s="148"/>
    </row>
    <row r="3880" spans="1:7" ht="15" customHeight="1">
      <c r="A3880" s="190">
        <v>44408</v>
      </c>
      <c r="B3880" s="151" t="s">
        <v>188</v>
      </c>
      <c r="C3880" s="316"/>
      <c r="D3880" s="316">
        <f>C3879</f>
        <v>12572820</v>
      </c>
      <c r="E3880" s="150" t="s">
        <v>251</v>
      </c>
      <c r="F3880" s="150" t="str">
        <f>F3879</f>
        <v>세금과공과 교통유발부담금(21년 7월)</v>
      </c>
      <c r="G3880" s="150"/>
    </row>
    <row r="3881" spans="1:7" ht="15" customHeight="1">
      <c r="A3881" s="191">
        <v>44408</v>
      </c>
      <c r="B3881" s="149" t="s">
        <v>98</v>
      </c>
      <c r="C3881" s="319">
        <v>31555870</v>
      </c>
      <c r="D3881" s="319"/>
      <c r="E3881" s="148" t="s">
        <v>225</v>
      </c>
      <c r="F3881" s="148" t="s">
        <v>847</v>
      </c>
      <c r="G3881" s="148"/>
    </row>
    <row r="3882" spans="1:7" ht="15" customHeight="1">
      <c r="A3882" s="190">
        <v>44408</v>
      </c>
      <c r="B3882" s="151" t="s">
        <v>188</v>
      </c>
      <c r="C3882" s="316"/>
      <c r="D3882" s="316">
        <f>C3881</f>
        <v>31555870</v>
      </c>
      <c r="E3882" s="150" t="s">
        <v>251</v>
      </c>
      <c r="F3882" s="150" t="str">
        <f>F3881</f>
        <v>세금과공과 재산세/건물분(21년 7월)</v>
      </c>
      <c r="G3882" s="150"/>
    </row>
    <row r="3883" spans="1:7" ht="15" customHeight="1">
      <c r="A3883" s="191">
        <v>44408</v>
      </c>
      <c r="B3883" s="149" t="s">
        <v>98</v>
      </c>
      <c r="C3883" s="319">
        <v>12007090</v>
      </c>
      <c r="D3883" s="319"/>
      <c r="E3883" s="148" t="s">
        <v>225</v>
      </c>
      <c r="F3883" s="148" t="s">
        <v>848</v>
      </c>
      <c r="G3883" s="148"/>
    </row>
    <row r="3884" spans="1:7" ht="15" customHeight="1">
      <c r="A3884" s="190">
        <v>44408</v>
      </c>
      <c r="B3884" s="151" t="s">
        <v>188</v>
      </c>
      <c r="C3884" s="316"/>
      <c r="D3884" s="316">
        <f>C3883</f>
        <v>12007090</v>
      </c>
      <c r="E3884" s="150" t="s">
        <v>251</v>
      </c>
      <c r="F3884" s="150" t="str">
        <f>F3883</f>
        <v>세금과공과 재산세/토지분(21년 7월)</v>
      </c>
      <c r="G3884" s="150"/>
    </row>
    <row r="3885" spans="1:7" ht="15" customHeight="1">
      <c r="A3885" s="191">
        <v>44408</v>
      </c>
      <c r="B3885" s="260" t="s">
        <v>97</v>
      </c>
      <c r="C3885" s="318">
        <v>12732372</v>
      </c>
      <c r="D3885" s="318"/>
      <c r="E3885" s="147" t="s">
        <v>251</v>
      </c>
      <c r="F3885" s="147" t="s">
        <v>286</v>
      </c>
      <c r="G3885" s="147"/>
    </row>
    <row r="3886" spans="1:7" ht="15" customHeight="1">
      <c r="A3886" s="190">
        <v>44408</v>
      </c>
      <c r="B3886" s="151" t="s">
        <v>65</v>
      </c>
      <c r="C3886" s="316"/>
      <c r="D3886" s="316">
        <f>C3885</f>
        <v>12732372</v>
      </c>
      <c r="E3886" s="150" t="s">
        <v>251</v>
      </c>
      <c r="F3886" s="150" t="str">
        <f>F3885</f>
        <v>임대대행수수료 비용으로 계상</v>
      </c>
      <c r="G3886" s="150"/>
    </row>
    <row r="3887" spans="1:7" ht="15" customHeight="1">
      <c r="A3887" s="191">
        <v>44408</v>
      </c>
      <c r="B3887" s="149" t="s">
        <v>65</v>
      </c>
      <c r="C3887" s="317">
        <v>10568400</v>
      </c>
      <c r="D3887" s="317"/>
      <c r="E3887" s="148" t="s">
        <v>251</v>
      </c>
      <c r="F3887" s="148" t="s">
        <v>287</v>
      </c>
      <c r="G3887" s="148"/>
    </row>
    <row r="3888" spans="1:7" ht="15" customHeight="1">
      <c r="A3888" s="190">
        <v>44408</v>
      </c>
      <c r="B3888" s="151" t="s">
        <v>283</v>
      </c>
      <c r="C3888" s="316"/>
      <c r="D3888" s="316">
        <f>C3887</f>
        <v>10568400</v>
      </c>
      <c r="E3888" s="150" t="s">
        <v>251</v>
      </c>
      <c r="F3888" s="150" t="s">
        <v>294</v>
      </c>
      <c r="G3888" s="150"/>
    </row>
    <row r="3889" spans="1:8" ht="15" customHeight="1">
      <c r="A3889" s="192">
        <v>44408</v>
      </c>
      <c r="B3889" s="147" t="s">
        <v>214</v>
      </c>
      <c r="C3889" s="318">
        <v>1542104</v>
      </c>
      <c r="D3889" s="318"/>
      <c r="E3889" s="147" t="s">
        <v>251</v>
      </c>
      <c r="F3889" s="147" t="s">
        <v>850</v>
      </c>
      <c r="G3889" s="275"/>
    </row>
    <row r="3890" spans="1:8" ht="15" customHeight="1">
      <c r="A3890" s="190">
        <v>44408</v>
      </c>
      <c r="B3890" s="150" t="s">
        <v>2</v>
      </c>
      <c r="C3890" s="316"/>
      <c r="D3890" s="316">
        <f>C3889</f>
        <v>1542104</v>
      </c>
      <c r="E3890" s="150" t="s">
        <v>251</v>
      </c>
      <c r="F3890" s="150" t="s">
        <v>849</v>
      </c>
      <c r="G3890" s="276"/>
    </row>
    <row r="3891" spans="1:8" ht="15" customHeight="1">
      <c r="A3891" s="231">
        <v>44434</v>
      </c>
      <c r="B3891" s="232" t="s">
        <v>87</v>
      </c>
      <c r="C3891" s="203">
        <v>25093000</v>
      </c>
      <c r="D3891" s="301"/>
      <c r="E3891" s="233" t="s">
        <v>347</v>
      </c>
      <c r="F3891" s="233" t="s">
        <v>869</v>
      </c>
      <c r="G3891" s="233" t="s">
        <v>87</v>
      </c>
      <c r="H3891" s="159" t="s">
        <v>860</v>
      </c>
    </row>
    <row r="3892" spans="1:8" ht="15" customHeight="1">
      <c r="A3892" s="247">
        <v>44434</v>
      </c>
      <c r="B3892" s="248" t="s">
        <v>88</v>
      </c>
      <c r="C3892" s="176">
        <v>90772000</v>
      </c>
      <c r="D3892" s="302"/>
      <c r="E3892" s="142" t="s">
        <v>239</v>
      </c>
      <c r="F3892" s="233" t="s">
        <v>868</v>
      </c>
      <c r="G3892" s="142" t="s">
        <v>35</v>
      </c>
    </row>
    <row r="3893" spans="1:8" ht="15" customHeight="1">
      <c r="A3893" s="231">
        <v>44434</v>
      </c>
      <c r="B3893" s="232" t="s">
        <v>158</v>
      </c>
      <c r="C3893" s="203">
        <f>2509300+9077200</f>
        <v>11586500</v>
      </c>
      <c r="D3893" s="301"/>
      <c r="E3893" s="233" t="s">
        <v>239</v>
      </c>
      <c r="F3893" s="233" t="s">
        <v>868</v>
      </c>
      <c r="G3893" s="233"/>
    </row>
    <row r="3894" spans="1:8" ht="15" customHeight="1">
      <c r="A3894" s="234">
        <v>44434</v>
      </c>
      <c r="B3894" s="235" t="s">
        <v>159</v>
      </c>
      <c r="C3894" s="303"/>
      <c r="D3894" s="304">
        <f>SUM(C3891:C3893)</f>
        <v>127451500</v>
      </c>
      <c r="E3894" s="237" t="s">
        <v>239</v>
      </c>
      <c r="F3894" s="237" t="s">
        <v>868</v>
      </c>
      <c r="G3894" s="237"/>
    </row>
    <row r="3895" spans="1:8" ht="15" customHeight="1">
      <c r="A3895" s="252">
        <v>44434</v>
      </c>
      <c r="B3895" s="253" t="s">
        <v>406</v>
      </c>
      <c r="C3895" s="305">
        <v>1236323</v>
      </c>
      <c r="D3895" s="305"/>
      <c r="E3895" s="254" t="s">
        <v>564</v>
      </c>
      <c r="F3895" s="254" t="s">
        <v>871</v>
      </c>
      <c r="G3895" s="207"/>
    </row>
    <row r="3896" spans="1:8" ht="15" customHeight="1">
      <c r="A3896" s="247">
        <v>44434</v>
      </c>
      <c r="B3896" s="249" t="s">
        <v>424</v>
      </c>
      <c r="C3896" s="176">
        <f>7426050-C3895</f>
        <v>6189727</v>
      </c>
      <c r="D3896" s="176"/>
      <c r="E3896" s="142" t="s">
        <v>563</v>
      </c>
      <c r="F3896" s="142" t="s">
        <v>870</v>
      </c>
      <c r="G3896" s="139"/>
    </row>
    <row r="3897" spans="1:8" ht="15" customHeight="1">
      <c r="A3897" s="247">
        <v>44434</v>
      </c>
      <c r="B3897" s="249" t="s">
        <v>158</v>
      </c>
      <c r="C3897" s="176">
        <v>742605</v>
      </c>
      <c r="D3897" s="176"/>
      <c r="E3897" s="142" t="s">
        <v>563</v>
      </c>
      <c r="F3897" s="142" t="s">
        <v>870</v>
      </c>
      <c r="G3897" s="139"/>
    </row>
    <row r="3898" spans="1:8" ht="15" customHeight="1">
      <c r="A3898" s="234">
        <v>44434</v>
      </c>
      <c r="B3898" s="236" t="s">
        <v>159</v>
      </c>
      <c r="C3898" s="303"/>
      <c r="D3898" s="303">
        <f>SUM(C3895:C3897)</f>
        <v>8168655</v>
      </c>
      <c r="E3898" s="237" t="s">
        <v>563</v>
      </c>
      <c r="F3898" s="237" t="s">
        <v>870</v>
      </c>
      <c r="G3898" s="134"/>
    </row>
    <row r="3899" spans="1:8" ht="15" customHeight="1">
      <c r="A3899" s="247">
        <v>44417</v>
      </c>
      <c r="B3899" s="249" t="s">
        <v>861</v>
      </c>
      <c r="C3899" s="176">
        <v>150000</v>
      </c>
      <c r="D3899" s="176"/>
      <c r="E3899" s="142" t="s">
        <v>865</v>
      </c>
      <c r="F3899" s="142" t="s">
        <v>867</v>
      </c>
      <c r="G3899" s="139"/>
    </row>
    <row r="3900" spans="1:8" ht="15" customHeight="1">
      <c r="A3900" s="247">
        <v>44417</v>
      </c>
      <c r="B3900" s="249" t="s">
        <v>862</v>
      </c>
      <c r="C3900" s="176">
        <v>15000</v>
      </c>
      <c r="D3900" s="176"/>
      <c r="E3900" s="142" t="s">
        <v>864</v>
      </c>
      <c r="F3900" s="142" t="s">
        <v>866</v>
      </c>
      <c r="G3900" s="139"/>
    </row>
    <row r="3901" spans="1:8" ht="15" customHeight="1">
      <c r="A3901" s="247">
        <v>44417</v>
      </c>
      <c r="B3901" s="249" t="s">
        <v>863</v>
      </c>
      <c r="C3901" s="176"/>
      <c r="D3901" s="176">
        <f>SUM(C3899:C3900)</f>
        <v>165000</v>
      </c>
      <c r="E3901" s="142" t="s">
        <v>864</v>
      </c>
      <c r="F3901" s="142" t="s">
        <v>866</v>
      </c>
      <c r="G3901" s="139"/>
    </row>
    <row r="3902" spans="1:8" ht="15" customHeight="1">
      <c r="A3902" s="238">
        <v>44439</v>
      </c>
      <c r="B3902" s="239" t="s">
        <v>228</v>
      </c>
      <c r="C3902" s="306">
        <v>327334586</v>
      </c>
      <c r="D3902" s="307"/>
      <c r="E3902" s="240" t="s">
        <v>325</v>
      </c>
      <c r="F3902" s="240" t="s">
        <v>946</v>
      </c>
      <c r="G3902" s="240"/>
    </row>
    <row r="3903" spans="1:8" ht="15" customHeight="1">
      <c r="A3903" s="241">
        <f>A3902</f>
        <v>44439</v>
      </c>
      <c r="B3903" s="242" t="s">
        <v>158</v>
      </c>
      <c r="C3903" s="308">
        <v>32733226</v>
      </c>
      <c r="D3903" s="309"/>
      <c r="E3903" s="243" t="s">
        <v>324</v>
      </c>
      <c r="F3903" s="243" t="s">
        <v>946</v>
      </c>
      <c r="G3903" s="243"/>
    </row>
    <row r="3904" spans="1:8" ht="15" customHeight="1">
      <c r="A3904" s="241">
        <f>A3902</f>
        <v>44439</v>
      </c>
      <c r="B3904" s="242" t="s">
        <v>228</v>
      </c>
      <c r="C3904" s="308">
        <v>13760488</v>
      </c>
      <c r="D3904" s="309"/>
      <c r="E3904" s="243" t="s">
        <v>324</v>
      </c>
      <c r="F3904" s="243" t="s">
        <v>947</v>
      </c>
      <c r="G3904" s="243"/>
    </row>
    <row r="3905" spans="1:8" ht="15" customHeight="1">
      <c r="A3905" s="241">
        <f>A3902</f>
        <v>44439</v>
      </c>
      <c r="B3905" s="242" t="s">
        <v>89</v>
      </c>
      <c r="C3905" s="308">
        <v>13944640</v>
      </c>
      <c r="D3905" s="309"/>
      <c r="E3905" s="243" t="s">
        <v>324</v>
      </c>
      <c r="F3905" s="243" t="s">
        <v>948</v>
      </c>
      <c r="G3905" s="243"/>
    </row>
    <row r="3906" spans="1:8" ht="15" customHeight="1">
      <c r="A3906" s="258">
        <f>A3902</f>
        <v>44439</v>
      </c>
      <c r="B3906" s="259" t="s">
        <v>30</v>
      </c>
      <c r="C3906" s="310"/>
      <c r="D3906" s="310">
        <v>2270</v>
      </c>
      <c r="E3906" s="261" t="s">
        <v>324</v>
      </c>
      <c r="F3906" s="261" t="s">
        <v>949</v>
      </c>
      <c r="G3906" s="261"/>
    </row>
    <row r="3907" spans="1:8" ht="15" customHeight="1">
      <c r="A3907" s="244">
        <f>A3902</f>
        <v>44439</v>
      </c>
      <c r="B3907" s="245" t="s">
        <v>159</v>
      </c>
      <c r="C3907" s="311"/>
      <c r="D3907" s="312">
        <f>SUM(C3902:C3905)-D3906</f>
        <v>387770670</v>
      </c>
      <c r="E3907" s="246" t="s">
        <v>324</v>
      </c>
      <c r="F3907" s="246" t="s">
        <v>946</v>
      </c>
      <c r="G3907" s="246"/>
    </row>
    <row r="3908" spans="1:8" ht="15" customHeight="1">
      <c r="A3908" s="184">
        <v>44410</v>
      </c>
      <c r="B3908" s="1" t="s">
        <v>85</v>
      </c>
      <c r="D3908" s="38">
        <v>5442100</v>
      </c>
      <c r="E3908" s="1" t="s">
        <v>117</v>
      </c>
      <c r="F3908" s="1" t="s">
        <v>234</v>
      </c>
      <c r="G3908" s="1" t="s">
        <v>431</v>
      </c>
      <c r="H3908" s="159" t="s">
        <v>875</v>
      </c>
    </row>
    <row r="3909" spans="1:8" ht="15" customHeight="1">
      <c r="A3909" s="184">
        <v>44410</v>
      </c>
      <c r="B3909" s="1" t="s">
        <v>873</v>
      </c>
      <c r="D3909" s="38">
        <v>544210</v>
      </c>
      <c r="E3909" s="1" t="s">
        <v>117</v>
      </c>
      <c r="F3909" s="1" t="s">
        <v>234</v>
      </c>
      <c r="G3909" s="1" t="s">
        <v>431</v>
      </c>
    </row>
    <row r="3910" spans="1:8" ht="15" customHeight="1">
      <c r="A3910" s="184">
        <v>44410</v>
      </c>
      <c r="B3910" s="1" t="s">
        <v>874</v>
      </c>
      <c r="C3910" s="38">
        <v>5986310</v>
      </c>
      <c r="E3910" s="1" t="s">
        <v>117</v>
      </c>
      <c r="F3910" s="1" t="s">
        <v>234</v>
      </c>
      <c r="G3910" s="1" t="s">
        <v>431</v>
      </c>
    </row>
    <row r="3911" spans="1:8" ht="15" customHeight="1">
      <c r="A3911" s="184">
        <v>44410</v>
      </c>
      <c r="B3911" s="1" t="s">
        <v>161</v>
      </c>
      <c r="D3911" s="38">
        <v>1697400</v>
      </c>
      <c r="E3911" s="1" t="s">
        <v>117</v>
      </c>
      <c r="F3911" s="1" t="s">
        <v>235</v>
      </c>
      <c r="G3911" s="1" t="s">
        <v>431</v>
      </c>
    </row>
    <row r="3912" spans="1:8" ht="15" customHeight="1">
      <c r="A3912" s="184">
        <v>44410</v>
      </c>
      <c r="B3912" s="1" t="s">
        <v>873</v>
      </c>
      <c r="D3912" s="38">
        <v>169740</v>
      </c>
      <c r="E3912" s="1" t="s">
        <v>117</v>
      </c>
      <c r="F3912" s="1" t="s">
        <v>235</v>
      </c>
      <c r="G3912" s="1" t="s">
        <v>431</v>
      </c>
    </row>
    <row r="3913" spans="1:8" ht="15" customHeight="1">
      <c r="A3913" s="184">
        <v>44410</v>
      </c>
      <c r="B3913" s="1" t="s">
        <v>874</v>
      </c>
      <c r="C3913" s="38">
        <v>1867140</v>
      </c>
      <c r="E3913" s="1" t="s">
        <v>117</v>
      </c>
      <c r="F3913" s="1" t="s">
        <v>235</v>
      </c>
      <c r="G3913" s="1" t="s">
        <v>431</v>
      </c>
    </row>
    <row r="3914" spans="1:8" ht="15" customHeight="1">
      <c r="A3914" s="184">
        <v>44410</v>
      </c>
      <c r="B3914" s="1" t="s">
        <v>161</v>
      </c>
      <c r="D3914" s="38">
        <v>77000</v>
      </c>
      <c r="E3914" s="1" t="s">
        <v>117</v>
      </c>
      <c r="F3914" s="1" t="s">
        <v>235</v>
      </c>
      <c r="G3914" s="1" t="s">
        <v>431</v>
      </c>
    </row>
    <row r="3915" spans="1:8" ht="15" customHeight="1">
      <c r="A3915" s="184">
        <v>44410</v>
      </c>
      <c r="B3915" s="1" t="s">
        <v>873</v>
      </c>
      <c r="D3915" s="38">
        <v>7700</v>
      </c>
      <c r="E3915" s="1" t="s">
        <v>117</v>
      </c>
      <c r="F3915" s="1" t="s">
        <v>235</v>
      </c>
      <c r="G3915" s="1" t="s">
        <v>431</v>
      </c>
    </row>
    <row r="3916" spans="1:8" ht="15" customHeight="1">
      <c r="A3916" s="184">
        <v>44410</v>
      </c>
      <c r="B3916" s="1" t="s">
        <v>874</v>
      </c>
      <c r="C3916" s="38">
        <v>84700</v>
      </c>
      <c r="E3916" s="1" t="s">
        <v>117</v>
      </c>
      <c r="F3916" s="1" t="s">
        <v>235</v>
      </c>
      <c r="G3916" s="1" t="s">
        <v>431</v>
      </c>
    </row>
    <row r="3917" spans="1:8" ht="15" customHeight="1">
      <c r="A3917" s="184">
        <v>44410</v>
      </c>
      <c r="B3917" s="1" t="s">
        <v>161</v>
      </c>
      <c r="D3917" s="38">
        <v>4051500</v>
      </c>
      <c r="E3917" s="1" t="s">
        <v>118</v>
      </c>
      <c r="F3917" s="1" t="s">
        <v>235</v>
      </c>
      <c r="G3917" s="1" t="s">
        <v>431</v>
      </c>
    </row>
    <row r="3918" spans="1:8" ht="15" customHeight="1">
      <c r="A3918" s="184">
        <v>44410</v>
      </c>
      <c r="B3918" s="1" t="s">
        <v>873</v>
      </c>
      <c r="D3918" s="38">
        <v>405150</v>
      </c>
      <c r="E3918" s="1" t="s">
        <v>118</v>
      </c>
      <c r="F3918" s="1" t="s">
        <v>235</v>
      </c>
      <c r="G3918" s="1" t="s">
        <v>431</v>
      </c>
    </row>
    <row r="3919" spans="1:8" ht="15" customHeight="1">
      <c r="A3919" s="184">
        <v>44410</v>
      </c>
      <c r="B3919" s="1" t="s">
        <v>874</v>
      </c>
      <c r="C3919" s="38">
        <v>4456650</v>
      </c>
      <c r="E3919" s="1" t="s">
        <v>118</v>
      </c>
      <c r="F3919" s="1" t="s">
        <v>235</v>
      </c>
      <c r="G3919" s="1" t="s">
        <v>431</v>
      </c>
    </row>
    <row r="3920" spans="1:8" ht="15" customHeight="1">
      <c r="A3920" s="184">
        <v>44410</v>
      </c>
      <c r="B3920" s="1" t="s">
        <v>85</v>
      </c>
      <c r="D3920" s="38">
        <v>38122300</v>
      </c>
      <c r="E3920" s="1" t="s">
        <v>315</v>
      </c>
      <c r="F3920" s="1" t="s">
        <v>234</v>
      </c>
      <c r="G3920" s="1" t="s">
        <v>431</v>
      </c>
    </row>
    <row r="3921" spans="1:7" ht="15" customHeight="1">
      <c r="A3921" s="184">
        <v>44410</v>
      </c>
      <c r="B3921" s="1" t="s">
        <v>873</v>
      </c>
      <c r="D3921" s="38">
        <v>3812230</v>
      </c>
      <c r="E3921" s="1" t="s">
        <v>315</v>
      </c>
      <c r="F3921" s="1" t="s">
        <v>234</v>
      </c>
      <c r="G3921" s="1" t="s">
        <v>431</v>
      </c>
    </row>
    <row r="3922" spans="1:7" ht="15" customHeight="1">
      <c r="A3922" s="184">
        <v>44410</v>
      </c>
      <c r="B3922" s="1" t="s">
        <v>874</v>
      </c>
      <c r="C3922" s="38">
        <v>41934530</v>
      </c>
      <c r="E3922" s="1" t="s">
        <v>315</v>
      </c>
      <c r="F3922" s="1" t="s">
        <v>234</v>
      </c>
      <c r="G3922" s="1" t="s">
        <v>431</v>
      </c>
    </row>
    <row r="3923" spans="1:7" ht="15" customHeight="1">
      <c r="A3923" s="184">
        <v>44410</v>
      </c>
      <c r="B3923" s="1" t="s">
        <v>161</v>
      </c>
      <c r="D3923" s="38">
        <v>21997100</v>
      </c>
      <c r="E3923" s="1" t="s">
        <v>315</v>
      </c>
      <c r="F3923" s="1" t="s">
        <v>235</v>
      </c>
      <c r="G3923" s="1" t="s">
        <v>431</v>
      </c>
    </row>
    <row r="3924" spans="1:7" ht="15" customHeight="1">
      <c r="A3924" s="184">
        <v>44410</v>
      </c>
      <c r="B3924" s="1" t="s">
        <v>873</v>
      </c>
      <c r="D3924" s="38">
        <v>2199710</v>
      </c>
      <c r="E3924" s="1" t="s">
        <v>315</v>
      </c>
      <c r="F3924" s="1" t="s">
        <v>235</v>
      </c>
      <c r="G3924" s="1" t="s">
        <v>431</v>
      </c>
    </row>
    <row r="3925" spans="1:7" ht="15" customHeight="1">
      <c r="A3925" s="184">
        <v>44410</v>
      </c>
      <c r="B3925" s="1" t="s">
        <v>874</v>
      </c>
      <c r="C3925" s="38">
        <v>24196810</v>
      </c>
      <c r="E3925" s="1" t="s">
        <v>315</v>
      </c>
      <c r="F3925" s="1" t="s">
        <v>235</v>
      </c>
      <c r="G3925" s="1" t="s">
        <v>431</v>
      </c>
    </row>
    <row r="3926" spans="1:7" ht="15" customHeight="1">
      <c r="A3926" s="184">
        <v>44410</v>
      </c>
      <c r="B3926" s="1" t="s">
        <v>85</v>
      </c>
      <c r="D3926" s="38">
        <v>17294380</v>
      </c>
      <c r="E3926" s="1" t="s">
        <v>120</v>
      </c>
      <c r="F3926" s="1" t="s">
        <v>234</v>
      </c>
      <c r="G3926" s="1" t="s">
        <v>431</v>
      </c>
    </row>
    <row r="3927" spans="1:7" ht="15" customHeight="1">
      <c r="A3927" s="184">
        <v>44410</v>
      </c>
      <c r="B3927" s="1" t="s">
        <v>873</v>
      </c>
      <c r="D3927" s="38">
        <v>1729438</v>
      </c>
      <c r="E3927" s="1" t="s">
        <v>120</v>
      </c>
      <c r="F3927" s="1" t="s">
        <v>234</v>
      </c>
      <c r="G3927" s="1" t="s">
        <v>431</v>
      </c>
    </row>
    <row r="3928" spans="1:7" ht="15" customHeight="1">
      <c r="A3928" s="184">
        <v>44410</v>
      </c>
      <c r="B3928" s="1" t="s">
        <v>874</v>
      </c>
      <c r="C3928" s="38">
        <v>19023818</v>
      </c>
      <c r="E3928" s="1" t="s">
        <v>120</v>
      </c>
      <c r="F3928" s="1" t="s">
        <v>234</v>
      </c>
      <c r="G3928" s="1" t="s">
        <v>431</v>
      </c>
    </row>
    <row r="3929" spans="1:7" ht="15" customHeight="1">
      <c r="A3929" s="184">
        <v>44410</v>
      </c>
      <c r="B3929" s="1" t="s">
        <v>161</v>
      </c>
      <c r="D3929" s="38">
        <v>9908700</v>
      </c>
      <c r="E3929" s="1" t="s">
        <v>120</v>
      </c>
      <c r="F3929" s="1" t="s">
        <v>235</v>
      </c>
      <c r="G3929" s="1" t="s">
        <v>431</v>
      </c>
    </row>
    <row r="3930" spans="1:7" ht="15" customHeight="1">
      <c r="A3930" s="184">
        <v>44410</v>
      </c>
      <c r="B3930" s="1" t="s">
        <v>873</v>
      </c>
      <c r="D3930" s="38">
        <v>990870</v>
      </c>
      <c r="E3930" s="1" t="s">
        <v>120</v>
      </c>
      <c r="F3930" s="1" t="s">
        <v>235</v>
      </c>
      <c r="G3930" s="1" t="s">
        <v>431</v>
      </c>
    </row>
    <row r="3931" spans="1:7" ht="15" customHeight="1">
      <c r="A3931" s="184">
        <v>44410</v>
      </c>
      <c r="B3931" s="1" t="s">
        <v>874</v>
      </c>
      <c r="C3931" s="38">
        <v>10899570</v>
      </c>
      <c r="E3931" s="1" t="s">
        <v>120</v>
      </c>
      <c r="F3931" s="1" t="s">
        <v>235</v>
      </c>
      <c r="G3931" s="1" t="s">
        <v>431</v>
      </c>
    </row>
    <row r="3932" spans="1:7" ht="15" customHeight="1">
      <c r="A3932" s="184">
        <v>44410</v>
      </c>
      <c r="B3932" s="1" t="s">
        <v>85</v>
      </c>
      <c r="D3932" s="38">
        <v>16084480</v>
      </c>
      <c r="E3932" s="1" t="s">
        <v>120</v>
      </c>
      <c r="F3932" s="1" t="s">
        <v>234</v>
      </c>
      <c r="G3932" s="1" t="s">
        <v>431</v>
      </c>
    </row>
    <row r="3933" spans="1:7" ht="15" customHeight="1">
      <c r="A3933" s="184">
        <v>44410</v>
      </c>
      <c r="B3933" s="1" t="s">
        <v>873</v>
      </c>
      <c r="D3933" s="38">
        <v>1608448</v>
      </c>
      <c r="E3933" s="1" t="s">
        <v>120</v>
      </c>
      <c r="F3933" s="1" t="s">
        <v>234</v>
      </c>
      <c r="G3933" s="1" t="s">
        <v>431</v>
      </c>
    </row>
    <row r="3934" spans="1:7" ht="15" customHeight="1">
      <c r="A3934" s="184">
        <v>44410</v>
      </c>
      <c r="B3934" s="1" t="s">
        <v>874</v>
      </c>
      <c r="C3934" s="38">
        <v>17692928</v>
      </c>
      <c r="E3934" s="1" t="s">
        <v>120</v>
      </c>
      <c r="F3934" s="1" t="s">
        <v>234</v>
      </c>
      <c r="G3934" s="1" t="s">
        <v>431</v>
      </c>
    </row>
    <row r="3935" spans="1:7" ht="15" customHeight="1">
      <c r="A3935" s="184">
        <v>44410</v>
      </c>
      <c r="B3935" s="1" t="s">
        <v>161</v>
      </c>
      <c r="D3935" s="38">
        <v>9215520</v>
      </c>
      <c r="E3935" s="1" t="s">
        <v>120</v>
      </c>
      <c r="F3935" s="1" t="s">
        <v>235</v>
      </c>
      <c r="G3935" s="1" t="s">
        <v>431</v>
      </c>
    </row>
    <row r="3936" spans="1:7" ht="15" customHeight="1">
      <c r="A3936" s="184">
        <v>44410</v>
      </c>
      <c r="B3936" s="1" t="s">
        <v>873</v>
      </c>
      <c r="D3936" s="38">
        <v>921552</v>
      </c>
      <c r="E3936" s="1" t="s">
        <v>120</v>
      </c>
      <c r="F3936" s="1" t="s">
        <v>235</v>
      </c>
      <c r="G3936" s="1" t="s">
        <v>431</v>
      </c>
    </row>
    <row r="3937" spans="1:7" ht="15" customHeight="1">
      <c r="A3937" s="184">
        <v>44410</v>
      </c>
      <c r="B3937" s="1" t="s">
        <v>874</v>
      </c>
      <c r="C3937" s="38">
        <v>10137072</v>
      </c>
      <c r="E3937" s="1" t="s">
        <v>120</v>
      </c>
      <c r="F3937" s="1" t="s">
        <v>235</v>
      </c>
      <c r="G3937" s="1" t="s">
        <v>431</v>
      </c>
    </row>
    <row r="3938" spans="1:7" ht="15" customHeight="1">
      <c r="A3938" s="184">
        <v>44410</v>
      </c>
      <c r="B3938" s="1" t="s">
        <v>85</v>
      </c>
      <c r="D3938" s="38">
        <v>43209000</v>
      </c>
      <c r="E3938" s="1" t="s">
        <v>238</v>
      </c>
      <c r="F3938" s="1" t="s">
        <v>234</v>
      </c>
      <c r="G3938" s="1" t="s">
        <v>431</v>
      </c>
    </row>
    <row r="3939" spans="1:7" ht="15" customHeight="1">
      <c r="A3939" s="184">
        <v>44410</v>
      </c>
      <c r="B3939" s="1" t="s">
        <v>873</v>
      </c>
      <c r="D3939" s="38">
        <v>4320900</v>
      </c>
      <c r="E3939" s="1" t="s">
        <v>238</v>
      </c>
      <c r="F3939" s="1" t="s">
        <v>234</v>
      </c>
      <c r="G3939" s="1" t="s">
        <v>431</v>
      </c>
    </row>
    <row r="3940" spans="1:7" ht="15" customHeight="1">
      <c r="A3940" s="184">
        <v>44410</v>
      </c>
      <c r="B3940" s="1" t="s">
        <v>874</v>
      </c>
      <c r="C3940" s="38">
        <v>47529900</v>
      </c>
      <c r="E3940" s="1" t="s">
        <v>238</v>
      </c>
      <c r="F3940" s="1" t="s">
        <v>234</v>
      </c>
      <c r="G3940" s="1" t="s">
        <v>431</v>
      </c>
    </row>
    <row r="3941" spans="1:7" ht="15" customHeight="1">
      <c r="A3941" s="184">
        <v>44410</v>
      </c>
      <c r="B3941" s="1" t="s">
        <v>161</v>
      </c>
      <c r="D3941" s="38">
        <v>26452000</v>
      </c>
      <c r="E3941" s="1" t="s">
        <v>238</v>
      </c>
      <c r="F3941" s="1" t="s">
        <v>235</v>
      </c>
      <c r="G3941" s="1" t="s">
        <v>431</v>
      </c>
    </row>
    <row r="3942" spans="1:7" ht="15" customHeight="1">
      <c r="A3942" s="184">
        <v>44410</v>
      </c>
      <c r="B3942" s="1" t="s">
        <v>873</v>
      </c>
      <c r="D3942" s="38">
        <v>2645200</v>
      </c>
      <c r="E3942" s="1" t="s">
        <v>238</v>
      </c>
      <c r="F3942" s="1" t="s">
        <v>235</v>
      </c>
      <c r="G3942" s="1" t="s">
        <v>431</v>
      </c>
    </row>
    <row r="3943" spans="1:7" ht="15" customHeight="1">
      <c r="A3943" s="184">
        <v>44410</v>
      </c>
      <c r="B3943" s="1" t="s">
        <v>874</v>
      </c>
      <c r="C3943" s="38">
        <v>29097200</v>
      </c>
      <c r="E3943" s="1" t="s">
        <v>238</v>
      </c>
      <c r="F3943" s="1" t="s">
        <v>235</v>
      </c>
      <c r="G3943" s="1" t="s">
        <v>431</v>
      </c>
    </row>
    <row r="3944" spans="1:7" ht="15" customHeight="1">
      <c r="A3944" s="184">
        <v>44410</v>
      </c>
      <c r="B3944" s="1" t="s">
        <v>161</v>
      </c>
      <c r="D3944" s="38">
        <v>12475200</v>
      </c>
      <c r="E3944" s="1" t="s">
        <v>366</v>
      </c>
      <c r="F3944" s="1" t="s">
        <v>235</v>
      </c>
      <c r="G3944" s="1" t="s">
        <v>431</v>
      </c>
    </row>
    <row r="3945" spans="1:7" ht="15" customHeight="1">
      <c r="A3945" s="184">
        <v>44410</v>
      </c>
      <c r="B3945" s="1" t="s">
        <v>873</v>
      </c>
      <c r="D3945" s="38">
        <v>1247520</v>
      </c>
      <c r="E3945" s="1" t="s">
        <v>366</v>
      </c>
      <c r="F3945" s="1" t="s">
        <v>235</v>
      </c>
      <c r="G3945" s="1" t="s">
        <v>431</v>
      </c>
    </row>
    <row r="3946" spans="1:7" ht="15" customHeight="1">
      <c r="A3946" s="184">
        <v>44410</v>
      </c>
      <c r="B3946" s="1" t="s">
        <v>874</v>
      </c>
      <c r="C3946" s="38">
        <v>13722720</v>
      </c>
      <c r="E3946" s="1" t="s">
        <v>366</v>
      </c>
      <c r="F3946" s="1" t="s">
        <v>235</v>
      </c>
      <c r="G3946" s="1" t="s">
        <v>431</v>
      </c>
    </row>
    <row r="3947" spans="1:7" ht="15" customHeight="1">
      <c r="A3947" s="184">
        <v>44410</v>
      </c>
      <c r="B3947" s="1" t="s">
        <v>85</v>
      </c>
      <c r="D3947" s="38">
        <v>13287450</v>
      </c>
      <c r="E3947" s="1" t="s">
        <v>366</v>
      </c>
      <c r="F3947" s="1" t="s">
        <v>234</v>
      </c>
      <c r="G3947" s="1" t="s">
        <v>431</v>
      </c>
    </row>
    <row r="3948" spans="1:7" ht="15" customHeight="1">
      <c r="A3948" s="184">
        <v>44410</v>
      </c>
      <c r="B3948" s="1" t="s">
        <v>873</v>
      </c>
      <c r="D3948" s="38">
        <v>1328745</v>
      </c>
      <c r="E3948" s="1" t="s">
        <v>366</v>
      </c>
      <c r="F3948" s="1" t="s">
        <v>234</v>
      </c>
      <c r="G3948" s="1" t="s">
        <v>431</v>
      </c>
    </row>
    <row r="3949" spans="1:7" ht="15" customHeight="1">
      <c r="A3949" s="184">
        <v>44410</v>
      </c>
      <c r="B3949" s="1" t="s">
        <v>874</v>
      </c>
      <c r="C3949" s="38">
        <v>14616195</v>
      </c>
      <c r="E3949" s="1" t="s">
        <v>366</v>
      </c>
      <c r="F3949" s="1" t="s">
        <v>234</v>
      </c>
      <c r="G3949" s="1" t="s">
        <v>431</v>
      </c>
    </row>
    <row r="3950" spans="1:7" ht="15" customHeight="1">
      <c r="A3950" s="184">
        <v>44410</v>
      </c>
      <c r="B3950" s="1" t="s">
        <v>161</v>
      </c>
      <c r="D3950" s="38">
        <v>7247700</v>
      </c>
      <c r="E3950" s="1" t="s">
        <v>366</v>
      </c>
      <c r="F3950" s="1" t="s">
        <v>235</v>
      </c>
      <c r="G3950" s="1" t="s">
        <v>431</v>
      </c>
    </row>
    <row r="3951" spans="1:7" ht="15" customHeight="1">
      <c r="A3951" s="184">
        <v>44410</v>
      </c>
      <c r="B3951" s="1" t="s">
        <v>873</v>
      </c>
      <c r="D3951" s="38">
        <v>724770</v>
      </c>
      <c r="E3951" s="1" t="s">
        <v>366</v>
      </c>
      <c r="F3951" s="1" t="s">
        <v>235</v>
      </c>
      <c r="G3951" s="1" t="s">
        <v>431</v>
      </c>
    </row>
    <row r="3952" spans="1:7" ht="15" customHeight="1">
      <c r="A3952" s="184">
        <v>44410</v>
      </c>
      <c r="B3952" s="1" t="s">
        <v>874</v>
      </c>
      <c r="C3952" s="38">
        <v>7972470</v>
      </c>
      <c r="E3952" s="1" t="s">
        <v>366</v>
      </c>
      <c r="F3952" s="1" t="s">
        <v>235</v>
      </c>
      <c r="G3952" s="1" t="s">
        <v>431</v>
      </c>
    </row>
    <row r="3953" spans="1:7" ht="15" customHeight="1">
      <c r="A3953" s="184">
        <v>44410</v>
      </c>
      <c r="B3953" s="1" t="s">
        <v>161</v>
      </c>
      <c r="D3953" s="38">
        <v>2925900</v>
      </c>
      <c r="E3953" s="1" t="s">
        <v>123</v>
      </c>
      <c r="F3953" s="1" t="s">
        <v>235</v>
      </c>
      <c r="G3953" s="1" t="s">
        <v>431</v>
      </c>
    </row>
    <row r="3954" spans="1:7" ht="15" customHeight="1">
      <c r="A3954" s="184">
        <v>44410</v>
      </c>
      <c r="B3954" s="1" t="s">
        <v>873</v>
      </c>
      <c r="D3954" s="38">
        <v>292590</v>
      </c>
      <c r="E3954" s="1" t="s">
        <v>123</v>
      </c>
      <c r="F3954" s="1" t="s">
        <v>235</v>
      </c>
      <c r="G3954" s="1" t="s">
        <v>431</v>
      </c>
    </row>
    <row r="3955" spans="1:7" ht="15" customHeight="1">
      <c r="A3955" s="184">
        <v>44410</v>
      </c>
      <c r="B3955" s="1" t="s">
        <v>874</v>
      </c>
      <c r="C3955" s="38">
        <v>3218490</v>
      </c>
      <c r="E3955" s="1" t="s">
        <v>123</v>
      </c>
      <c r="F3955" s="1" t="s">
        <v>235</v>
      </c>
      <c r="G3955" s="1" t="s">
        <v>431</v>
      </c>
    </row>
    <row r="3956" spans="1:7" ht="15" customHeight="1">
      <c r="A3956" s="184">
        <v>44410</v>
      </c>
      <c r="B3956" s="1" t="s">
        <v>85</v>
      </c>
      <c r="D3956" s="38">
        <v>13796000</v>
      </c>
      <c r="E3956" s="1" t="s">
        <v>238</v>
      </c>
      <c r="F3956" s="1" t="s">
        <v>234</v>
      </c>
      <c r="G3956" s="1" t="s">
        <v>431</v>
      </c>
    </row>
    <row r="3957" spans="1:7" ht="15" customHeight="1">
      <c r="A3957" s="184">
        <v>44410</v>
      </c>
      <c r="B3957" s="1" t="s">
        <v>873</v>
      </c>
      <c r="D3957" s="38">
        <v>1379600</v>
      </c>
      <c r="E3957" s="1" t="s">
        <v>238</v>
      </c>
      <c r="F3957" s="1" t="s">
        <v>234</v>
      </c>
      <c r="G3957" s="1" t="s">
        <v>431</v>
      </c>
    </row>
    <row r="3958" spans="1:7" ht="15" customHeight="1">
      <c r="A3958" s="184">
        <v>44410</v>
      </c>
      <c r="B3958" s="1" t="s">
        <v>874</v>
      </c>
      <c r="C3958" s="38">
        <v>15175600</v>
      </c>
      <c r="E3958" s="1" t="s">
        <v>238</v>
      </c>
      <c r="F3958" s="1" t="s">
        <v>234</v>
      </c>
      <c r="G3958" s="1" t="s">
        <v>431</v>
      </c>
    </row>
    <row r="3959" spans="1:7" ht="15" customHeight="1">
      <c r="A3959" s="184">
        <v>44410</v>
      </c>
      <c r="B3959" s="1" t="s">
        <v>161</v>
      </c>
      <c r="D3959" s="38">
        <v>8423000</v>
      </c>
      <c r="E3959" s="1" t="s">
        <v>238</v>
      </c>
      <c r="F3959" s="1" t="s">
        <v>235</v>
      </c>
      <c r="G3959" s="1" t="s">
        <v>431</v>
      </c>
    </row>
    <row r="3960" spans="1:7" ht="15" customHeight="1">
      <c r="A3960" s="184">
        <v>44410</v>
      </c>
      <c r="B3960" s="1" t="s">
        <v>873</v>
      </c>
      <c r="D3960" s="38">
        <v>842300</v>
      </c>
      <c r="E3960" s="1" t="s">
        <v>238</v>
      </c>
      <c r="F3960" s="1" t="s">
        <v>235</v>
      </c>
      <c r="G3960" s="1" t="s">
        <v>431</v>
      </c>
    </row>
    <row r="3961" spans="1:7" ht="15" customHeight="1">
      <c r="A3961" s="184">
        <v>44410</v>
      </c>
      <c r="B3961" s="1" t="s">
        <v>874</v>
      </c>
      <c r="C3961" s="38">
        <v>9265300</v>
      </c>
      <c r="E3961" s="1" t="s">
        <v>238</v>
      </c>
      <c r="F3961" s="1" t="s">
        <v>235</v>
      </c>
      <c r="G3961" s="1" t="s">
        <v>431</v>
      </c>
    </row>
    <row r="3962" spans="1:7" ht="15" customHeight="1">
      <c r="A3962" s="184">
        <v>44410</v>
      </c>
      <c r="B3962" s="1" t="s">
        <v>85</v>
      </c>
      <c r="D3962" s="38">
        <v>10626800</v>
      </c>
      <c r="E3962" s="1" t="s">
        <v>258</v>
      </c>
      <c r="F3962" s="1" t="s">
        <v>234</v>
      </c>
      <c r="G3962" s="1" t="s">
        <v>431</v>
      </c>
    </row>
    <row r="3963" spans="1:7" ht="15" customHeight="1">
      <c r="A3963" s="184">
        <v>44410</v>
      </c>
      <c r="B3963" s="1" t="s">
        <v>873</v>
      </c>
      <c r="D3963" s="38">
        <v>1062680</v>
      </c>
      <c r="E3963" s="1" t="s">
        <v>258</v>
      </c>
      <c r="F3963" s="1" t="s">
        <v>234</v>
      </c>
      <c r="G3963" s="1" t="s">
        <v>431</v>
      </c>
    </row>
    <row r="3964" spans="1:7" ht="15" customHeight="1">
      <c r="A3964" s="184">
        <v>44410</v>
      </c>
      <c r="B3964" s="1" t="s">
        <v>874</v>
      </c>
      <c r="C3964" s="38">
        <v>11689480</v>
      </c>
      <c r="E3964" s="1" t="s">
        <v>258</v>
      </c>
      <c r="F3964" s="1" t="s">
        <v>234</v>
      </c>
      <c r="G3964" s="1" t="s">
        <v>431</v>
      </c>
    </row>
    <row r="3965" spans="1:7" ht="15" customHeight="1">
      <c r="A3965" s="184">
        <v>44410</v>
      </c>
      <c r="B3965" s="1" t="s">
        <v>161</v>
      </c>
      <c r="D3965" s="38">
        <v>6028600</v>
      </c>
      <c r="E3965" s="1" t="s">
        <v>258</v>
      </c>
      <c r="F3965" s="1" t="s">
        <v>235</v>
      </c>
      <c r="G3965" s="1" t="s">
        <v>431</v>
      </c>
    </row>
    <row r="3966" spans="1:7" ht="15" customHeight="1">
      <c r="A3966" s="184">
        <v>44410</v>
      </c>
      <c r="B3966" s="1" t="s">
        <v>873</v>
      </c>
      <c r="D3966" s="38">
        <v>602860</v>
      </c>
      <c r="E3966" s="1" t="s">
        <v>258</v>
      </c>
      <c r="F3966" s="1" t="s">
        <v>235</v>
      </c>
      <c r="G3966" s="1" t="s">
        <v>431</v>
      </c>
    </row>
    <row r="3967" spans="1:7" ht="15" customHeight="1">
      <c r="A3967" s="184">
        <v>44410</v>
      </c>
      <c r="B3967" s="1" t="s">
        <v>874</v>
      </c>
      <c r="C3967" s="38">
        <v>6631460</v>
      </c>
      <c r="E3967" s="1" t="s">
        <v>258</v>
      </c>
      <c r="F3967" s="1" t="s">
        <v>235</v>
      </c>
      <c r="G3967" s="1" t="s">
        <v>431</v>
      </c>
    </row>
    <row r="3968" spans="1:7" ht="15" customHeight="1">
      <c r="A3968" s="184">
        <v>44410</v>
      </c>
      <c r="B3968" s="1" t="s">
        <v>85</v>
      </c>
      <c r="D3968" s="38">
        <v>7922200</v>
      </c>
      <c r="E3968" s="1" t="s">
        <v>343</v>
      </c>
      <c r="F3968" s="1" t="s">
        <v>234</v>
      </c>
      <c r="G3968" s="1" t="s">
        <v>431</v>
      </c>
    </row>
    <row r="3969" spans="1:7" ht="15" customHeight="1">
      <c r="A3969" s="184">
        <v>44410</v>
      </c>
      <c r="B3969" s="1" t="s">
        <v>873</v>
      </c>
      <c r="D3969" s="38">
        <v>792220</v>
      </c>
      <c r="E3969" s="1" t="s">
        <v>343</v>
      </c>
      <c r="F3969" s="1" t="s">
        <v>234</v>
      </c>
      <c r="G3969" s="1" t="s">
        <v>431</v>
      </c>
    </row>
    <row r="3970" spans="1:7" ht="15" customHeight="1">
      <c r="A3970" s="184">
        <v>44410</v>
      </c>
      <c r="B3970" s="1" t="s">
        <v>874</v>
      </c>
      <c r="C3970" s="38">
        <v>8714420</v>
      </c>
      <c r="E3970" s="1" t="s">
        <v>343</v>
      </c>
      <c r="F3970" s="1" t="s">
        <v>234</v>
      </c>
      <c r="G3970" s="1" t="s">
        <v>431</v>
      </c>
    </row>
    <row r="3971" spans="1:7" ht="15" customHeight="1">
      <c r="A3971" s="184">
        <v>44410</v>
      </c>
      <c r="B3971" s="1" t="s">
        <v>161</v>
      </c>
      <c r="D3971" s="38">
        <v>4526400</v>
      </c>
      <c r="E3971" s="1" t="s">
        <v>343</v>
      </c>
      <c r="F3971" s="1" t="s">
        <v>235</v>
      </c>
      <c r="G3971" s="1" t="s">
        <v>431</v>
      </c>
    </row>
    <row r="3972" spans="1:7" ht="15" customHeight="1">
      <c r="A3972" s="184">
        <v>44410</v>
      </c>
      <c r="B3972" s="1" t="s">
        <v>873</v>
      </c>
      <c r="D3972" s="38">
        <v>452640</v>
      </c>
      <c r="E3972" s="1" t="s">
        <v>343</v>
      </c>
      <c r="F3972" s="1" t="s">
        <v>235</v>
      </c>
      <c r="G3972" s="1" t="s">
        <v>431</v>
      </c>
    </row>
    <row r="3973" spans="1:7" ht="15" customHeight="1">
      <c r="A3973" s="184">
        <v>44410</v>
      </c>
      <c r="B3973" s="1" t="s">
        <v>874</v>
      </c>
      <c r="C3973" s="38">
        <v>4979040</v>
      </c>
      <c r="E3973" s="1" t="s">
        <v>343</v>
      </c>
      <c r="F3973" s="1" t="s">
        <v>235</v>
      </c>
      <c r="G3973" s="1" t="s">
        <v>431</v>
      </c>
    </row>
    <row r="3974" spans="1:7" ht="15" customHeight="1">
      <c r="A3974" s="184">
        <v>44410</v>
      </c>
      <c r="B3974" s="1" t="s">
        <v>161</v>
      </c>
      <c r="D3974" s="38">
        <v>9502200</v>
      </c>
      <c r="E3974" s="1" t="s">
        <v>267</v>
      </c>
      <c r="F3974" s="1" t="s">
        <v>235</v>
      </c>
      <c r="G3974" s="1" t="s">
        <v>431</v>
      </c>
    </row>
    <row r="3975" spans="1:7" ht="15" customHeight="1">
      <c r="A3975" s="184">
        <v>44410</v>
      </c>
      <c r="B3975" s="1" t="s">
        <v>873</v>
      </c>
      <c r="D3975" s="38">
        <v>950220</v>
      </c>
      <c r="E3975" s="1" t="s">
        <v>267</v>
      </c>
      <c r="F3975" s="1" t="s">
        <v>235</v>
      </c>
      <c r="G3975" s="1" t="s">
        <v>431</v>
      </c>
    </row>
    <row r="3976" spans="1:7" ht="15" customHeight="1">
      <c r="A3976" s="184">
        <v>44410</v>
      </c>
      <c r="B3976" s="1" t="s">
        <v>874</v>
      </c>
      <c r="C3976" s="38">
        <v>10452420</v>
      </c>
      <c r="E3976" s="1" t="s">
        <v>267</v>
      </c>
      <c r="F3976" s="1" t="s">
        <v>235</v>
      </c>
      <c r="G3976" s="1" t="s">
        <v>431</v>
      </c>
    </row>
    <row r="3977" spans="1:7" ht="15" customHeight="1">
      <c r="A3977" s="184">
        <v>44410</v>
      </c>
      <c r="B3977" s="1" t="s">
        <v>85</v>
      </c>
      <c r="D3977" s="38">
        <v>2979200</v>
      </c>
      <c r="E3977" s="1" t="s">
        <v>328</v>
      </c>
      <c r="F3977" s="1" t="s">
        <v>234</v>
      </c>
      <c r="G3977" s="1" t="s">
        <v>431</v>
      </c>
    </row>
    <row r="3978" spans="1:7" ht="15" customHeight="1">
      <c r="A3978" s="184">
        <v>44410</v>
      </c>
      <c r="B3978" s="1" t="s">
        <v>873</v>
      </c>
      <c r="D3978" s="38">
        <v>297920</v>
      </c>
      <c r="E3978" s="1" t="s">
        <v>328</v>
      </c>
      <c r="F3978" s="1" t="s">
        <v>234</v>
      </c>
      <c r="G3978" s="1" t="s">
        <v>431</v>
      </c>
    </row>
    <row r="3979" spans="1:7" ht="15" customHeight="1">
      <c r="A3979" s="184">
        <v>44410</v>
      </c>
      <c r="B3979" s="1" t="s">
        <v>874</v>
      </c>
      <c r="C3979" s="38">
        <v>3277120</v>
      </c>
      <c r="E3979" s="1" t="s">
        <v>328</v>
      </c>
      <c r="F3979" s="1" t="s">
        <v>234</v>
      </c>
      <c r="G3979" s="1" t="s">
        <v>431</v>
      </c>
    </row>
    <row r="3980" spans="1:7" ht="15" customHeight="1">
      <c r="A3980" s="184">
        <v>44410</v>
      </c>
      <c r="B3980" s="1" t="s">
        <v>161</v>
      </c>
      <c r="D3980" s="38">
        <v>1657200</v>
      </c>
      <c r="E3980" s="1" t="s">
        <v>328</v>
      </c>
      <c r="F3980" s="1" t="s">
        <v>235</v>
      </c>
      <c r="G3980" s="1" t="s">
        <v>431</v>
      </c>
    </row>
    <row r="3981" spans="1:7" ht="15" customHeight="1">
      <c r="A3981" s="184">
        <v>44410</v>
      </c>
      <c r="B3981" s="1" t="s">
        <v>873</v>
      </c>
      <c r="D3981" s="38">
        <v>165720</v>
      </c>
      <c r="E3981" s="1" t="s">
        <v>328</v>
      </c>
      <c r="F3981" s="1" t="s">
        <v>235</v>
      </c>
      <c r="G3981" s="1" t="s">
        <v>431</v>
      </c>
    </row>
    <row r="3982" spans="1:7" ht="15" customHeight="1">
      <c r="A3982" s="184">
        <v>44410</v>
      </c>
      <c r="B3982" s="1" t="s">
        <v>874</v>
      </c>
      <c r="C3982" s="38">
        <v>1822920</v>
      </c>
      <c r="E3982" s="1" t="s">
        <v>328</v>
      </c>
      <c r="F3982" s="1" t="s">
        <v>235</v>
      </c>
      <c r="G3982" s="1" t="s">
        <v>431</v>
      </c>
    </row>
    <row r="3983" spans="1:7" ht="15" customHeight="1">
      <c r="A3983" s="184">
        <v>44410</v>
      </c>
      <c r="B3983" s="1" t="s">
        <v>85</v>
      </c>
      <c r="D3983" s="38">
        <v>3217499.9999999995</v>
      </c>
      <c r="E3983" s="1" t="s">
        <v>427</v>
      </c>
      <c r="F3983" s="1" t="s">
        <v>234</v>
      </c>
      <c r="G3983" s="1" t="s">
        <v>431</v>
      </c>
    </row>
    <row r="3984" spans="1:7" ht="15" customHeight="1">
      <c r="A3984" s="184">
        <v>44410</v>
      </c>
      <c r="B3984" s="1" t="s">
        <v>873</v>
      </c>
      <c r="D3984" s="38">
        <v>321750</v>
      </c>
      <c r="E3984" s="1" t="s">
        <v>427</v>
      </c>
      <c r="F3984" s="1" t="s">
        <v>234</v>
      </c>
      <c r="G3984" s="1" t="s">
        <v>431</v>
      </c>
    </row>
    <row r="3985" spans="1:7" ht="15" customHeight="1">
      <c r="A3985" s="184">
        <v>44410</v>
      </c>
      <c r="B3985" s="1" t="s">
        <v>874</v>
      </c>
      <c r="C3985" s="38">
        <v>3539249.9999999995</v>
      </c>
      <c r="E3985" s="1" t="s">
        <v>427</v>
      </c>
      <c r="F3985" s="1" t="s">
        <v>234</v>
      </c>
      <c r="G3985" s="1" t="s">
        <v>431</v>
      </c>
    </row>
    <row r="3986" spans="1:7" ht="15" customHeight="1">
      <c r="A3986" s="184">
        <v>44410</v>
      </c>
      <c r="B3986" s="1" t="s">
        <v>161</v>
      </c>
      <c r="D3986" s="38">
        <v>1754999.9999999998</v>
      </c>
      <c r="E3986" s="1" t="s">
        <v>427</v>
      </c>
      <c r="F3986" s="1" t="s">
        <v>235</v>
      </c>
      <c r="G3986" s="1" t="s">
        <v>431</v>
      </c>
    </row>
    <row r="3987" spans="1:7" ht="15" customHeight="1">
      <c r="A3987" s="184">
        <v>44410</v>
      </c>
      <c r="B3987" s="1" t="s">
        <v>873</v>
      </c>
      <c r="D3987" s="38">
        <v>175500</v>
      </c>
      <c r="E3987" s="1" t="s">
        <v>427</v>
      </c>
      <c r="F3987" s="1" t="s">
        <v>235</v>
      </c>
      <c r="G3987" s="1" t="s">
        <v>431</v>
      </c>
    </row>
    <row r="3988" spans="1:7" ht="15" customHeight="1">
      <c r="A3988" s="184">
        <v>44410</v>
      </c>
      <c r="B3988" s="1" t="s">
        <v>874</v>
      </c>
      <c r="C3988" s="38">
        <v>1930499.9999999998</v>
      </c>
      <c r="E3988" s="1" t="s">
        <v>427</v>
      </c>
      <c r="F3988" s="1" t="s">
        <v>235</v>
      </c>
      <c r="G3988" s="1" t="s">
        <v>431</v>
      </c>
    </row>
    <row r="3989" spans="1:7" ht="15" customHeight="1">
      <c r="A3989" s="184">
        <v>44410</v>
      </c>
      <c r="B3989" s="1" t="s">
        <v>85</v>
      </c>
      <c r="D3989" s="38">
        <v>3762300</v>
      </c>
      <c r="E3989" s="1" t="s">
        <v>126</v>
      </c>
      <c r="F3989" s="1" t="s">
        <v>234</v>
      </c>
      <c r="G3989" s="1" t="s">
        <v>431</v>
      </c>
    </row>
    <row r="3990" spans="1:7" ht="15" customHeight="1">
      <c r="A3990" s="184">
        <v>44410</v>
      </c>
      <c r="B3990" s="1" t="s">
        <v>873</v>
      </c>
      <c r="D3990" s="38">
        <v>376230</v>
      </c>
      <c r="E3990" s="1" t="s">
        <v>126</v>
      </c>
      <c r="F3990" s="1" t="s">
        <v>234</v>
      </c>
      <c r="G3990" s="1" t="s">
        <v>431</v>
      </c>
    </row>
    <row r="3991" spans="1:7" ht="15" customHeight="1">
      <c r="A3991" s="184">
        <v>44410</v>
      </c>
      <c r="B3991" s="1" t="s">
        <v>874</v>
      </c>
      <c r="C3991" s="38">
        <v>4138530</v>
      </c>
      <c r="E3991" s="1" t="s">
        <v>126</v>
      </c>
      <c r="F3991" s="1" t="s">
        <v>234</v>
      </c>
      <c r="G3991" s="1" t="s">
        <v>431</v>
      </c>
    </row>
    <row r="3992" spans="1:7" ht="15" customHeight="1">
      <c r="A3992" s="184">
        <v>44410</v>
      </c>
      <c r="B3992" s="1" t="s">
        <v>161</v>
      </c>
      <c r="D3992" s="38">
        <v>2078200</v>
      </c>
      <c r="E3992" s="1" t="s">
        <v>126</v>
      </c>
      <c r="F3992" s="1" t="s">
        <v>235</v>
      </c>
      <c r="G3992" s="1" t="s">
        <v>431</v>
      </c>
    </row>
    <row r="3993" spans="1:7" ht="15" customHeight="1">
      <c r="A3993" s="184">
        <v>44410</v>
      </c>
      <c r="B3993" s="1" t="s">
        <v>873</v>
      </c>
      <c r="D3993" s="38">
        <v>207820</v>
      </c>
      <c r="E3993" s="1" t="s">
        <v>126</v>
      </c>
      <c r="F3993" s="1" t="s">
        <v>235</v>
      </c>
      <c r="G3993" s="1" t="s">
        <v>431</v>
      </c>
    </row>
    <row r="3994" spans="1:7" ht="15" customHeight="1">
      <c r="A3994" s="184">
        <v>44410</v>
      </c>
      <c r="B3994" s="1" t="s">
        <v>874</v>
      </c>
      <c r="C3994" s="38">
        <v>2286020</v>
      </c>
      <c r="E3994" s="1" t="s">
        <v>126</v>
      </c>
      <c r="F3994" s="1" t="s">
        <v>235</v>
      </c>
      <c r="G3994" s="1" t="s">
        <v>431</v>
      </c>
    </row>
    <row r="3995" spans="1:7" ht="15" customHeight="1">
      <c r="A3995" s="184">
        <v>44410</v>
      </c>
      <c r="B3995" s="1" t="s">
        <v>85</v>
      </c>
      <c r="D3995" s="38">
        <v>1273600</v>
      </c>
      <c r="E3995" s="1" t="s">
        <v>355</v>
      </c>
      <c r="F3995" s="1" t="s">
        <v>234</v>
      </c>
      <c r="G3995" s="1" t="s">
        <v>431</v>
      </c>
    </row>
    <row r="3996" spans="1:7" ht="15" customHeight="1">
      <c r="A3996" s="184">
        <v>44410</v>
      </c>
      <c r="B3996" s="1" t="s">
        <v>873</v>
      </c>
      <c r="D3996" s="38">
        <v>127360</v>
      </c>
      <c r="E3996" s="1" t="s">
        <v>355</v>
      </c>
      <c r="F3996" s="1" t="s">
        <v>234</v>
      </c>
      <c r="G3996" s="1" t="s">
        <v>431</v>
      </c>
    </row>
    <row r="3997" spans="1:7" ht="15" customHeight="1">
      <c r="A3997" s="184">
        <v>44410</v>
      </c>
      <c r="B3997" s="1" t="s">
        <v>874</v>
      </c>
      <c r="C3997" s="38">
        <v>1400960</v>
      </c>
      <c r="E3997" s="1" t="s">
        <v>355</v>
      </c>
      <c r="F3997" s="1" t="s">
        <v>234</v>
      </c>
      <c r="G3997" s="1" t="s">
        <v>431</v>
      </c>
    </row>
    <row r="3998" spans="1:7" ht="15" customHeight="1">
      <c r="A3998" s="184">
        <v>44410</v>
      </c>
      <c r="B3998" s="1" t="s">
        <v>161</v>
      </c>
      <c r="D3998" s="38">
        <v>694700</v>
      </c>
      <c r="E3998" s="1" t="s">
        <v>355</v>
      </c>
      <c r="F3998" s="1" t="s">
        <v>235</v>
      </c>
      <c r="G3998" s="1" t="s">
        <v>431</v>
      </c>
    </row>
    <row r="3999" spans="1:7" ht="15" customHeight="1">
      <c r="A3999" s="184">
        <v>44410</v>
      </c>
      <c r="B3999" s="1" t="s">
        <v>873</v>
      </c>
      <c r="D3999" s="38">
        <v>69470</v>
      </c>
      <c r="E3999" s="1" t="s">
        <v>355</v>
      </c>
      <c r="F3999" s="1" t="s">
        <v>235</v>
      </c>
      <c r="G3999" s="1" t="s">
        <v>431</v>
      </c>
    </row>
    <row r="4000" spans="1:7" ht="15" customHeight="1">
      <c r="A4000" s="184">
        <v>44410</v>
      </c>
      <c r="B4000" s="1" t="s">
        <v>874</v>
      </c>
      <c r="C4000" s="38">
        <v>764170</v>
      </c>
      <c r="E4000" s="1" t="s">
        <v>355</v>
      </c>
      <c r="F4000" s="1" t="s">
        <v>235</v>
      </c>
      <c r="G4000" s="1" t="s">
        <v>431</v>
      </c>
    </row>
    <row r="4001" spans="1:7" ht="15" customHeight="1">
      <c r="A4001" s="184">
        <v>44410</v>
      </c>
      <c r="B4001" s="1" t="s">
        <v>85</v>
      </c>
      <c r="D4001" s="38">
        <v>13174000</v>
      </c>
      <c r="E4001" s="1" t="s">
        <v>139</v>
      </c>
      <c r="F4001" s="1" t="s">
        <v>234</v>
      </c>
      <c r="G4001" s="1" t="s">
        <v>431</v>
      </c>
    </row>
    <row r="4002" spans="1:7" ht="15" customHeight="1">
      <c r="A4002" s="184">
        <v>44410</v>
      </c>
      <c r="B4002" s="1" t="s">
        <v>873</v>
      </c>
      <c r="D4002" s="38">
        <v>1317400</v>
      </c>
      <c r="E4002" s="1" t="s">
        <v>139</v>
      </c>
      <c r="F4002" s="1" t="s">
        <v>234</v>
      </c>
      <c r="G4002" s="1" t="s">
        <v>431</v>
      </c>
    </row>
    <row r="4003" spans="1:7" ht="15" customHeight="1">
      <c r="A4003" s="184">
        <v>44410</v>
      </c>
      <c r="B4003" s="1" t="s">
        <v>874</v>
      </c>
      <c r="C4003" s="38">
        <v>14491400</v>
      </c>
      <c r="E4003" s="1" t="s">
        <v>139</v>
      </c>
      <c r="F4003" s="1" t="s">
        <v>234</v>
      </c>
      <c r="G4003" s="1" t="s">
        <v>431</v>
      </c>
    </row>
    <row r="4004" spans="1:7" ht="15" customHeight="1">
      <c r="A4004" s="184">
        <v>44410</v>
      </c>
      <c r="B4004" s="1" t="s">
        <v>161</v>
      </c>
      <c r="D4004" s="38">
        <v>7629000</v>
      </c>
      <c r="E4004" s="1" t="s">
        <v>139</v>
      </c>
      <c r="F4004" s="1" t="s">
        <v>235</v>
      </c>
      <c r="G4004" s="1" t="s">
        <v>431</v>
      </c>
    </row>
    <row r="4005" spans="1:7" ht="15" customHeight="1">
      <c r="A4005" s="184">
        <v>44410</v>
      </c>
      <c r="B4005" s="1" t="s">
        <v>873</v>
      </c>
      <c r="D4005" s="38">
        <v>762900</v>
      </c>
      <c r="E4005" s="1" t="s">
        <v>139</v>
      </c>
      <c r="F4005" s="1" t="s">
        <v>235</v>
      </c>
      <c r="G4005" s="1" t="s">
        <v>431</v>
      </c>
    </row>
    <row r="4006" spans="1:7" ht="15" customHeight="1">
      <c r="A4006" s="184">
        <v>44410</v>
      </c>
      <c r="B4006" s="1" t="s">
        <v>874</v>
      </c>
      <c r="C4006" s="38">
        <v>8391900</v>
      </c>
      <c r="E4006" s="1" t="s">
        <v>139</v>
      </c>
      <c r="F4006" s="1" t="s">
        <v>235</v>
      </c>
      <c r="G4006" s="1" t="s">
        <v>431</v>
      </c>
    </row>
    <row r="4007" spans="1:7" ht="15" customHeight="1">
      <c r="A4007" s="184">
        <v>44410</v>
      </c>
      <c r="B4007" s="1" t="s">
        <v>85</v>
      </c>
      <c r="D4007" s="38">
        <v>5274000</v>
      </c>
      <c r="E4007" s="1" t="s">
        <v>127</v>
      </c>
      <c r="F4007" s="1" t="s">
        <v>234</v>
      </c>
      <c r="G4007" s="1" t="s">
        <v>431</v>
      </c>
    </row>
    <row r="4008" spans="1:7" ht="15" customHeight="1">
      <c r="A4008" s="184">
        <v>44410</v>
      </c>
      <c r="B4008" s="1" t="s">
        <v>873</v>
      </c>
      <c r="D4008" s="38">
        <v>527400</v>
      </c>
      <c r="E4008" s="1" t="s">
        <v>127</v>
      </c>
      <c r="F4008" s="1" t="s">
        <v>234</v>
      </c>
      <c r="G4008" s="1" t="s">
        <v>431</v>
      </c>
    </row>
    <row r="4009" spans="1:7" ht="15" customHeight="1">
      <c r="A4009" s="184">
        <v>44410</v>
      </c>
      <c r="B4009" s="1" t="s">
        <v>874</v>
      </c>
      <c r="C4009" s="38">
        <v>5801400</v>
      </c>
      <c r="E4009" s="1" t="s">
        <v>127</v>
      </c>
      <c r="F4009" s="1" t="s">
        <v>234</v>
      </c>
      <c r="G4009" s="1" t="s">
        <v>431</v>
      </c>
    </row>
    <row r="4010" spans="1:7" ht="15" customHeight="1">
      <c r="A4010" s="184">
        <v>44410</v>
      </c>
      <c r="B4010" s="1" t="s">
        <v>161</v>
      </c>
      <c r="D4010" s="38">
        <v>2636000</v>
      </c>
      <c r="E4010" s="1" t="s">
        <v>127</v>
      </c>
      <c r="F4010" s="1" t="s">
        <v>235</v>
      </c>
      <c r="G4010" s="1" t="s">
        <v>431</v>
      </c>
    </row>
    <row r="4011" spans="1:7" ht="15" customHeight="1">
      <c r="A4011" s="184">
        <v>44410</v>
      </c>
      <c r="B4011" s="1" t="s">
        <v>873</v>
      </c>
      <c r="D4011" s="38">
        <v>263600</v>
      </c>
      <c r="E4011" s="1" t="s">
        <v>127</v>
      </c>
      <c r="F4011" s="1" t="s">
        <v>235</v>
      </c>
      <c r="G4011" s="1" t="s">
        <v>431</v>
      </c>
    </row>
    <row r="4012" spans="1:7" ht="15" customHeight="1">
      <c r="A4012" s="184">
        <v>44410</v>
      </c>
      <c r="B4012" s="1" t="s">
        <v>874</v>
      </c>
      <c r="C4012" s="38">
        <v>2899600</v>
      </c>
      <c r="E4012" s="1" t="s">
        <v>127</v>
      </c>
      <c r="F4012" s="1" t="s">
        <v>235</v>
      </c>
      <c r="G4012" s="1" t="s">
        <v>431</v>
      </c>
    </row>
    <row r="4013" spans="1:7" ht="15" customHeight="1">
      <c r="A4013" s="184">
        <v>44410</v>
      </c>
      <c r="B4013" s="1" t="s">
        <v>85</v>
      </c>
      <c r="D4013" s="38">
        <v>13291000</v>
      </c>
      <c r="E4013" s="1" t="s">
        <v>128</v>
      </c>
      <c r="F4013" s="1" t="s">
        <v>234</v>
      </c>
      <c r="G4013" s="1" t="s">
        <v>431</v>
      </c>
    </row>
    <row r="4014" spans="1:7" ht="15" customHeight="1">
      <c r="A4014" s="184">
        <v>44410</v>
      </c>
      <c r="B4014" s="1" t="s">
        <v>873</v>
      </c>
      <c r="D4014" s="38">
        <v>1329100</v>
      </c>
      <c r="E4014" s="1" t="s">
        <v>128</v>
      </c>
      <c r="F4014" s="1" t="s">
        <v>234</v>
      </c>
      <c r="G4014" s="1" t="s">
        <v>431</v>
      </c>
    </row>
    <row r="4015" spans="1:7" ht="15" customHeight="1">
      <c r="A4015" s="184">
        <v>44410</v>
      </c>
      <c r="B4015" s="1" t="s">
        <v>874</v>
      </c>
      <c r="C4015" s="38">
        <v>14620100</v>
      </c>
      <c r="E4015" s="1" t="s">
        <v>128</v>
      </c>
      <c r="F4015" s="1" t="s">
        <v>234</v>
      </c>
      <c r="G4015" s="1" t="s">
        <v>431</v>
      </c>
    </row>
    <row r="4016" spans="1:7" ht="15" customHeight="1">
      <c r="A4016" s="184">
        <v>44410</v>
      </c>
      <c r="B4016" s="1" t="s">
        <v>161</v>
      </c>
      <c r="D4016" s="38">
        <v>6805670</v>
      </c>
      <c r="E4016" s="1" t="s">
        <v>128</v>
      </c>
      <c r="F4016" s="1" t="s">
        <v>235</v>
      </c>
      <c r="G4016" s="1" t="s">
        <v>431</v>
      </c>
    </row>
    <row r="4017" spans="1:7" ht="15" customHeight="1">
      <c r="A4017" s="184">
        <v>44410</v>
      </c>
      <c r="B4017" s="1" t="s">
        <v>873</v>
      </c>
      <c r="D4017" s="38">
        <v>680567</v>
      </c>
      <c r="E4017" s="1" t="s">
        <v>128</v>
      </c>
      <c r="F4017" s="1" t="s">
        <v>235</v>
      </c>
      <c r="G4017" s="1" t="s">
        <v>431</v>
      </c>
    </row>
    <row r="4018" spans="1:7" ht="15" customHeight="1">
      <c r="A4018" s="184">
        <v>44410</v>
      </c>
      <c r="B4018" s="1" t="s">
        <v>874</v>
      </c>
      <c r="C4018" s="38">
        <v>7486237</v>
      </c>
      <c r="E4018" s="1" t="s">
        <v>128</v>
      </c>
      <c r="F4018" s="1" t="s">
        <v>235</v>
      </c>
      <c r="G4018" s="1" t="s">
        <v>431</v>
      </c>
    </row>
    <row r="4019" spans="1:7" ht="15" customHeight="1">
      <c r="A4019" s="184">
        <v>44410</v>
      </c>
      <c r="B4019" s="1" t="s">
        <v>85</v>
      </c>
      <c r="D4019" s="38">
        <v>7181800</v>
      </c>
      <c r="E4019" s="1" t="s">
        <v>130</v>
      </c>
      <c r="F4019" s="1" t="s">
        <v>234</v>
      </c>
      <c r="G4019" s="1" t="s">
        <v>431</v>
      </c>
    </row>
    <row r="4020" spans="1:7" ht="15" customHeight="1">
      <c r="A4020" s="184">
        <v>44410</v>
      </c>
      <c r="B4020" s="1" t="s">
        <v>873</v>
      </c>
      <c r="D4020" s="38">
        <v>718180</v>
      </c>
      <c r="E4020" s="1" t="s">
        <v>130</v>
      </c>
      <c r="F4020" s="1" t="s">
        <v>234</v>
      </c>
      <c r="G4020" s="1" t="s">
        <v>431</v>
      </c>
    </row>
    <row r="4021" spans="1:7" ht="15" customHeight="1">
      <c r="A4021" s="184">
        <v>44410</v>
      </c>
      <c r="B4021" s="1" t="s">
        <v>874</v>
      </c>
      <c r="C4021" s="38">
        <v>7899980</v>
      </c>
      <c r="E4021" s="1" t="s">
        <v>130</v>
      </c>
      <c r="F4021" s="1" t="s">
        <v>234</v>
      </c>
      <c r="G4021" s="1" t="s">
        <v>431</v>
      </c>
    </row>
    <row r="4022" spans="1:7" ht="15" customHeight="1">
      <c r="A4022" s="184">
        <v>44410</v>
      </c>
      <c r="B4022" s="1" t="s">
        <v>161</v>
      </c>
      <c r="D4022" s="38">
        <v>3534800</v>
      </c>
      <c r="E4022" s="1" t="s">
        <v>130</v>
      </c>
      <c r="F4022" s="1" t="s">
        <v>235</v>
      </c>
      <c r="G4022" s="1" t="s">
        <v>431</v>
      </c>
    </row>
    <row r="4023" spans="1:7" ht="15" customHeight="1">
      <c r="A4023" s="184">
        <v>44410</v>
      </c>
      <c r="B4023" s="1" t="s">
        <v>873</v>
      </c>
      <c r="D4023" s="38">
        <v>353480</v>
      </c>
      <c r="E4023" s="1" t="s">
        <v>130</v>
      </c>
      <c r="F4023" s="1" t="s">
        <v>235</v>
      </c>
      <c r="G4023" s="1" t="s">
        <v>431</v>
      </c>
    </row>
    <row r="4024" spans="1:7" ht="15" customHeight="1">
      <c r="A4024" s="184">
        <v>44410</v>
      </c>
      <c r="B4024" s="1" t="s">
        <v>874</v>
      </c>
      <c r="C4024" s="38">
        <v>3888280</v>
      </c>
      <c r="E4024" s="1" t="s">
        <v>130</v>
      </c>
      <c r="F4024" s="1" t="s">
        <v>235</v>
      </c>
      <c r="G4024" s="1" t="s">
        <v>431</v>
      </c>
    </row>
    <row r="4025" spans="1:7" ht="15" customHeight="1">
      <c r="A4025" s="184">
        <v>44410</v>
      </c>
      <c r="B4025" s="1" t="s">
        <v>85</v>
      </c>
      <c r="D4025" s="38">
        <v>5135200</v>
      </c>
      <c r="E4025" s="1" t="s">
        <v>408</v>
      </c>
      <c r="F4025" s="1" t="s">
        <v>234</v>
      </c>
      <c r="G4025" s="1" t="s">
        <v>431</v>
      </c>
    </row>
    <row r="4026" spans="1:7" ht="15" customHeight="1">
      <c r="A4026" s="184">
        <v>44410</v>
      </c>
      <c r="B4026" s="1" t="s">
        <v>873</v>
      </c>
      <c r="D4026" s="38">
        <v>513520</v>
      </c>
      <c r="E4026" s="1" t="s">
        <v>408</v>
      </c>
      <c r="F4026" s="1" t="s">
        <v>234</v>
      </c>
      <c r="G4026" s="1" t="s">
        <v>431</v>
      </c>
    </row>
    <row r="4027" spans="1:7" ht="15" customHeight="1">
      <c r="A4027" s="184">
        <v>44410</v>
      </c>
      <c r="B4027" s="1" t="s">
        <v>874</v>
      </c>
      <c r="C4027" s="38">
        <v>5648720</v>
      </c>
      <c r="E4027" s="1" t="s">
        <v>408</v>
      </c>
      <c r="F4027" s="1" t="s">
        <v>234</v>
      </c>
      <c r="G4027" s="1" t="s">
        <v>431</v>
      </c>
    </row>
    <row r="4028" spans="1:7" ht="15" customHeight="1">
      <c r="A4028" s="184">
        <v>44410</v>
      </c>
      <c r="B4028" s="1" t="s">
        <v>161</v>
      </c>
      <c r="D4028" s="38">
        <v>1578300</v>
      </c>
      <c r="E4028" s="1" t="s">
        <v>408</v>
      </c>
      <c r="F4028" s="1" t="s">
        <v>235</v>
      </c>
      <c r="G4028" s="1" t="s">
        <v>431</v>
      </c>
    </row>
    <row r="4029" spans="1:7" ht="15" customHeight="1">
      <c r="A4029" s="184">
        <v>44410</v>
      </c>
      <c r="B4029" s="1" t="s">
        <v>873</v>
      </c>
      <c r="D4029" s="38">
        <v>157830</v>
      </c>
      <c r="E4029" s="1" t="s">
        <v>408</v>
      </c>
      <c r="F4029" s="1" t="s">
        <v>235</v>
      </c>
      <c r="G4029" s="1" t="s">
        <v>431</v>
      </c>
    </row>
    <row r="4030" spans="1:7" ht="15" customHeight="1">
      <c r="A4030" s="184">
        <v>44410</v>
      </c>
      <c r="B4030" s="1" t="s">
        <v>874</v>
      </c>
      <c r="C4030" s="38">
        <v>1736130</v>
      </c>
      <c r="E4030" s="1" t="s">
        <v>408</v>
      </c>
      <c r="F4030" s="1" t="s">
        <v>235</v>
      </c>
      <c r="G4030" s="1" t="s">
        <v>431</v>
      </c>
    </row>
    <row r="4031" spans="1:7" ht="15" customHeight="1">
      <c r="A4031" s="184">
        <v>44410</v>
      </c>
      <c r="B4031" s="1" t="s">
        <v>85</v>
      </c>
      <c r="D4031" s="38">
        <v>7371500</v>
      </c>
      <c r="E4031" s="1" t="s">
        <v>432</v>
      </c>
      <c r="F4031" s="1" t="s">
        <v>234</v>
      </c>
      <c r="G4031" s="1" t="s">
        <v>431</v>
      </c>
    </row>
    <row r="4032" spans="1:7" ht="15" customHeight="1">
      <c r="A4032" s="184">
        <v>44410</v>
      </c>
      <c r="B4032" s="1" t="s">
        <v>873</v>
      </c>
      <c r="D4032" s="38">
        <v>737150</v>
      </c>
      <c r="E4032" s="1" t="s">
        <v>432</v>
      </c>
      <c r="F4032" s="1" t="s">
        <v>234</v>
      </c>
      <c r="G4032" s="1" t="s">
        <v>431</v>
      </c>
    </row>
    <row r="4033" spans="1:7" ht="15" customHeight="1">
      <c r="A4033" s="184">
        <v>44410</v>
      </c>
      <c r="B4033" s="1" t="s">
        <v>874</v>
      </c>
      <c r="C4033" s="38">
        <v>8108650</v>
      </c>
      <c r="E4033" s="1" t="s">
        <v>432</v>
      </c>
      <c r="F4033" s="1" t="s">
        <v>234</v>
      </c>
      <c r="G4033" s="1" t="s">
        <v>431</v>
      </c>
    </row>
    <row r="4034" spans="1:7" ht="15" customHeight="1">
      <c r="A4034" s="184">
        <v>44410</v>
      </c>
      <c r="B4034" s="1" t="s">
        <v>161</v>
      </c>
      <c r="D4034" s="38">
        <v>2817700</v>
      </c>
      <c r="E4034" s="1" t="s">
        <v>432</v>
      </c>
      <c r="F4034" s="1" t="s">
        <v>235</v>
      </c>
      <c r="G4034" s="1" t="s">
        <v>431</v>
      </c>
    </row>
    <row r="4035" spans="1:7" ht="15" customHeight="1">
      <c r="A4035" s="184">
        <v>44410</v>
      </c>
      <c r="B4035" s="1" t="s">
        <v>873</v>
      </c>
      <c r="D4035" s="38">
        <v>281770</v>
      </c>
      <c r="E4035" s="1" t="s">
        <v>432</v>
      </c>
      <c r="F4035" s="1" t="s">
        <v>235</v>
      </c>
      <c r="G4035" s="1" t="s">
        <v>431</v>
      </c>
    </row>
    <row r="4036" spans="1:7" ht="15" customHeight="1">
      <c r="A4036" s="184">
        <v>44410</v>
      </c>
      <c r="B4036" s="1" t="s">
        <v>874</v>
      </c>
      <c r="C4036" s="38">
        <v>3099470</v>
      </c>
      <c r="E4036" s="1" t="s">
        <v>432</v>
      </c>
      <c r="F4036" s="1" t="s">
        <v>235</v>
      </c>
      <c r="G4036" s="1" t="s">
        <v>431</v>
      </c>
    </row>
    <row r="4037" spans="1:7" ht="15" customHeight="1">
      <c r="A4037" s="184">
        <v>44410</v>
      </c>
      <c r="B4037" s="1" t="s">
        <v>85</v>
      </c>
      <c r="D4037" s="38">
        <v>26431350</v>
      </c>
      <c r="E4037" s="1" t="s">
        <v>443</v>
      </c>
      <c r="F4037" s="1" t="s">
        <v>234</v>
      </c>
      <c r="G4037" s="1" t="s">
        <v>431</v>
      </c>
    </row>
    <row r="4038" spans="1:7" ht="15" customHeight="1">
      <c r="A4038" s="184">
        <v>44410</v>
      </c>
      <c r="B4038" s="1" t="s">
        <v>873</v>
      </c>
      <c r="D4038" s="38">
        <v>2643135</v>
      </c>
      <c r="E4038" s="1" t="s">
        <v>443</v>
      </c>
      <c r="F4038" s="1" t="s">
        <v>234</v>
      </c>
      <c r="G4038" s="1" t="s">
        <v>431</v>
      </c>
    </row>
    <row r="4039" spans="1:7" ht="15" customHeight="1">
      <c r="A4039" s="184">
        <v>44410</v>
      </c>
      <c r="B4039" s="1" t="s">
        <v>874</v>
      </c>
      <c r="C4039" s="38">
        <v>29074485</v>
      </c>
      <c r="E4039" s="1" t="s">
        <v>443</v>
      </c>
      <c r="F4039" s="1" t="s">
        <v>234</v>
      </c>
      <c r="G4039" s="1" t="s">
        <v>431</v>
      </c>
    </row>
    <row r="4040" spans="1:7" ht="15" customHeight="1">
      <c r="A4040" s="184">
        <v>44410</v>
      </c>
      <c r="B4040" s="1" t="s">
        <v>161</v>
      </c>
      <c r="D4040" s="38">
        <v>14417100</v>
      </c>
      <c r="E4040" s="1" t="s">
        <v>443</v>
      </c>
      <c r="F4040" s="1" t="s">
        <v>235</v>
      </c>
      <c r="G4040" s="1" t="s">
        <v>431</v>
      </c>
    </row>
    <row r="4041" spans="1:7" ht="15" customHeight="1">
      <c r="A4041" s="184">
        <v>44410</v>
      </c>
      <c r="B4041" s="1" t="s">
        <v>873</v>
      </c>
      <c r="D4041" s="38">
        <v>1441710</v>
      </c>
      <c r="E4041" s="1" t="s">
        <v>443</v>
      </c>
      <c r="F4041" s="1" t="s">
        <v>235</v>
      </c>
      <c r="G4041" s="1" t="s">
        <v>431</v>
      </c>
    </row>
    <row r="4042" spans="1:7" ht="15" customHeight="1">
      <c r="A4042" s="184">
        <v>44410</v>
      </c>
      <c r="B4042" s="1" t="s">
        <v>874</v>
      </c>
      <c r="C4042" s="38">
        <v>15858810</v>
      </c>
      <c r="E4042" s="1" t="s">
        <v>443</v>
      </c>
      <c r="F4042" s="1" t="s">
        <v>235</v>
      </c>
      <c r="G4042" s="1" t="s">
        <v>431</v>
      </c>
    </row>
    <row r="4043" spans="1:7" ht="15" customHeight="1">
      <c r="A4043" s="184">
        <v>44410</v>
      </c>
      <c r="B4043" s="1" t="s">
        <v>85</v>
      </c>
      <c r="D4043" s="38">
        <v>32627000</v>
      </c>
      <c r="E4043" s="1" t="s">
        <v>122</v>
      </c>
      <c r="F4043" s="1" t="s">
        <v>234</v>
      </c>
      <c r="G4043" s="1" t="s">
        <v>431</v>
      </c>
    </row>
    <row r="4044" spans="1:7" ht="15" customHeight="1">
      <c r="A4044" s="184">
        <v>44410</v>
      </c>
      <c r="B4044" s="1" t="s">
        <v>873</v>
      </c>
      <c r="D4044" s="38">
        <v>3262700</v>
      </c>
      <c r="E4044" s="1" t="s">
        <v>122</v>
      </c>
      <c r="F4044" s="1" t="s">
        <v>234</v>
      </c>
      <c r="G4044" s="1" t="s">
        <v>431</v>
      </c>
    </row>
    <row r="4045" spans="1:7" ht="15" customHeight="1">
      <c r="A4045" s="184">
        <v>44410</v>
      </c>
      <c r="B4045" s="1" t="s">
        <v>874</v>
      </c>
      <c r="C4045" s="38">
        <v>35889700</v>
      </c>
      <c r="E4045" s="1" t="s">
        <v>122</v>
      </c>
      <c r="F4045" s="1" t="s">
        <v>234</v>
      </c>
      <c r="G4045" s="1" t="s">
        <v>431</v>
      </c>
    </row>
    <row r="4046" spans="1:7" ht="15" customHeight="1">
      <c r="A4046" s="184">
        <v>44410</v>
      </c>
      <c r="B4046" s="1" t="s">
        <v>161</v>
      </c>
      <c r="D4046" s="38">
        <v>19182700</v>
      </c>
      <c r="E4046" s="1" t="s">
        <v>122</v>
      </c>
      <c r="F4046" s="1" t="s">
        <v>235</v>
      </c>
      <c r="G4046" s="1" t="s">
        <v>431</v>
      </c>
    </row>
    <row r="4047" spans="1:7" ht="15" customHeight="1">
      <c r="A4047" s="184">
        <v>44410</v>
      </c>
      <c r="B4047" s="1" t="s">
        <v>873</v>
      </c>
      <c r="D4047" s="38">
        <v>1918270</v>
      </c>
      <c r="E4047" s="1" t="s">
        <v>122</v>
      </c>
      <c r="F4047" s="1" t="s">
        <v>235</v>
      </c>
      <c r="G4047" s="1" t="s">
        <v>431</v>
      </c>
    </row>
    <row r="4048" spans="1:7" ht="15" customHeight="1">
      <c r="A4048" s="184">
        <v>44410</v>
      </c>
      <c r="B4048" s="1" t="s">
        <v>874</v>
      </c>
      <c r="C4048" s="38">
        <v>21100970</v>
      </c>
      <c r="E4048" s="1" t="s">
        <v>122</v>
      </c>
      <c r="F4048" s="1" t="s">
        <v>235</v>
      </c>
      <c r="G4048" s="1" t="s">
        <v>431</v>
      </c>
    </row>
    <row r="4049" spans="1:7" ht="15" customHeight="1">
      <c r="A4049" s="184">
        <v>44410</v>
      </c>
      <c r="B4049" s="1" t="s">
        <v>85</v>
      </c>
      <c r="D4049" s="38">
        <v>35578000</v>
      </c>
      <c r="E4049" s="1" t="s">
        <v>122</v>
      </c>
      <c r="F4049" s="1" t="s">
        <v>234</v>
      </c>
      <c r="G4049" s="1" t="s">
        <v>431</v>
      </c>
    </row>
    <row r="4050" spans="1:7" ht="15" customHeight="1">
      <c r="A4050" s="184">
        <v>44410</v>
      </c>
      <c r="B4050" s="1" t="s">
        <v>873</v>
      </c>
      <c r="D4050" s="38">
        <v>3557800</v>
      </c>
      <c r="E4050" s="1" t="s">
        <v>122</v>
      </c>
      <c r="F4050" s="1" t="s">
        <v>234</v>
      </c>
      <c r="G4050" s="1" t="s">
        <v>431</v>
      </c>
    </row>
    <row r="4051" spans="1:7" ht="15" customHeight="1">
      <c r="A4051" s="184">
        <v>44410</v>
      </c>
      <c r="B4051" s="1" t="s">
        <v>874</v>
      </c>
      <c r="C4051" s="38">
        <v>39135800</v>
      </c>
      <c r="E4051" s="1" t="s">
        <v>122</v>
      </c>
      <c r="F4051" s="1" t="s">
        <v>234</v>
      </c>
      <c r="G4051" s="1" t="s">
        <v>431</v>
      </c>
    </row>
    <row r="4052" spans="1:7" ht="15" customHeight="1">
      <c r="A4052" s="184">
        <v>44410</v>
      </c>
      <c r="B4052" s="1" t="s">
        <v>161</v>
      </c>
      <c r="D4052" s="38">
        <v>20920000</v>
      </c>
      <c r="E4052" s="1" t="s">
        <v>122</v>
      </c>
      <c r="F4052" s="1" t="s">
        <v>235</v>
      </c>
      <c r="G4052" s="1" t="s">
        <v>431</v>
      </c>
    </row>
    <row r="4053" spans="1:7" ht="15" customHeight="1">
      <c r="A4053" s="184">
        <v>44410</v>
      </c>
      <c r="B4053" s="1" t="s">
        <v>873</v>
      </c>
      <c r="D4053" s="38">
        <v>2092000</v>
      </c>
      <c r="E4053" s="1" t="s">
        <v>122</v>
      </c>
      <c r="F4053" s="1" t="s">
        <v>235</v>
      </c>
      <c r="G4053" s="1" t="s">
        <v>431</v>
      </c>
    </row>
    <row r="4054" spans="1:7" ht="15" customHeight="1">
      <c r="A4054" s="184">
        <v>44410</v>
      </c>
      <c r="B4054" s="1" t="s">
        <v>874</v>
      </c>
      <c r="C4054" s="38">
        <v>23012000</v>
      </c>
      <c r="E4054" s="1" t="s">
        <v>122</v>
      </c>
      <c r="F4054" s="1" t="s">
        <v>235</v>
      </c>
      <c r="G4054" s="1" t="s">
        <v>431</v>
      </c>
    </row>
    <row r="4055" spans="1:7" ht="15" customHeight="1">
      <c r="A4055" s="184">
        <v>44410</v>
      </c>
      <c r="B4055" s="1" t="s">
        <v>85</v>
      </c>
      <c r="D4055" s="38">
        <v>2275500</v>
      </c>
      <c r="E4055" s="1" t="s">
        <v>122</v>
      </c>
      <c r="F4055" s="1" t="s">
        <v>234</v>
      </c>
      <c r="G4055" s="1" t="s">
        <v>431</v>
      </c>
    </row>
    <row r="4056" spans="1:7" ht="15" customHeight="1">
      <c r="A4056" s="184">
        <v>44410</v>
      </c>
      <c r="B4056" s="1" t="s">
        <v>873</v>
      </c>
      <c r="D4056" s="38">
        <v>227550</v>
      </c>
      <c r="E4056" s="1" t="s">
        <v>122</v>
      </c>
      <c r="F4056" s="1" t="s">
        <v>234</v>
      </c>
      <c r="G4056" s="1" t="s">
        <v>431</v>
      </c>
    </row>
    <row r="4057" spans="1:7" ht="15" customHeight="1">
      <c r="A4057" s="184">
        <v>44410</v>
      </c>
      <c r="B4057" s="1" t="s">
        <v>874</v>
      </c>
      <c r="C4057" s="38">
        <v>2503050</v>
      </c>
      <c r="E4057" s="1" t="s">
        <v>122</v>
      </c>
      <c r="F4057" s="1" t="s">
        <v>234</v>
      </c>
      <c r="G4057" s="1" t="s">
        <v>431</v>
      </c>
    </row>
    <row r="4058" spans="1:7" ht="15" customHeight="1">
      <c r="A4058" s="184">
        <v>44410</v>
      </c>
      <c r="B4058" s="1" t="s">
        <v>161</v>
      </c>
      <c r="D4058" s="38">
        <v>1335900</v>
      </c>
      <c r="E4058" s="1" t="s">
        <v>122</v>
      </c>
      <c r="F4058" s="1" t="s">
        <v>235</v>
      </c>
      <c r="G4058" s="1" t="s">
        <v>431</v>
      </c>
    </row>
    <row r="4059" spans="1:7" ht="15" customHeight="1">
      <c r="A4059" s="184">
        <v>44410</v>
      </c>
      <c r="B4059" s="1" t="s">
        <v>873</v>
      </c>
      <c r="D4059" s="38">
        <v>133590</v>
      </c>
      <c r="E4059" s="1" t="s">
        <v>122</v>
      </c>
      <c r="F4059" s="1" t="s">
        <v>235</v>
      </c>
      <c r="G4059" s="1" t="s">
        <v>431</v>
      </c>
    </row>
    <row r="4060" spans="1:7" ht="15" customHeight="1">
      <c r="A4060" s="184">
        <v>44410</v>
      </c>
      <c r="B4060" s="1" t="s">
        <v>874</v>
      </c>
      <c r="C4060" s="38">
        <v>1469490</v>
      </c>
      <c r="E4060" s="1" t="s">
        <v>122</v>
      </c>
      <c r="F4060" s="1" t="s">
        <v>235</v>
      </c>
      <c r="G4060" s="1" t="s">
        <v>431</v>
      </c>
    </row>
    <row r="4061" spans="1:7" ht="15" customHeight="1">
      <c r="A4061" s="184">
        <v>44410</v>
      </c>
      <c r="B4061" s="1" t="s">
        <v>85</v>
      </c>
      <c r="D4061" s="38">
        <v>45532800</v>
      </c>
      <c r="E4061" s="1" t="s">
        <v>132</v>
      </c>
      <c r="F4061" s="1" t="s">
        <v>234</v>
      </c>
      <c r="G4061" s="1" t="s">
        <v>431</v>
      </c>
    </row>
    <row r="4062" spans="1:7" ht="15" customHeight="1">
      <c r="A4062" s="184">
        <v>44410</v>
      </c>
      <c r="B4062" s="1" t="s">
        <v>873</v>
      </c>
      <c r="D4062" s="38">
        <v>4553280</v>
      </c>
      <c r="E4062" s="1" t="s">
        <v>132</v>
      </c>
      <c r="F4062" s="1" t="s">
        <v>234</v>
      </c>
      <c r="G4062" s="1" t="s">
        <v>431</v>
      </c>
    </row>
    <row r="4063" spans="1:7" ht="15" customHeight="1">
      <c r="A4063" s="184">
        <v>44410</v>
      </c>
      <c r="B4063" s="1" t="s">
        <v>874</v>
      </c>
      <c r="C4063" s="38">
        <v>50086080</v>
      </c>
      <c r="E4063" s="1" t="s">
        <v>132</v>
      </c>
      <c r="F4063" s="1" t="s">
        <v>234</v>
      </c>
      <c r="G4063" s="1" t="s">
        <v>431</v>
      </c>
    </row>
    <row r="4064" spans="1:7" ht="15" customHeight="1">
      <c r="A4064" s="184">
        <v>44410</v>
      </c>
      <c r="B4064" s="1" t="s">
        <v>161</v>
      </c>
      <c r="D4064" s="38">
        <v>28093800</v>
      </c>
      <c r="E4064" s="1" t="s">
        <v>132</v>
      </c>
      <c r="F4064" s="1" t="s">
        <v>235</v>
      </c>
      <c r="G4064" s="1" t="s">
        <v>431</v>
      </c>
    </row>
    <row r="4065" spans="1:7" ht="15" customHeight="1">
      <c r="A4065" s="184">
        <v>44410</v>
      </c>
      <c r="B4065" s="1" t="s">
        <v>873</v>
      </c>
      <c r="D4065" s="38">
        <v>2809380</v>
      </c>
      <c r="E4065" s="1" t="s">
        <v>132</v>
      </c>
      <c r="F4065" s="1" t="s">
        <v>235</v>
      </c>
      <c r="G4065" s="1" t="s">
        <v>431</v>
      </c>
    </row>
    <row r="4066" spans="1:7" ht="15" customHeight="1">
      <c r="A4066" s="184">
        <v>44410</v>
      </c>
      <c r="B4066" s="1" t="s">
        <v>874</v>
      </c>
      <c r="C4066" s="38">
        <v>30903180</v>
      </c>
      <c r="E4066" s="1" t="s">
        <v>132</v>
      </c>
      <c r="F4066" s="1" t="s">
        <v>235</v>
      </c>
      <c r="G4066" s="1" t="s">
        <v>431</v>
      </c>
    </row>
    <row r="4067" spans="1:7" ht="15" customHeight="1">
      <c r="A4067" s="184">
        <v>44410</v>
      </c>
      <c r="B4067" s="1" t="s">
        <v>85</v>
      </c>
      <c r="D4067" s="38">
        <v>49944000</v>
      </c>
      <c r="E4067" s="1" t="s">
        <v>133</v>
      </c>
      <c r="F4067" s="1" t="s">
        <v>234</v>
      </c>
      <c r="G4067" s="1" t="s">
        <v>431</v>
      </c>
    </row>
    <row r="4068" spans="1:7" ht="15" customHeight="1">
      <c r="A4068" s="184">
        <v>44410</v>
      </c>
      <c r="B4068" s="1" t="s">
        <v>873</v>
      </c>
      <c r="D4068" s="38">
        <v>4994400</v>
      </c>
      <c r="E4068" s="1" t="s">
        <v>133</v>
      </c>
      <c r="F4068" s="1" t="s">
        <v>234</v>
      </c>
      <c r="G4068" s="1" t="s">
        <v>431</v>
      </c>
    </row>
    <row r="4069" spans="1:7" ht="15" customHeight="1">
      <c r="A4069" s="184">
        <v>44410</v>
      </c>
      <c r="B4069" s="1" t="s">
        <v>874</v>
      </c>
      <c r="C4069" s="38">
        <v>54938400</v>
      </c>
      <c r="E4069" s="1" t="s">
        <v>133</v>
      </c>
      <c r="F4069" s="1" t="s">
        <v>234</v>
      </c>
      <c r="G4069" s="1" t="s">
        <v>431</v>
      </c>
    </row>
    <row r="4070" spans="1:7" ht="15" customHeight="1">
      <c r="A4070" s="184">
        <v>44410</v>
      </c>
      <c r="B4070" s="1" t="s">
        <v>161</v>
      </c>
      <c r="D4070" s="38">
        <v>23284200</v>
      </c>
      <c r="E4070" s="1" t="s">
        <v>133</v>
      </c>
      <c r="F4070" s="1" t="s">
        <v>235</v>
      </c>
      <c r="G4070" s="1" t="s">
        <v>431</v>
      </c>
    </row>
    <row r="4071" spans="1:7" ht="15" customHeight="1">
      <c r="A4071" s="184">
        <v>44410</v>
      </c>
      <c r="B4071" s="1" t="s">
        <v>873</v>
      </c>
      <c r="D4071" s="38">
        <v>2328420</v>
      </c>
      <c r="E4071" s="1" t="s">
        <v>133</v>
      </c>
      <c r="F4071" s="1" t="s">
        <v>235</v>
      </c>
      <c r="G4071" s="1" t="s">
        <v>431</v>
      </c>
    </row>
    <row r="4072" spans="1:7" ht="15" customHeight="1">
      <c r="A4072" s="184">
        <v>44410</v>
      </c>
      <c r="B4072" s="1" t="s">
        <v>874</v>
      </c>
      <c r="C4072" s="38">
        <v>25612620</v>
      </c>
      <c r="E4072" s="1" t="s">
        <v>133</v>
      </c>
      <c r="F4072" s="1" t="s">
        <v>235</v>
      </c>
      <c r="G4072" s="1" t="s">
        <v>431</v>
      </c>
    </row>
    <row r="4073" spans="1:7" ht="15" customHeight="1">
      <c r="A4073" s="184">
        <v>44410</v>
      </c>
      <c r="B4073" s="1" t="s">
        <v>85</v>
      </c>
      <c r="D4073" s="38">
        <v>14026000</v>
      </c>
      <c r="E4073" s="1" t="s">
        <v>133</v>
      </c>
      <c r="F4073" s="1" t="s">
        <v>234</v>
      </c>
      <c r="G4073" s="1" t="s">
        <v>431</v>
      </c>
    </row>
    <row r="4074" spans="1:7" ht="15" customHeight="1">
      <c r="A4074" s="184">
        <v>44410</v>
      </c>
      <c r="B4074" s="1" t="s">
        <v>873</v>
      </c>
      <c r="D4074" s="38">
        <v>1402600</v>
      </c>
      <c r="E4074" s="1" t="s">
        <v>133</v>
      </c>
      <c r="F4074" s="1" t="s">
        <v>234</v>
      </c>
      <c r="G4074" s="1" t="s">
        <v>431</v>
      </c>
    </row>
    <row r="4075" spans="1:7" ht="15" customHeight="1">
      <c r="A4075" s="184">
        <v>44410</v>
      </c>
      <c r="B4075" s="1" t="s">
        <v>874</v>
      </c>
      <c r="C4075" s="38">
        <v>15428600</v>
      </c>
      <c r="E4075" s="1" t="s">
        <v>133</v>
      </c>
      <c r="F4075" s="1" t="s">
        <v>234</v>
      </c>
      <c r="G4075" s="1" t="s">
        <v>431</v>
      </c>
    </row>
    <row r="4076" spans="1:7" ht="15" customHeight="1">
      <c r="A4076" s="184">
        <v>44410</v>
      </c>
      <c r="B4076" s="1" t="s">
        <v>161</v>
      </c>
      <c r="D4076" s="38">
        <v>7319200</v>
      </c>
      <c r="E4076" s="1" t="s">
        <v>133</v>
      </c>
      <c r="F4076" s="1" t="s">
        <v>235</v>
      </c>
      <c r="G4076" s="1" t="s">
        <v>431</v>
      </c>
    </row>
    <row r="4077" spans="1:7" ht="15" customHeight="1">
      <c r="A4077" s="184">
        <v>44410</v>
      </c>
      <c r="B4077" s="1" t="s">
        <v>873</v>
      </c>
      <c r="D4077" s="38">
        <v>731920</v>
      </c>
      <c r="E4077" s="1" t="s">
        <v>133</v>
      </c>
      <c r="F4077" s="1" t="s">
        <v>235</v>
      </c>
      <c r="G4077" s="1" t="s">
        <v>431</v>
      </c>
    </row>
    <row r="4078" spans="1:7" ht="15" customHeight="1">
      <c r="A4078" s="184">
        <v>44410</v>
      </c>
      <c r="B4078" s="1" t="s">
        <v>874</v>
      </c>
      <c r="C4078" s="38">
        <v>8051120</v>
      </c>
      <c r="E4078" s="1" t="s">
        <v>133</v>
      </c>
      <c r="F4078" s="1" t="s">
        <v>235</v>
      </c>
      <c r="G4078" s="1" t="s">
        <v>431</v>
      </c>
    </row>
    <row r="4079" spans="1:7" ht="15" customHeight="1">
      <c r="A4079" s="184">
        <v>44410</v>
      </c>
      <c r="B4079" s="1" t="s">
        <v>161</v>
      </c>
      <c r="D4079" s="38">
        <v>8148300</v>
      </c>
      <c r="E4079" s="1" t="s">
        <v>409</v>
      </c>
      <c r="F4079" s="1" t="s">
        <v>235</v>
      </c>
      <c r="G4079" s="1" t="s">
        <v>431</v>
      </c>
    </row>
    <row r="4080" spans="1:7" ht="15" customHeight="1">
      <c r="A4080" s="184">
        <v>44410</v>
      </c>
      <c r="B4080" s="1" t="s">
        <v>873</v>
      </c>
      <c r="D4080" s="38">
        <v>814830</v>
      </c>
      <c r="E4080" s="1" t="s">
        <v>409</v>
      </c>
      <c r="F4080" s="1" t="s">
        <v>235</v>
      </c>
      <c r="G4080" s="1" t="s">
        <v>431</v>
      </c>
    </row>
    <row r="4081" spans="1:7" ht="15" customHeight="1">
      <c r="A4081" s="184">
        <v>44410</v>
      </c>
      <c r="B4081" s="1" t="s">
        <v>874</v>
      </c>
      <c r="C4081" s="38">
        <v>8963130</v>
      </c>
      <c r="E4081" s="1" t="s">
        <v>409</v>
      </c>
      <c r="F4081" s="1" t="s">
        <v>235</v>
      </c>
      <c r="G4081" s="1" t="s">
        <v>431</v>
      </c>
    </row>
    <row r="4082" spans="1:7" ht="15" customHeight="1">
      <c r="A4082" s="184">
        <v>44410</v>
      </c>
      <c r="B4082" s="1" t="s">
        <v>161</v>
      </c>
      <c r="D4082" s="38">
        <v>24501000</v>
      </c>
      <c r="E4082" s="1" t="s">
        <v>119</v>
      </c>
      <c r="F4082" s="1" t="s">
        <v>235</v>
      </c>
      <c r="G4082" s="1" t="s">
        <v>431</v>
      </c>
    </row>
    <row r="4083" spans="1:7" ht="15" customHeight="1">
      <c r="A4083" s="184">
        <v>44410</v>
      </c>
      <c r="B4083" s="1" t="s">
        <v>873</v>
      </c>
      <c r="D4083" s="38">
        <v>2450100</v>
      </c>
      <c r="E4083" s="1" t="s">
        <v>119</v>
      </c>
      <c r="F4083" s="1" t="s">
        <v>235</v>
      </c>
      <c r="G4083" s="1" t="s">
        <v>431</v>
      </c>
    </row>
    <row r="4084" spans="1:7" ht="15" customHeight="1">
      <c r="A4084" s="184">
        <v>44410</v>
      </c>
      <c r="B4084" s="1" t="s">
        <v>874</v>
      </c>
      <c r="C4084" s="38">
        <v>26951100</v>
      </c>
      <c r="E4084" s="1" t="s">
        <v>119</v>
      </c>
      <c r="F4084" s="1" t="s">
        <v>235</v>
      </c>
      <c r="G4084" s="1" t="s">
        <v>431</v>
      </c>
    </row>
    <row r="4085" spans="1:7" ht="15" customHeight="1">
      <c r="A4085" s="184">
        <v>44410</v>
      </c>
      <c r="B4085" s="1" t="s">
        <v>85</v>
      </c>
      <c r="D4085" s="38">
        <v>42762920</v>
      </c>
      <c r="E4085" s="1" t="s">
        <v>120</v>
      </c>
      <c r="F4085" s="1" t="s">
        <v>234</v>
      </c>
      <c r="G4085" s="1" t="s">
        <v>431</v>
      </c>
    </row>
    <row r="4086" spans="1:7" ht="15" customHeight="1">
      <c r="A4086" s="184">
        <v>44410</v>
      </c>
      <c r="B4086" s="1" t="s">
        <v>873</v>
      </c>
      <c r="D4086" s="38">
        <v>4276292</v>
      </c>
      <c r="E4086" s="1" t="s">
        <v>120</v>
      </c>
      <c r="F4086" s="1" t="s">
        <v>234</v>
      </c>
      <c r="G4086" s="1" t="s">
        <v>431</v>
      </c>
    </row>
    <row r="4087" spans="1:7" ht="15" customHeight="1">
      <c r="A4087" s="184">
        <v>44410</v>
      </c>
      <c r="B4087" s="1" t="s">
        <v>874</v>
      </c>
      <c r="C4087" s="38">
        <v>47039212</v>
      </c>
      <c r="E4087" s="1" t="s">
        <v>120</v>
      </c>
      <c r="F4087" s="1" t="s">
        <v>234</v>
      </c>
      <c r="G4087" s="1" t="s">
        <v>431</v>
      </c>
    </row>
    <row r="4088" spans="1:7" ht="15" customHeight="1">
      <c r="A4088" s="184">
        <v>44410</v>
      </c>
      <c r="B4088" s="1" t="s">
        <v>161</v>
      </c>
      <c r="D4088" s="38">
        <v>24500780</v>
      </c>
      <c r="E4088" s="1" t="s">
        <v>120</v>
      </c>
      <c r="F4088" s="1" t="s">
        <v>235</v>
      </c>
      <c r="G4088" s="1" t="s">
        <v>431</v>
      </c>
    </row>
    <row r="4089" spans="1:7" ht="15" customHeight="1">
      <c r="A4089" s="184">
        <v>44410</v>
      </c>
      <c r="B4089" s="1" t="s">
        <v>873</v>
      </c>
      <c r="D4089" s="38">
        <v>2450078</v>
      </c>
      <c r="E4089" s="1" t="s">
        <v>120</v>
      </c>
      <c r="F4089" s="1" t="s">
        <v>235</v>
      </c>
      <c r="G4089" s="1" t="s">
        <v>431</v>
      </c>
    </row>
    <row r="4090" spans="1:7" ht="15" customHeight="1">
      <c r="A4090" s="184">
        <v>44410</v>
      </c>
      <c r="B4090" s="1" t="s">
        <v>874</v>
      </c>
      <c r="C4090" s="38">
        <v>26950858</v>
      </c>
      <c r="E4090" s="1" t="s">
        <v>120</v>
      </c>
      <c r="F4090" s="1" t="s">
        <v>235</v>
      </c>
      <c r="G4090" s="1" t="s">
        <v>431</v>
      </c>
    </row>
    <row r="4091" spans="1:7" ht="15" customHeight="1">
      <c r="A4091" s="184">
        <v>44410</v>
      </c>
      <c r="B4091" s="1" t="s">
        <v>85</v>
      </c>
      <c r="D4091" s="38">
        <v>2956300</v>
      </c>
      <c r="E4091" s="1" t="s">
        <v>134</v>
      </c>
      <c r="F4091" s="1" t="s">
        <v>234</v>
      </c>
      <c r="G4091" s="1" t="s">
        <v>431</v>
      </c>
    </row>
    <row r="4092" spans="1:7" ht="15" customHeight="1">
      <c r="A4092" s="184">
        <v>44410</v>
      </c>
      <c r="B4092" s="1" t="s">
        <v>873</v>
      </c>
      <c r="D4092" s="38">
        <v>295630</v>
      </c>
      <c r="E4092" s="1" t="s">
        <v>134</v>
      </c>
      <c r="F4092" s="1" t="s">
        <v>234</v>
      </c>
      <c r="G4092" s="1" t="s">
        <v>431</v>
      </c>
    </row>
    <row r="4093" spans="1:7" ht="15" customHeight="1">
      <c r="A4093" s="184">
        <v>44410</v>
      </c>
      <c r="B4093" s="1" t="s">
        <v>874</v>
      </c>
      <c r="C4093" s="38">
        <v>3251930</v>
      </c>
      <c r="E4093" s="1" t="s">
        <v>134</v>
      </c>
      <c r="F4093" s="1" t="s">
        <v>234</v>
      </c>
      <c r="G4093" s="1" t="s">
        <v>431</v>
      </c>
    </row>
    <row r="4094" spans="1:7" ht="15" customHeight="1">
      <c r="A4094" s="184">
        <v>44410</v>
      </c>
      <c r="B4094" s="1" t="s">
        <v>161</v>
      </c>
      <c r="D4094" s="38">
        <v>1731300</v>
      </c>
      <c r="E4094" s="1" t="s">
        <v>134</v>
      </c>
      <c r="F4094" s="1" t="s">
        <v>235</v>
      </c>
      <c r="G4094" s="1" t="s">
        <v>431</v>
      </c>
    </row>
    <row r="4095" spans="1:7" ht="15" customHeight="1">
      <c r="A4095" s="184">
        <v>44410</v>
      </c>
      <c r="B4095" s="1" t="s">
        <v>873</v>
      </c>
      <c r="D4095" s="38">
        <v>173130</v>
      </c>
      <c r="E4095" s="1" t="s">
        <v>134</v>
      </c>
      <c r="F4095" s="1" t="s">
        <v>235</v>
      </c>
      <c r="G4095" s="1" t="s">
        <v>431</v>
      </c>
    </row>
    <row r="4096" spans="1:7" ht="15" customHeight="1">
      <c r="A4096" s="184">
        <v>44410</v>
      </c>
      <c r="B4096" s="1" t="s">
        <v>874</v>
      </c>
      <c r="C4096" s="38">
        <v>1904430</v>
      </c>
      <c r="E4096" s="1" t="s">
        <v>134</v>
      </c>
      <c r="F4096" s="1" t="s">
        <v>235</v>
      </c>
      <c r="G4096" s="1" t="s">
        <v>431</v>
      </c>
    </row>
    <row r="4097" spans="1:7" ht="15" customHeight="1">
      <c r="A4097" s="184">
        <v>44410</v>
      </c>
      <c r="B4097" s="1" t="s">
        <v>85</v>
      </c>
      <c r="D4097" s="38">
        <v>8258000</v>
      </c>
      <c r="E4097" s="1" t="s">
        <v>123</v>
      </c>
      <c r="F4097" s="1" t="s">
        <v>234</v>
      </c>
      <c r="G4097" s="1" t="s">
        <v>431</v>
      </c>
    </row>
    <row r="4098" spans="1:7" ht="15" customHeight="1">
      <c r="A4098" s="184">
        <v>44410</v>
      </c>
      <c r="B4098" s="1" t="s">
        <v>873</v>
      </c>
      <c r="D4098" s="38">
        <v>825800</v>
      </c>
      <c r="E4098" s="1" t="s">
        <v>123</v>
      </c>
      <c r="F4098" s="1" t="s">
        <v>234</v>
      </c>
      <c r="G4098" s="1" t="s">
        <v>431</v>
      </c>
    </row>
    <row r="4099" spans="1:7" ht="15" customHeight="1">
      <c r="A4099" s="184">
        <v>44410</v>
      </c>
      <c r="B4099" s="1" t="s">
        <v>874</v>
      </c>
      <c r="C4099" s="38">
        <v>9083800</v>
      </c>
      <c r="E4099" s="1" t="s">
        <v>123</v>
      </c>
      <c r="F4099" s="1" t="s">
        <v>234</v>
      </c>
      <c r="G4099" s="1" t="s">
        <v>431</v>
      </c>
    </row>
    <row r="4100" spans="1:7" ht="15" customHeight="1">
      <c r="A4100" s="184">
        <v>44410</v>
      </c>
      <c r="B4100" s="1" t="s">
        <v>161</v>
      </c>
      <c r="D4100" s="38">
        <v>4810900</v>
      </c>
      <c r="E4100" s="1" t="s">
        <v>123</v>
      </c>
      <c r="F4100" s="1" t="s">
        <v>235</v>
      </c>
      <c r="G4100" s="1" t="s">
        <v>431</v>
      </c>
    </row>
    <row r="4101" spans="1:7" ht="15" customHeight="1">
      <c r="A4101" s="184">
        <v>44410</v>
      </c>
      <c r="B4101" s="1" t="s">
        <v>873</v>
      </c>
      <c r="D4101" s="38">
        <v>481090</v>
      </c>
      <c r="E4101" s="1" t="s">
        <v>123</v>
      </c>
      <c r="F4101" s="1" t="s">
        <v>235</v>
      </c>
      <c r="G4101" s="1" t="s">
        <v>431</v>
      </c>
    </row>
    <row r="4102" spans="1:7" ht="15" customHeight="1">
      <c r="A4102" s="184">
        <v>44410</v>
      </c>
      <c r="B4102" s="1" t="s">
        <v>874</v>
      </c>
      <c r="C4102" s="38">
        <v>5291990</v>
      </c>
      <c r="E4102" s="1" t="s">
        <v>123</v>
      </c>
      <c r="F4102" s="1" t="s">
        <v>235</v>
      </c>
      <c r="G4102" s="1" t="s">
        <v>431</v>
      </c>
    </row>
    <row r="4103" spans="1:7" ht="15" customHeight="1">
      <c r="A4103" s="184">
        <v>44410</v>
      </c>
      <c r="B4103" s="1" t="s">
        <v>85</v>
      </c>
      <c r="D4103" s="38">
        <v>7515900</v>
      </c>
      <c r="E4103" s="1" t="s">
        <v>123</v>
      </c>
      <c r="F4103" s="1" t="s">
        <v>234</v>
      </c>
      <c r="G4103" s="1" t="s">
        <v>431</v>
      </c>
    </row>
    <row r="4104" spans="1:7" ht="15" customHeight="1">
      <c r="A4104" s="184">
        <v>44410</v>
      </c>
      <c r="B4104" s="1" t="s">
        <v>873</v>
      </c>
      <c r="D4104" s="38">
        <v>751590</v>
      </c>
      <c r="E4104" s="1" t="s">
        <v>123</v>
      </c>
      <c r="F4104" s="1" t="s">
        <v>234</v>
      </c>
      <c r="G4104" s="1" t="s">
        <v>431</v>
      </c>
    </row>
    <row r="4105" spans="1:7" ht="15" customHeight="1">
      <c r="A4105" s="184">
        <v>44410</v>
      </c>
      <c r="B4105" s="1" t="s">
        <v>874</v>
      </c>
      <c r="C4105" s="38">
        <v>8267490</v>
      </c>
      <c r="E4105" s="1" t="s">
        <v>123</v>
      </c>
      <c r="F4105" s="1" t="s">
        <v>234</v>
      </c>
      <c r="G4105" s="1" t="s">
        <v>431</v>
      </c>
    </row>
    <row r="4106" spans="1:7" ht="15" customHeight="1">
      <c r="A4106" s="184">
        <v>44410</v>
      </c>
      <c r="B4106" s="1" t="s">
        <v>161</v>
      </c>
      <c r="D4106" s="38">
        <v>4099600</v>
      </c>
      <c r="E4106" s="1" t="s">
        <v>123</v>
      </c>
      <c r="F4106" s="1" t="s">
        <v>235</v>
      </c>
      <c r="G4106" s="1" t="s">
        <v>431</v>
      </c>
    </row>
    <row r="4107" spans="1:7" ht="15" customHeight="1">
      <c r="A4107" s="184">
        <v>44410</v>
      </c>
      <c r="B4107" s="1" t="s">
        <v>873</v>
      </c>
      <c r="D4107" s="38">
        <v>409960</v>
      </c>
      <c r="E4107" s="1" t="s">
        <v>123</v>
      </c>
      <c r="F4107" s="1" t="s">
        <v>235</v>
      </c>
      <c r="G4107" s="1" t="s">
        <v>431</v>
      </c>
    </row>
    <row r="4108" spans="1:7" ht="15" customHeight="1">
      <c r="A4108" s="184">
        <v>44410</v>
      </c>
      <c r="B4108" s="1" t="s">
        <v>874</v>
      </c>
      <c r="C4108" s="38">
        <v>4509560</v>
      </c>
      <c r="E4108" s="1" t="s">
        <v>123</v>
      </c>
      <c r="F4108" s="1" t="s">
        <v>235</v>
      </c>
      <c r="G4108" s="1" t="s">
        <v>431</v>
      </c>
    </row>
    <row r="4109" spans="1:7" ht="15" customHeight="1">
      <c r="A4109" s="184">
        <v>44410</v>
      </c>
      <c r="B4109" s="1" t="s">
        <v>85</v>
      </c>
      <c r="D4109" s="38">
        <v>8038100</v>
      </c>
      <c r="E4109" s="1" t="s">
        <v>123</v>
      </c>
      <c r="F4109" s="1" t="s">
        <v>234</v>
      </c>
      <c r="G4109" s="1" t="s">
        <v>431</v>
      </c>
    </row>
    <row r="4110" spans="1:7" ht="15" customHeight="1">
      <c r="A4110" s="184">
        <v>44410</v>
      </c>
      <c r="B4110" s="1" t="s">
        <v>873</v>
      </c>
      <c r="D4110" s="38">
        <v>803810</v>
      </c>
      <c r="E4110" s="1" t="s">
        <v>123</v>
      </c>
      <c r="F4110" s="1" t="s">
        <v>234</v>
      </c>
      <c r="G4110" s="1" t="s">
        <v>431</v>
      </c>
    </row>
    <row r="4111" spans="1:7" ht="15" customHeight="1">
      <c r="A4111" s="184">
        <v>44410</v>
      </c>
      <c r="B4111" s="1" t="s">
        <v>874</v>
      </c>
      <c r="C4111" s="38">
        <v>8841910</v>
      </c>
      <c r="E4111" s="1" t="s">
        <v>123</v>
      </c>
      <c r="F4111" s="1" t="s">
        <v>234</v>
      </c>
      <c r="G4111" s="1" t="s">
        <v>431</v>
      </c>
    </row>
    <row r="4112" spans="1:7" ht="15" customHeight="1">
      <c r="A4112" s="184">
        <v>44410</v>
      </c>
      <c r="B4112" s="1" t="s">
        <v>161</v>
      </c>
      <c r="D4112" s="38">
        <v>4649400</v>
      </c>
      <c r="E4112" s="1" t="s">
        <v>123</v>
      </c>
      <c r="F4112" s="1" t="s">
        <v>235</v>
      </c>
      <c r="G4112" s="1" t="s">
        <v>431</v>
      </c>
    </row>
    <row r="4113" spans="1:7" ht="15" customHeight="1">
      <c r="A4113" s="184">
        <v>44410</v>
      </c>
      <c r="B4113" s="1" t="s">
        <v>873</v>
      </c>
      <c r="D4113" s="38">
        <v>464940</v>
      </c>
      <c r="E4113" s="1" t="s">
        <v>123</v>
      </c>
      <c r="F4113" s="1" t="s">
        <v>235</v>
      </c>
      <c r="G4113" s="1" t="s">
        <v>431</v>
      </c>
    </row>
    <row r="4114" spans="1:7" ht="15" customHeight="1">
      <c r="A4114" s="184">
        <v>44410</v>
      </c>
      <c r="B4114" s="1" t="s">
        <v>874</v>
      </c>
      <c r="C4114" s="38">
        <v>5114340</v>
      </c>
      <c r="E4114" s="1" t="s">
        <v>123</v>
      </c>
      <c r="F4114" s="1" t="s">
        <v>235</v>
      </c>
      <c r="G4114" s="1" t="s">
        <v>431</v>
      </c>
    </row>
    <row r="4115" spans="1:7" ht="15" customHeight="1">
      <c r="A4115" s="184">
        <v>44410</v>
      </c>
      <c r="B4115" s="1" t="s">
        <v>85</v>
      </c>
      <c r="D4115" s="38">
        <v>8780000</v>
      </c>
      <c r="E4115" s="1" t="s">
        <v>125</v>
      </c>
      <c r="F4115" s="1" t="s">
        <v>234</v>
      </c>
      <c r="G4115" s="1" t="s">
        <v>431</v>
      </c>
    </row>
    <row r="4116" spans="1:7" ht="15" customHeight="1">
      <c r="A4116" s="184">
        <v>44410</v>
      </c>
      <c r="B4116" s="1" t="s">
        <v>873</v>
      </c>
      <c r="D4116" s="38">
        <v>878000</v>
      </c>
      <c r="E4116" s="1" t="s">
        <v>125</v>
      </c>
      <c r="F4116" s="1" t="s">
        <v>234</v>
      </c>
      <c r="G4116" s="1" t="s">
        <v>431</v>
      </c>
    </row>
    <row r="4117" spans="1:7" ht="15" customHeight="1">
      <c r="A4117" s="184">
        <v>44410</v>
      </c>
      <c r="B4117" s="1" t="s">
        <v>874</v>
      </c>
      <c r="C4117" s="38">
        <v>9658000</v>
      </c>
      <c r="E4117" s="1" t="s">
        <v>125</v>
      </c>
      <c r="F4117" s="1" t="s">
        <v>234</v>
      </c>
      <c r="G4117" s="1" t="s">
        <v>431</v>
      </c>
    </row>
    <row r="4118" spans="1:7" ht="15" customHeight="1">
      <c r="A4118" s="184">
        <v>44410</v>
      </c>
      <c r="B4118" s="1" t="s">
        <v>161</v>
      </c>
      <c r="D4118" s="38">
        <v>5003000</v>
      </c>
      <c r="E4118" s="1" t="s">
        <v>125</v>
      </c>
      <c r="F4118" s="1" t="s">
        <v>235</v>
      </c>
      <c r="G4118" s="1" t="s">
        <v>431</v>
      </c>
    </row>
    <row r="4119" spans="1:7" ht="15" customHeight="1">
      <c r="A4119" s="184">
        <v>44410</v>
      </c>
      <c r="B4119" s="1" t="s">
        <v>873</v>
      </c>
      <c r="D4119" s="38">
        <v>500300</v>
      </c>
      <c r="E4119" s="1" t="s">
        <v>125</v>
      </c>
      <c r="F4119" s="1" t="s">
        <v>235</v>
      </c>
      <c r="G4119" s="1" t="s">
        <v>431</v>
      </c>
    </row>
    <row r="4120" spans="1:7" ht="15" customHeight="1">
      <c r="A4120" s="184">
        <v>44410</v>
      </c>
      <c r="B4120" s="1" t="s">
        <v>874</v>
      </c>
      <c r="C4120" s="38">
        <v>5503300</v>
      </c>
      <c r="E4120" s="1" t="s">
        <v>125</v>
      </c>
      <c r="F4120" s="1" t="s">
        <v>235</v>
      </c>
      <c r="G4120" s="1" t="s">
        <v>431</v>
      </c>
    </row>
    <row r="4121" spans="1:7" ht="15" customHeight="1">
      <c r="A4121" s="184">
        <v>44410</v>
      </c>
      <c r="B4121" s="1" t="s">
        <v>85</v>
      </c>
      <c r="D4121" s="38">
        <v>34429100</v>
      </c>
      <c r="E4121" s="1" t="s">
        <v>466</v>
      </c>
      <c r="F4121" s="1" t="s">
        <v>234</v>
      </c>
      <c r="G4121" s="1" t="s">
        <v>431</v>
      </c>
    </row>
    <row r="4122" spans="1:7" ht="15" customHeight="1">
      <c r="A4122" s="184">
        <v>44410</v>
      </c>
      <c r="B4122" s="1" t="s">
        <v>873</v>
      </c>
      <c r="D4122" s="38">
        <v>3442910</v>
      </c>
      <c r="E4122" s="1" t="s">
        <v>466</v>
      </c>
      <c r="F4122" s="1" t="s">
        <v>234</v>
      </c>
      <c r="G4122" s="1" t="s">
        <v>431</v>
      </c>
    </row>
    <row r="4123" spans="1:7" ht="15" customHeight="1">
      <c r="A4123" s="184">
        <v>44410</v>
      </c>
      <c r="B4123" s="1" t="s">
        <v>874</v>
      </c>
      <c r="C4123" s="38">
        <v>37872010</v>
      </c>
      <c r="E4123" s="1" t="s">
        <v>466</v>
      </c>
      <c r="F4123" s="1" t="s">
        <v>234</v>
      </c>
      <c r="G4123" s="1" t="s">
        <v>431</v>
      </c>
    </row>
    <row r="4124" spans="1:7" ht="15" customHeight="1">
      <c r="A4124" s="184">
        <v>44410</v>
      </c>
      <c r="B4124" s="1" t="s">
        <v>161</v>
      </c>
      <c r="D4124" s="38">
        <v>19618000</v>
      </c>
      <c r="E4124" s="1" t="s">
        <v>466</v>
      </c>
      <c r="F4124" s="1" t="s">
        <v>235</v>
      </c>
      <c r="G4124" s="1" t="s">
        <v>431</v>
      </c>
    </row>
    <row r="4125" spans="1:7" ht="15" customHeight="1">
      <c r="A4125" s="184">
        <v>44410</v>
      </c>
      <c r="B4125" s="1" t="s">
        <v>873</v>
      </c>
      <c r="D4125" s="38">
        <v>1961800</v>
      </c>
      <c r="E4125" s="1" t="s">
        <v>466</v>
      </c>
      <c r="F4125" s="1" t="s">
        <v>235</v>
      </c>
      <c r="G4125" s="1" t="s">
        <v>431</v>
      </c>
    </row>
    <row r="4126" spans="1:7" ht="15" customHeight="1">
      <c r="A4126" s="184">
        <v>44410</v>
      </c>
      <c r="B4126" s="1" t="s">
        <v>874</v>
      </c>
      <c r="C4126" s="38">
        <v>21579800</v>
      </c>
      <c r="E4126" s="1" t="s">
        <v>466</v>
      </c>
      <c r="F4126" s="1" t="s">
        <v>235</v>
      </c>
      <c r="G4126" s="1" t="s">
        <v>431</v>
      </c>
    </row>
    <row r="4127" spans="1:7" ht="15" customHeight="1">
      <c r="A4127" s="184">
        <v>44410</v>
      </c>
      <c r="B4127" s="1" t="s">
        <v>85</v>
      </c>
      <c r="D4127" s="38">
        <v>57611900</v>
      </c>
      <c r="E4127" s="1" t="s">
        <v>329</v>
      </c>
      <c r="F4127" s="1" t="s">
        <v>234</v>
      </c>
      <c r="G4127" s="1" t="s">
        <v>431</v>
      </c>
    </row>
    <row r="4128" spans="1:7" ht="15" customHeight="1">
      <c r="A4128" s="184">
        <v>44410</v>
      </c>
      <c r="B4128" s="1" t="s">
        <v>873</v>
      </c>
      <c r="D4128" s="38">
        <v>5761190</v>
      </c>
      <c r="E4128" s="1" t="s">
        <v>329</v>
      </c>
      <c r="F4128" s="1" t="s">
        <v>234</v>
      </c>
      <c r="G4128" s="1" t="s">
        <v>431</v>
      </c>
    </row>
    <row r="4129" spans="1:7" ht="15" customHeight="1">
      <c r="A4129" s="184">
        <v>44410</v>
      </c>
      <c r="B4129" s="1" t="s">
        <v>874</v>
      </c>
      <c r="C4129" s="38">
        <v>63373090</v>
      </c>
      <c r="E4129" s="1" t="s">
        <v>329</v>
      </c>
      <c r="F4129" s="1" t="s">
        <v>234</v>
      </c>
      <c r="G4129" s="1" t="s">
        <v>431</v>
      </c>
    </row>
    <row r="4130" spans="1:7" ht="15" customHeight="1">
      <c r="A4130" s="184">
        <v>44410</v>
      </c>
      <c r="B4130" s="1" t="s">
        <v>161</v>
      </c>
      <c r="D4130" s="38">
        <v>32056300</v>
      </c>
      <c r="E4130" s="1" t="s">
        <v>329</v>
      </c>
      <c r="F4130" s="1" t="s">
        <v>235</v>
      </c>
      <c r="G4130" s="1" t="s">
        <v>431</v>
      </c>
    </row>
    <row r="4131" spans="1:7" ht="15" customHeight="1">
      <c r="A4131" s="184">
        <v>44410</v>
      </c>
      <c r="B4131" s="1" t="s">
        <v>873</v>
      </c>
      <c r="D4131" s="38">
        <v>3205630</v>
      </c>
      <c r="E4131" s="1" t="s">
        <v>329</v>
      </c>
      <c r="F4131" s="1" t="s">
        <v>235</v>
      </c>
      <c r="G4131" s="1" t="s">
        <v>431</v>
      </c>
    </row>
    <row r="4132" spans="1:7" ht="15" customHeight="1">
      <c r="A4132" s="184">
        <v>44410</v>
      </c>
      <c r="B4132" s="1" t="s">
        <v>874</v>
      </c>
      <c r="C4132" s="38">
        <v>35261930</v>
      </c>
      <c r="E4132" s="1" t="s">
        <v>329</v>
      </c>
      <c r="F4132" s="1" t="s">
        <v>235</v>
      </c>
      <c r="G4132" s="1" t="s">
        <v>431</v>
      </c>
    </row>
    <row r="4133" spans="1:7" ht="15" customHeight="1">
      <c r="A4133" s="184">
        <v>44410</v>
      </c>
      <c r="B4133" s="1" t="s">
        <v>85</v>
      </c>
      <c r="D4133" s="38">
        <v>9264600</v>
      </c>
      <c r="E4133" s="1" t="s">
        <v>332</v>
      </c>
      <c r="F4133" s="1" t="s">
        <v>234</v>
      </c>
      <c r="G4133" s="1" t="s">
        <v>431</v>
      </c>
    </row>
    <row r="4134" spans="1:7" ht="15" customHeight="1">
      <c r="A4134" s="184">
        <v>44410</v>
      </c>
      <c r="B4134" s="1" t="s">
        <v>873</v>
      </c>
      <c r="D4134" s="38">
        <v>926460</v>
      </c>
      <c r="E4134" s="1" t="s">
        <v>332</v>
      </c>
      <c r="F4134" s="1" t="s">
        <v>234</v>
      </c>
      <c r="G4134" s="1" t="s">
        <v>431</v>
      </c>
    </row>
    <row r="4135" spans="1:7" ht="15" customHeight="1">
      <c r="A4135" s="184">
        <v>44410</v>
      </c>
      <c r="B4135" s="1" t="s">
        <v>874</v>
      </c>
      <c r="C4135" s="38">
        <v>10191060</v>
      </c>
      <c r="E4135" s="1" t="s">
        <v>332</v>
      </c>
      <c r="F4135" s="1" t="s">
        <v>234</v>
      </c>
      <c r="G4135" s="1" t="s">
        <v>431</v>
      </c>
    </row>
    <row r="4136" spans="1:7" ht="15" customHeight="1">
      <c r="A4136" s="184">
        <v>44410</v>
      </c>
      <c r="B4136" s="1" t="s">
        <v>161</v>
      </c>
      <c r="D4136" s="38">
        <v>5053400</v>
      </c>
      <c r="E4136" s="1" t="s">
        <v>332</v>
      </c>
      <c r="F4136" s="1" t="s">
        <v>235</v>
      </c>
      <c r="G4136" s="1" t="s">
        <v>431</v>
      </c>
    </row>
    <row r="4137" spans="1:7" ht="15" customHeight="1">
      <c r="A4137" s="184">
        <v>44410</v>
      </c>
      <c r="B4137" s="1" t="s">
        <v>873</v>
      </c>
      <c r="D4137" s="38">
        <v>505340</v>
      </c>
      <c r="E4137" s="1" t="s">
        <v>332</v>
      </c>
      <c r="F4137" s="1" t="s">
        <v>235</v>
      </c>
      <c r="G4137" s="1" t="s">
        <v>431</v>
      </c>
    </row>
    <row r="4138" spans="1:7" ht="15" customHeight="1">
      <c r="A4138" s="184">
        <v>44410</v>
      </c>
      <c r="B4138" s="1" t="s">
        <v>874</v>
      </c>
      <c r="C4138" s="38">
        <v>5558740</v>
      </c>
      <c r="E4138" s="1" t="s">
        <v>332</v>
      </c>
      <c r="F4138" s="1" t="s">
        <v>235</v>
      </c>
      <c r="G4138" s="1" t="s">
        <v>431</v>
      </c>
    </row>
    <row r="4139" spans="1:7" ht="15" customHeight="1">
      <c r="A4139" s="184">
        <v>44410</v>
      </c>
      <c r="B4139" s="1" t="s">
        <v>85</v>
      </c>
      <c r="D4139" s="38">
        <v>16423000</v>
      </c>
      <c r="E4139" s="1" t="s">
        <v>131</v>
      </c>
      <c r="F4139" s="1" t="s">
        <v>234</v>
      </c>
      <c r="G4139" s="1" t="s">
        <v>431</v>
      </c>
    </row>
    <row r="4140" spans="1:7" ht="15" customHeight="1">
      <c r="A4140" s="184">
        <v>44410</v>
      </c>
      <c r="B4140" s="1" t="s">
        <v>873</v>
      </c>
      <c r="D4140" s="38">
        <v>1642300</v>
      </c>
      <c r="E4140" s="1" t="s">
        <v>131</v>
      </c>
      <c r="F4140" s="1" t="s">
        <v>234</v>
      </c>
      <c r="G4140" s="1" t="s">
        <v>431</v>
      </c>
    </row>
    <row r="4141" spans="1:7" ht="15" customHeight="1">
      <c r="A4141" s="184">
        <v>44410</v>
      </c>
      <c r="B4141" s="1" t="s">
        <v>874</v>
      </c>
      <c r="C4141" s="38">
        <v>18065300</v>
      </c>
      <c r="E4141" s="1" t="s">
        <v>131</v>
      </c>
      <c r="F4141" s="1" t="s">
        <v>234</v>
      </c>
      <c r="G4141" s="1" t="s">
        <v>431</v>
      </c>
    </row>
    <row r="4142" spans="1:7" ht="15" customHeight="1">
      <c r="A4142" s="184">
        <v>44410</v>
      </c>
      <c r="B4142" s="1" t="s">
        <v>161</v>
      </c>
      <c r="D4142" s="38">
        <v>8958000</v>
      </c>
      <c r="E4142" s="1" t="s">
        <v>131</v>
      </c>
      <c r="F4142" s="1" t="s">
        <v>235</v>
      </c>
      <c r="G4142" s="1" t="s">
        <v>431</v>
      </c>
    </row>
    <row r="4143" spans="1:7" ht="15" customHeight="1">
      <c r="A4143" s="184">
        <v>44410</v>
      </c>
      <c r="B4143" s="1" t="s">
        <v>873</v>
      </c>
      <c r="D4143" s="38">
        <v>895800</v>
      </c>
      <c r="E4143" s="1" t="s">
        <v>131</v>
      </c>
      <c r="F4143" s="1" t="s">
        <v>235</v>
      </c>
      <c r="G4143" s="1" t="s">
        <v>431</v>
      </c>
    </row>
    <row r="4144" spans="1:7" ht="15" customHeight="1">
      <c r="A4144" s="184">
        <v>44410</v>
      </c>
      <c r="B4144" s="1" t="s">
        <v>874</v>
      </c>
      <c r="C4144" s="38">
        <v>9853800</v>
      </c>
      <c r="E4144" s="1" t="s">
        <v>131</v>
      </c>
      <c r="F4144" s="1" t="s">
        <v>235</v>
      </c>
      <c r="G4144" s="1" t="s">
        <v>431</v>
      </c>
    </row>
    <row r="4145" spans="1:7" ht="15" customHeight="1">
      <c r="A4145" s="184">
        <v>44410</v>
      </c>
      <c r="B4145" s="1" t="s">
        <v>85</v>
      </c>
      <c r="D4145" s="38">
        <v>32070100</v>
      </c>
      <c r="E4145" s="1" t="s">
        <v>366</v>
      </c>
      <c r="F4145" s="1" t="s">
        <v>234</v>
      </c>
      <c r="G4145" s="1" t="s">
        <v>431</v>
      </c>
    </row>
    <row r="4146" spans="1:7" ht="15" customHeight="1">
      <c r="A4146" s="184">
        <v>44410</v>
      </c>
      <c r="B4146" s="1" t="s">
        <v>873</v>
      </c>
      <c r="D4146" s="38">
        <v>3207010</v>
      </c>
      <c r="E4146" s="1" t="s">
        <v>366</v>
      </c>
      <c r="F4146" s="1" t="s">
        <v>234</v>
      </c>
      <c r="G4146" s="1" t="s">
        <v>431</v>
      </c>
    </row>
    <row r="4147" spans="1:7" ht="15" customHeight="1">
      <c r="A4147" s="184">
        <v>44410</v>
      </c>
      <c r="B4147" s="1" t="s">
        <v>874</v>
      </c>
      <c r="C4147" s="38">
        <v>35277110</v>
      </c>
      <c r="E4147" s="1" t="s">
        <v>366</v>
      </c>
      <c r="F4147" s="1" t="s">
        <v>234</v>
      </c>
      <c r="G4147" s="1" t="s">
        <v>431</v>
      </c>
    </row>
    <row r="4148" spans="1:7" ht="15" customHeight="1">
      <c r="A4148" s="184">
        <v>44410</v>
      </c>
      <c r="B4148" s="1" t="s">
        <v>161</v>
      </c>
      <c r="D4148" s="38">
        <v>17492800</v>
      </c>
      <c r="E4148" s="1" t="s">
        <v>366</v>
      </c>
      <c r="F4148" s="1" t="s">
        <v>235</v>
      </c>
      <c r="G4148" s="1" t="s">
        <v>431</v>
      </c>
    </row>
    <row r="4149" spans="1:7" ht="15" customHeight="1">
      <c r="A4149" s="184">
        <v>44410</v>
      </c>
      <c r="B4149" s="1" t="s">
        <v>873</v>
      </c>
      <c r="D4149" s="38">
        <v>1749280</v>
      </c>
      <c r="E4149" s="1" t="s">
        <v>366</v>
      </c>
      <c r="F4149" s="1" t="s">
        <v>235</v>
      </c>
      <c r="G4149" s="1" t="s">
        <v>431</v>
      </c>
    </row>
    <row r="4150" spans="1:7" ht="15" customHeight="1">
      <c r="A4150" s="184">
        <v>44410</v>
      </c>
      <c r="B4150" s="1" t="s">
        <v>874</v>
      </c>
      <c r="C4150" s="38">
        <v>19242080</v>
      </c>
      <c r="E4150" s="1" t="s">
        <v>366</v>
      </c>
      <c r="F4150" s="1" t="s">
        <v>235</v>
      </c>
      <c r="G4150" s="1" t="s">
        <v>431</v>
      </c>
    </row>
    <row r="4151" spans="1:7" ht="15" customHeight="1">
      <c r="A4151" s="184">
        <v>44410</v>
      </c>
      <c r="B4151" s="1" t="s">
        <v>85</v>
      </c>
      <c r="D4151" s="38">
        <v>7055580</v>
      </c>
      <c r="E4151" s="1" t="s">
        <v>410</v>
      </c>
      <c r="F4151" s="1" t="s">
        <v>234</v>
      </c>
      <c r="G4151" s="1" t="s">
        <v>431</v>
      </c>
    </row>
    <row r="4152" spans="1:7" ht="15" customHeight="1">
      <c r="A4152" s="184">
        <v>44410</v>
      </c>
      <c r="B4152" s="1" t="s">
        <v>873</v>
      </c>
      <c r="D4152" s="38">
        <v>705558</v>
      </c>
      <c r="E4152" s="1" t="s">
        <v>410</v>
      </c>
      <c r="F4152" s="1" t="s">
        <v>234</v>
      </c>
      <c r="G4152" s="1" t="s">
        <v>431</v>
      </c>
    </row>
    <row r="4153" spans="1:7" ht="15" customHeight="1">
      <c r="A4153" s="184">
        <v>44410</v>
      </c>
      <c r="B4153" s="1" t="s">
        <v>874</v>
      </c>
      <c r="C4153" s="38">
        <v>7761138</v>
      </c>
      <c r="E4153" s="1" t="s">
        <v>410</v>
      </c>
      <c r="F4153" s="1" t="s">
        <v>234</v>
      </c>
      <c r="G4153" s="1" t="s">
        <v>431</v>
      </c>
    </row>
    <row r="4154" spans="1:7" ht="15" customHeight="1">
      <c r="A4154" s="184">
        <v>44410</v>
      </c>
      <c r="B4154" s="1" t="s">
        <v>161</v>
      </c>
      <c r="D4154" s="38">
        <v>5773800</v>
      </c>
      <c r="E4154" s="1" t="s">
        <v>410</v>
      </c>
      <c r="F4154" s="1" t="s">
        <v>235</v>
      </c>
      <c r="G4154" s="1" t="s">
        <v>431</v>
      </c>
    </row>
    <row r="4155" spans="1:7" ht="15" customHeight="1">
      <c r="A4155" s="184">
        <v>44410</v>
      </c>
      <c r="B4155" s="1" t="s">
        <v>873</v>
      </c>
      <c r="D4155" s="38">
        <v>577380</v>
      </c>
      <c r="E4155" s="1" t="s">
        <v>410</v>
      </c>
      <c r="F4155" s="1" t="s">
        <v>235</v>
      </c>
      <c r="G4155" s="1" t="s">
        <v>431</v>
      </c>
    </row>
    <row r="4156" spans="1:7" ht="15" customHeight="1">
      <c r="A4156" s="184">
        <v>44410</v>
      </c>
      <c r="B4156" s="1" t="s">
        <v>874</v>
      </c>
      <c r="C4156" s="38">
        <v>6351180</v>
      </c>
      <c r="E4156" s="1" t="s">
        <v>410</v>
      </c>
      <c r="F4156" s="1" t="s">
        <v>235</v>
      </c>
      <c r="G4156" s="1" t="s">
        <v>431</v>
      </c>
    </row>
    <row r="4157" spans="1:7" ht="15" customHeight="1">
      <c r="A4157" s="184">
        <v>44410</v>
      </c>
      <c r="B4157" s="1" t="s">
        <v>85</v>
      </c>
      <c r="D4157" s="38">
        <v>5358000</v>
      </c>
      <c r="E4157" s="1" t="s">
        <v>653</v>
      </c>
      <c r="F4157" s="1" t="s">
        <v>234</v>
      </c>
      <c r="G4157" s="1" t="s">
        <v>431</v>
      </c>
    </row>
    <row r="4158" spans="1:7" ht="15" customHeight="1">
      <c r="A4158" s="184">
        <v>44410</v>
      </c>
      <c r="B4158" s="1" t="s">
        <v>873</v>
      </c>
      <c r="D4158" s="38">
        <v>535800</v>
      </c>
      <c r="E4158" s="1" t="s">
        <v>653</v>
      </c>
      <c r="F4158" s="1" t="s">
        <v>234</v>
      </c>
      <c r="G4158" s="1" t="s">
        <v>431</v>
      </c>
    </row>
    <row r="4159" spans="1:7" ht="15" customHeight="1">
      <c r="A4159" s="184">
        <v>44410</v>
      </c>
      <c r="B4159" s="1" t="s">
        <v>874</v>
      </c>
      <c r="C4159" s="38">
        <v>5893800</v>
      </c>
      <c r="E4159" s="1" t="s">
        <v>653</v>
      </c>
      <c r="F4159" s="1" t="s">
        <v>234</v>
      </c>
      <c r="G4159" s="1" t="s">
        <v>431</v>
      </c>
    </row>
    <row r="4160" spans="1:7" ht="15" customHeight="1">
      <c r="A4160" s="184">
        <v>44410</v>
      </c>
      <c r="B4160" s="1" t="s">
        <v>161</v>
      </c>
      <c r="D4160" s="38">
        <v>3010100</v>
      </c>
      <c r="E4160" s="1" t="s">
        <v>653</v>
      </c>
      <c r="F4160" s="1" t="s">
        <v>235</v>
      </c>
      <c r="G4160" s="1" t="s">
        <v>431</v>
      </c>
    </row>
    <row r="4161" spans="1:7" ht="15" customHeight="1">
      <c r="A4161" s="184">
        <v>44410</v>
      </c>
      <c r="B4161" s="1" t="s">
        <v>873</v>
      </c>
      <c r="D4161" s="38">
        <v>301010</v>
      </c>
      <c r="E4161" s="1" t="s">
        <v>653</v>
      </c>
      <c r="F4161" s="1" t="s">
        <v>235</v>
      </c>
      <c r="G4161" s="1" t="s">
        <v>431</v>
      </c>
    </row>
    <row r="4162" spans="1:7" ht="15" customHeight="1">
      <c r="A4162" s="184">
        <v>44410</v>
      </c>
      <c r="B4162" s="1" t="s">
        <v>874</v>
      </c>
      <c r="C4162" s="38">
        <v>3311110</v>
      </c>
      <c r="E4162" s="1" t="s">
        <v>653</v>
      </c>
      <c r="F4162" s="1" t="s">
        <v>235</v>
      </c>
      <c r="G4162" s="1" t="s">
        <v>431</v>
      </c>
    </row>
    <row r="4163" spans="1:7" ht="15" customHeight="1">
      <c r="A4163" s="184">
        <v>44410</v>
      </c>
      <c r="B4163" s="1" t="s">
        <v>85</v>
      </c>
      <c r="D4163" s="38">
        <v>85568800</v>
      </c>
      <c r="E4163" s="1" t="s">
        <v>137</v>
      </c>
      <c r="F4163" s="1" t="s">
        <v>234</v>
      </c>
      <c r="G4163" s="1" t="s">
        <v>431</v>
      </c>
    </row>
    <row r="4164" spans="1:7" ht="15" customHeight="1">
      <c r="A4164" s="184">
        <v>44410</v>
      </c>
      <c r="B4164" s="1" t="s">
        <v>873</v>
      </c>
      <c r="D4164" s="38">
        <v>8556880</v>
      </c>
      <c r="E4164" s="1" t="s">
        <v>137</v>
      </c>
      <c r="F4164" s="1" t="s">
        <v>234</v>
      </c>
      <c r="G4164" s="1" t="s">
        <v>431</v>
      </c>
    </row>
    <row r="4165" spans="1:7" ht="15" customHeight="1">
      <c r="A4165" s="184">
        <v>44410</v>
      </c>
      <c r="B4165" s="1" t="s">
        <v>874</v>
      </c>
      <c r="C4165" s="38">
        <v>94125680</v>
      </c>
      <c r="E4165" s="1" t="s">
        <v>137</v>
      </c>
      <c r="F4165" s="1" t="s">
        <v>234</v>
      </c>
      <c r="G4165" s="1" t="s">
        <v>431</v>
      </c>
    </row>
    <row r="4166" spans="1:7" ht="15" customHeight="1">
      <c r="A4166" s="184">
        <v>44410</v>
      </c>
      <c r="B4166" s="1" t="s">
        <v>161</v>
      </c>
      <c r="D4166" s="38">
        <v>59867900</v>
      </c>
      <c r="E4166" s="1" t="s">
        <v>137</v>
      </c>
      <c r="F4166" s="1" t="s">
        <v>235</v>
      </c>
      <c r="G4166" s="1" t="s">
        <v>431</v>
      </c>
    </row>
    <row r="4167" spans="1:7" ht="15" customHeight="1">
      <c r="A4167" s="184">
        <v>44410</v>
      </c>
      <c r="B4167" s="1" t="s">
        <v>873</v>
      </c>
      <c r="D4167" s="38">
        <v>5986790</v>
      </c>
      <c r="E4167" s="1" t="s">
        <v>137</v>
      </c>
      <c r="F4167" s="1" t="s">
        <v>235</v>
      </c>
      <c r="G4167" s="1" t="s">
        <v>431</v>
      </c>
    </row>
    <row r="4168" spans="1:7" ht="15" customHeight="1">
      <c r="A4168" s="184">
        <v>44410</v>
      </c>
      <c r="B4168" s="1" t="s">
        <v>874</v>
      </c>
      <c r="C4168" s="38">
        <v>65854690</v>
      </c>
      <c r="E4168" s="1" t="s">
        <v>137</v>
      </c>
      <c r="F4168" s="1" t="s">
        <v>235</v>
      </c>
      <c r="G4168" s="1" t="s">
        <v>431</v>
      </c>
    </row>
    <row r="4169" spans="1:7" ht="15" customHeight="1">
      <c r="A4169" s="184">
        <v>44410</v>
      </c>
      <c r="B4169" s="1" t="s">
        <v>85</v>
      </c>
      <c r="D4169" s="38">
        <v>12407700</v>
      </c>
      <c r="E4169" s="1" t="s">
        <v>125</v>
      </c>
      <c r="F4169" s="1" t="s">
        <v>234</v>
      </c>
      <c r="G4169" s="1" t="s">
        <v>431</v>
      </c>
    </row>
    <row r="4170" spans="1:7" ht="15" customHeight="1">
      <c r="A4170" s="184">
        <v>44410</v>
      </c>
      <c r="B4170" s="1" t="s">
        <v>873</v>
      </c>
      <c r="D4170" s="38">
        <v>1240770</v>
      </c>
      <c r="E4170" s="1" t="s">
        <v>125</v>
      </c>
      <c r="F4170" s="1" t="s">
        <v>234</v>
      </c>
      <c r="G4170" s="1" t="s">
        <v>431</v>
      </c>
    </row>
    <row r="4171" spans="1:7" ht="15" customHeight="1">
      <c r="A4171" s="184">
        <v>44410</v>
      </c>
      <c r="B4171" s="1" t="s">
        <v>874</v>
      </c>
      <c r="C4171" s="38">
        <v>13648470</v>
      </c>
      <c r="E4171" s="1" t="s">
        <v>125</v>
      </c>
      <c r="F4171" s="1" t="s">
        <v>234</v>
      </c>
      <c r="G4171" s="1" t="s">
        <v>431</v>
      </c>
    </row>
    <row r="4172" spans="1:7" ht="15" customHeight="1">
      <c r="A4172" s="184">
        <v>44410</v>
      </c>
      <c r="B4172" s="1" t="s">
        <v>161</v>
      </c>
      <c r="D4172" s="38">
        <v>6579600</v>
      </c>
      <c r="E4172" s="1" t="s">
        <v>125</v>
      </c>
      <c r="F4172" s="1" t="s">
        <v>235</v>
      </c>
      <c r="G4172" s="1" t="s">
        <v>431</v>
      </c>
    </row>
    <row r="4173" spans="1:7" ht="15" customHeight="1">
      <c r="A4173" s="184">
        <v>44410</v>
      </c>
      <c r="B4173" s="1" t="s">
        <v>873</v>
      </c>
      <c r="D4173" s="38">
        <v>657960</v>
      </c>
      <c r="E4173" s="1" t="s">
        <v>125</v>
      </c>
      <c r="F4173" s="1" t="s">
        <v>235</v>
      </c>
      <c r="G4173" s="1" t="s">
        <v>431</v>
      </c>
    </row>
    <row r="4174" spans="1:7" ht="15" customHeight="1">
      <c r="A4174" s="184">
        <v>44410</v>
      </c>
      <c r="B4174" s="1" t="s">
        <v>874</v>
      </c>
      <c r="C4174" s="38">
        <v>7237560</v>
      </c>
      <c r="E4174" s="1" t="s">
        <v>125</v>
      </c>
      <c r="F4174" s="1" t="s">
        <v>235</v>
      </c>
      <c r="G4174" s="1" t="s">
        <v>431</v>
      </c>
    </row>
    <row r="4175" spans="1:7" ht="15" customHeight="1">
      <c r="A4175" s="184">
        <v>44410</v>
      </c>
      <c r="B4175" s="1" t="s">
        <v>85</v>
      </c>
      <c r="D4175" s="38">
        <v>21699480</v>
      </c>
      <c r="E4175" s="1" t="s">
        <v>132</v>
      </c>
      <c r="F4175" s="1" t="s">
        <v>234</v>
      </c>
      <c r="G4175" s="1" t="s">
        <v>431</v>
      </c>
    </row>
    <row r="4176" spans="1:7" ht="15" customHeight="1">
      <c r="A4176" s="184">
        <v>44410</v>
      </c>
      <c r="B4176" s="1" t="s">
        <v>873</v>
      </c>
      <c r="D4176" s="38">
        <v>2169948</v>
      </c>
      <c r="E4176" s="1" t="s">
        <v>132</v>
      </c>
      <c r="F4176" s="1" t="s">
        <v>234</v>
      </c>
      <c r="G4176" s="1" t="s">
        <v>431</v>
      </c>
    </row>
    <row r="4177" spans="1:7" ht="15" customHeight="1">
      <c r="A4177" s="184">
        <v>44410</v>
      </c>
      <c r="B4177" s="1" t="s">
        <v>874</v>
      </c>
      <c r="C4177" s="38">
        <v>23869428</v>
      </c>
      <c r="E4177" s="1" t="s">
        <v>132</v>
      </c>
      <c r="F4177" s="1" t="s">
        <v>234</v>
      </c>
      <c r="G4177" s="1" t="s">
        <v>431</v>
      </c>
    </row>
    <row r="4178" spans="1:7" ht="15" customHeight="1">
      <c r="A4178" s="184">
        <v>44410</v>
      </c>
      <c r="B4178" s="1" t="s">
        <v>161</v>
      </c>
      <c r="D4178" s="38">
        <v>13388500</v>
      </c>
      <c r="E4178" s="1" t="s">
        <v>132</v>
      </c>
      <c r="F4178" s="1" t="s">
        <v>235</v>
      </c>
      <c r="G4178" s="1" t="s">
        <v>431</v>
      </c>
    </row>
    <row r="4179" spans="1:7" ht="15" customHeight="1">
      <c r="A4179" s="184">
        <v>44410</v>
      </c>
      <c r="B4179" s="1" t="s">
        <v>873</v>
      </c>
      <c r="D4179" s="38">
        <v>1338850</v>
      </c>
      <c r="E4179" s="1" t="s">
        <v>132</v>
      </c>
      <c r="F4179" s="1" t="s">
        <v>235</v>
      </c>
      <c r="G4179" s="1" t="s">
        <v>431</v>
      </c>
    </row>
    <row r="4180" spans="1:7" ht="15" customHeight="1">
      <c r="A4180" s="184">
        <v>44410</v>
      </c>
      <c r="B4180" s="1" t="s">
        <v>874</v>
      </c>
      <c r="C4180" s="38">
        <v>14727350</v>
      </c>
      <c r="E4180" s="1" t="s">
        <v>132</v>
      </c>
      <c r="F4180" s="1" t="s">
        <v>235</v>
      </c>
      <c r="G4180" s="1" t="s">
        <v>431</v>
      </c>
    </row>
    <row r="4181" spans="1:7" ht="15" customHeight="1">
      <c r="A4181" s="184">
        <v>44410</v>
      </c>
      <c r="B4181" s="1" t="s">
        <v>85</v>
      </c>
      <c r="D4181" s="38">
        <v>115189620</v>
      </c>
      <c r="E4181" s="1" t="s">
        <v>132</v>
      </c>
      <c r="F4181" s="1" t="s">
        <v>234</v>
      </c>
      <c r="G4181" s="1" t="s">
        <v>431</v>
      </c>
    </row>
    <row r="4182" spans="1:7" ht="15" customHeight="1">
      <c r="A4182" s="184">
        <v>44410</v>
      </c>
      <c r="B4182" s="1" t="s">
        <v>873</v>
      </c>
      <c r="D4182" s="38">
        <v>11518962</v>
      </c>
      <c r="E4182" s="1" t="s">
        <v>132</v>
      </c>
      <c r="F4182" s="1" t="s">
        <v>234</v>
      </c>
      <c r="G4182" s="1" t="s">
        <v>431</v>
      </c>
    </row>
    <row r="4183" spans="1:7" ht="15" customHeight="1">
      <c r="A4183" s="184">
        <v>44410</v>
      </c>
      <c r="B4183" s="1" t="s">
        <v>874</v>
      </c>
      <c r="C4183" s="38">
        <v>126708582</v>
      </c>
      <c r="E4183" s="1" t="s">
        <v>132</v>
      </c>
      <c r="F4183" s="1" t="s">
        <v>234</v>
      </c>
      <c r="G4183" s="1" t="s">
        <v>431</v>
      </c>
    </row>
    <row r="4184" spans="1:7" ht="15" customHeight="1">
      <c r="A4184" s="184">
        <v>44410</v>
      </c>
      <c r="B4184" s="1" t="s">
        <v>161</v>
      </c>
      <c r="D4184" s="38">
        <v>71073600</v>
      </c>
      <c r="E4184" s="1" t="s">
        <v>132</v>
      </c>
      <c r="F4184" s="1" t="s">
        <v>235</v>
      </c>
      <c r="G4184" s="1" t="s">
        <v>431</v>
      </c>
    </row>
    <row r="4185" spans="1:7" ht="15" customHeight="1">
      <c r="A4185" s="184">
        <v>44410</v>
      </c>
      <c r="B4185" s="1" t="s">
        <v>873</v>
      </c>
      <c r="D4185" s="38">
        <v>7107360</v>
      </c>
      <c r="E4185" s="1" t="s">
        <v>132</v>
      </c>
      <c r="F4185" s="1" t="s">
        <v>235</v>
      </c>
      <c r="G4185" s="1" t="s">
        <v>431</v>
      </c>
    </row>
    <row r="4186" spans="1:7" ht="15" customHeight="1">
      <c r="A4186" s="184">
        <v>44410</v>
      </c>
      <c r="B4186" s="1" t="s">
        <v>874</v>
      </c>
      <c r="C4186" s="38">
        <v>78180960</v>
      </c>
      <c r="E4186" s="1" t="s">
        <v>132</v>
      </c>
      <c r="F4186" s="1" t="s">
        <v>235</v>
      </c>
      <c r="G4186" s="1" t="s">
        <v>431</v>
      </c>
    </row>
    <row r="4187" spans="1:7" ht="15" customHeight="1">
      <c r="A4187" s="184">
        <v>44410</v>
      </c>
      <c r="B4187" s="1" t="s">
        <v>85</v>
      </c>
      <c r="D4187" s="38">
        <v>14400600</v>
      </c>
      <c r="E4187" s="1" t="s">
        <v>241</v>
      </c>
      <c r="F4187" s="1" t="s">
        <v>234</v>
      </c>
      <c r="G4187" s="1" t="s">
        <v>431</v>
      </c>
    </row>
    <row r="4188" spans="1:7" ht="15" customHeight="1">
      <c r="A4188" s="184">
        <v>44410</v>
      </c>
      <c r="B4188" s="1" t="s">
        <v>873</v>
      </c>
      <c r="D4188" s="38">
        <v>1440060</v>
      </c>
      <c r="E4188" s="1" t="s">
        <v>241</v>
      </c>
      <c r="F4188" s="1" t="s">
        <v>234</v>
      </c>
      <c r="G4188" s="1" t="s">
        <v>431</v>
      </c>
    </row>
    <row r="4189" spans="1:7" ht="15" customHeight="1">
      <c r="A4189" s="184">
        <v>44410</v>
      </c>
      <c r="B4189" s="1" t="s">
        <v>874</v>
      </c>
      <c r="C4189" s="38">
        <v>15840660</v>
      </c>
      <c r="E4189" s="1" t="s">
        <v>241</v>
      </c>
      <c r="F4189" s="1" t="s">
        <v>234</v>
      </c>
      <c r="G4189" s="1" t="s">
        <v>431</v>
      </c>
    </row>
    <row r="4190" spans="1:7" ht="15" customHeight="1">
      <c r="A4190" s="184">
        <v>44410</v>
      </c>
      <c r="B4190" s="1" t="s">
        <v>161</v>
      </c>
      <c r="D4190" s="38">
        <v>8472500</v>
      </c>
      <c r="E4190" s="1" t="s">
        <v>241</v>
      </c>
      <c r="F4190" s="1" t="s">
        <v>235</v>
      </c>
      <c r="G4190" s="1" t="s">
        <v>431</v>
      </c>
    </row>
    <row r="4191" spans="1:7" ht="15" customHeight="1">
      <c r="A4191" s="184">
        <v>44410</v>
      </c>
      <c r="B4191" s="1" t="s">
        <v>873</v>
      </c>
      <c r="D4191" s="38">
        <v>847250</v>
      </c>
      <c r="E4191" s="1" t="s">
        <v>241</v>
      </c>
      <c r="F4191" s="1" t="s">
        <v>235</v>
      </c>
      <c r="G4191" s="1" t="s">
        <v>431</v>
      </c>
    </row>
    <row r="4192" spans="1:7" ht="15" customHeight="1">
      <c r="A4192" s="184">
        <v>44410</v>
      </c>
      <c r="B4192" s="1" t="s">
        <v>874</v>
      </c>
      <c r="C4192" s="38">
        <v>9319750</v>
      </c>
      <c r="E4192" s="1" t="s">
        <v>241</v>
      </c>
      <c r="F4192" s="1" t="s">
        <v>235</v>
      </c>
      <c r="G4192" s="1" t="s">
        <v>431</v>
      </c>
    </row>
    <row r="4193" spans="1:7" ht="15" customHeight="1">
      <c r="A4193" s="184">
        <v>44410</v>
      </c>
      <c r="B4193" s="1" t="s">
        <v>161</v>
      </c>
      <c r="D4193" s="38">
        <v>2934800</v>
      </c>
      <c r="E4193" s="1" t="s">
        <v>241</v>
      </c>
      <c r="F4193" s="1" t="s">
        <v>235</v>
      </c>
      <c r="G4193" s="1" t="s">
        <v>431</v>
      </c>
    </row>
    <row r="4194" spans="1:7" ht="15" customHeight="1">
      <c r="A4194" s="184">
        <v>44410</v>
      </c>
      <c r="B4194" s="1" t="s">
        <v>873</v>
      </c>
      <c r="D4194" s="38">
        <v>293480</v>
      </c>
      <c r="E4194" s="1" t="s">
        <v>241</v>
      </c>
      <c r="F4194" s="1" t="s">
        <v>235</v>
      </c>
      <c r="G4194" s="1" t="s">
        <v>431</v>
      </c>
    </row>
    <row r="4195" spans="1:7" ht="15" customHeight="1">
      <c r="A4195" s="184">
        <v>44410</v>
      </c>
      <c r="B4195" s="1" t="s">
        <v>874</v>
      </c>
      <c r="C4195" s="38">
        <v>3228280</v>
      </c>
      <c r="E4195" s="1" t="s">
        <v>241</v>
      </c>
      <c r="F4195" s="1" t="s">
        <v>235</v>
      </c>
      <c r="G4195" s="1" t="s">
        <v>431</v>
      </c>
    </row>
    <row r="4196" spans="1:7" ht="15" customHeight="1">
      <c r="A4196" s="184">
        <v>44410</v>
      </c>
      <c r="B4196" s="1" t="s">
        <v>85</v>
      </c>
      <c r="D4196" s="38">
        <v>6054000</v>
      </c>
      <c r="E4196" s="1" t="s">
        <v>122</v>
      </c>
      <c r="F4196" s="1" t="s">
        <v>234</v>
      </c>
      <c r="G4196" s="1" t="s">
        <v>431</v>
      </c>
    </row>
    <row r="4197" spans="1:7" ht="15" customHeight="1">
      <c r="A4197" s="184">
        <v>44410</v>
      </c>
      <c r="B4197" s="1" t="s">
        <v>873</v>
      </c>
      <c r="D4197" s="38">
        <v>605400</v>
      </c>
      <c r="E4197" s="1" t="s">
        <v>122</v>
      </c>
      <c r="F4197" s="1" t="s">
        <v>234</v>
      </c>
      <c r="G4197" s="1" t="s">
        <v>431</v>
      </c>
    </row>
    <row r="4198" spans="1:7" ht="15" customHeight="1">
      <c r="A4198" s="184">
        <v>44410</v>
      </c>
      <c r="B4198" s="1" t="s">
        <v>874</v>
      </c>
      <c r="C4198" s="38">
        <v>6659400</v>
      </c>
      <c r="E4198" s="1" t="s">
        <v>122</v>
      </c>
      <c r="F4198" s="1" t="s">
        <v>234</v>
      </c>
      <c r="G4198" s="1" t="s">
        <v>431</v>
      </c>
    </row>
    <row r="4199" spans="1:7" ht="15" customHeight="1">
      <c r="A4199" s="184">
        <v>44410</v>
      </c>
      <c r="B4199" s="1" t="s">
        <v>161</v>
      </c>
      <c r="D4199" s="38">
        <v>3557300</v>
      </c>
      <c r="E4199" s="1" t="s">
        <v>122</v>
      </c>
      <c r="F4199" s="1" t="s">
        <v>235</v>
      </c>
      <c r="G4199" s="1" t="s">
        <v>431</v>
      </c>
    </row>
    <row r="4200" spans="1:7" ht="15" customHeight="1">
      <c r="A4200" s="184">
        <v>44410</v>
      </c>
      <c r="B4200" s="1" t="s">
        <v>873</v>
      </c>
      <c r="D4200" s="38">
        <v>355730</v>
      </c>
      <c r="E4200" s="1" t="s">
        <v>122</v>
      </c>
      <c r="F4200" s="1" t="s">
        <v>235</v>
      </c>
      <c r="G4200" s="1" t="s">
        <v>431</v>
      </c>
    </row>
    <row r="4201" spans="1:7" ht="15" customHeight="1">
      <c r="A4201" s="184">
        <v>44410</v>
      </c>
      <c r="B4201" s="1" t="s">
        <v>874</v>
      </c>
      <c r="C4201" s="38">
        <v>3913030</v>
      </c>
      <c r="E4201" s="1" t="s">
        <v>122</v>
      </c>
      <c r="F4201" s="1" t="s">
        <v>235</v>
      </c>
      <c r="G4201" s="1" t="s">
        <v>431</v>
      </c>
    </row>
    <row r="4202" spans="1:7" ht="15" customHeight="1">
      <c r="A4202" s="184">
        <v>44410</v>
      </c>
      <c r="B4202" s="1" t="s">
        <v>85</v>
      </c>
      <c r="D4202" s="38">
        <v>11416933</v>
      </c>
      <c r="E4202" s="1" t="s">
        <v>256</v>
      </c>
      <c r="F4202" s="1" t="s">
        <v>234</v>
      </c>
      <c r="G4202" s="1" t="s">
        <v>431</v>
      </c>
    </row>
    <row r="4203" spans="1:7" ht="15" customHeight="1">
      <c r="A4203" s="184">
        <v>44410</v>
      </c>
      <c r="B4203" s="1" t="s">
        <v>873</v>
      </c>
      <c r="D4203" s="38">
        <v>1141693</v>
      </c>
      <c r="E4203" s="1" t="s">
        <v>256</v>
      </c>
      <c r="F4203" s="1" t="s">
        <v>234</v>
      </c>
      <c r="G4203" s="1" t="s">
        <v>431</v>
      </c>
    </row>
    <row r="4204" spans="1:7" ht="15" customHeight="1">
      <c r="A4204" s="184">
        <v>44410</v>
      </c>
      <c r="B4204" s="1" t="s">
        <v>874</v>
      </c>
      <c r="C4204" s="38">
        <v>12558626</v>
      </c>
      <c r="E4204" s="1" t="s">
        <v>256</v>
      </c>
      <c r="F4204" s="1" t="s">
        <v>234</v>
      </c>
      <c r="G4204" s="1" t="s">
        <v>431</v>
      </c>
    </row>
    <row r="4205" spans="1:7" ht="15" customHeight="1">
      <c r="A4205" s="184">
        <v>44410</v>
      </c>
      <c r="B4205" s="1" t="s">
        <v>161</v>
      </c>
      <c r="D4205" s="38">
        <v>6540627</v>
      </c>
      <c r="E4205" s="1" t="s">
        <v>256</v>
      </c>
      <c r="F4205" s="1" t="s">
        <v>235</v>
      </c>
      <c r="G4205" s="1" t="s">
        <v>431</v>
      </c>
    </row>
    <row r="4206" spans="1:7" ht="15" customHeight="1">
      <c r="A4206" s="184">
        <v>44410</v>
      </c>
      <c r="B4206" s="1" t="s">
        <v>873</v>
      </c>
      <c r="D4206" s="38">
        <v>654062</v>
      </c>
      <c r="E4206" s="1" t="s">
        <v>256</v>
      </c>
      <c r="F4206" s="1" t="s">
        <v>235</v>
      </c>
      <c r="G4206" s="1" t="s">
        <v>431</v>
      </c>
    </row>
    <row r="4207" spans="1:7" ht="15" customHeight="1">
      <c r="A4207" s="184">
        <v>44410</v>
      </c>
      <c r="B4207" s="1" t="s">
        <v>874</v>
      </c>
      <c r="C4207" s="38">
        <v>7194689</v>
      </c>
      <c r="E4207" s="1" t="s">
        <v>256</v>
      </c>
      <c r="F4207" s="1" t="s">
        <v>235</v>
      </c>
      <c r="G4207" s="1" t="s">
        <v>431</v>
      </c>
    </row>
    <row r="4208" spans="1:7" ht="15" customHeight="1">
      <c r="A4208" s="184">
        <v>44410</v>
      </c>
      <c r="B4208" s="1" t="s">
        <v>161</v>
      </c>
      <c r="D4208" s="38">
        <v>2499900</v>
      </c>
      <c r="E4208" s="1" t="s">
        <v>872</v>
      </c>
      <c r="F4208" s="1" t="s">
        <v>235</v>
      </c>
      <c r="G4208" s="1" t="s">
        <v>431</v>
      </c>
    </row>
    <row r="4209" spans="1:8" ht="15" customHeight="1">
      <c r="A4209" s="184">
        <v>44410</v>
      </c>
      <c r="B4209" s="1" t="s">
        <v>873</v>
      </c>
      <c r="D4209" s="38">
        <v>249990</v>
      </c>
      <c r="E4209" s="1" t="s">
        <v>872</v>
      </c>
      <c r="F4209" s="1" t="s">
        <v>235</v>
      </c>
      <c r="G4209" s="1" t="s">
        <v>431</v>
      </c>
    </row>
    <row r="4210" spans="1:8" ht="15" customHeight="1">
      <c r="A4210" s="184">
        <v>44410</v>
      </c>
      <c r="B4210" s="1" t="s">
        <v>874</v>
      </c>
      <c r="C4210" s="38">
        <v>2749890</v>
      </c>
      <c r="E4210" s="1" t="s">
        <v>872</v>
      </c>
      <c r="F4210" s="1" t="s">
        <v>235</v>
      </c>
      <c r="G4210" s="1" t="s">
        <v>431</v>
      </c>
    </row>
    <row r="4211" spans="1:8" ht="15" customHeight="1">
      <c r="A4211" s="184">
        <v>44410</v>
      </c>
      <c r="B4211" s="1" t="s">
        <v>85</v>
      </c>
      <c r="D4211" s="38">
        <v>100331200</v>
      </c>
      <c r="E4211" s="1" t="s">
        <v>122</v>
      </c>
      <c r="F4211" s="1" t="s">
        <v>234</v>
      </c>
      <c r="G4211" s="1" t="s">
        <v>431</v>
      </c>
    </row>
    <row r="4212" spans="1:8" ht="15" customHeight="1">
      <c r="A4212" s="184">
        <v>44410</v>
      </c>
      <c r="B4212" s="1" t="s">
        <v>873</v>
      </c>
      <c r="D4212" s="38">
        <v>10033120</v>
      </c>
      <c r="E4212" s="1" t="s">
        <v>122</v>
      </c>
      <c r="F4212" s="1" t="s">
        <v>234</v>
      </c>
      <c r="G4212" s="1" t="s">
        <v>431</v>
      </c>
    </row>
    <row r="4213" spans="1:8" ht="15" customHeight="1">
      <c r="A4213" s="184">
        <v>44410</v>
      </c>
      <c r="B4213" s="1" t="s">
        <v>874</v>
      </c>
      <c r="C4213" s="38">
        <v>110364320</v>
      </c>
      <c r="E4213" s="1" t="s">
        <v>122</v>
      </c>
      <c r="F4213" s="1" t="s">
        <v>234</v>
      </c>
      <c r="G4213" s="1" t="s">
        <v>431</v>
      </c>
    </row>
    <row r="4214" spans="1:8" ht="15" customHeight="1">
      <c r="A4214" s="184">
        <v>44410</v>
      </c>
      <c r="B4214" s="1" t="s">
        <v>161</v>
      </c>
      <c r="D4214" s="38">
        <v>59002200</v>
      </c>
      <c r="E4214" s="1" t="s">
        <v>122</v>
      </c>
      <c r="F4214" s="1" t="s">
        <v>235</v>
      </c>
      <c r="G4214" s="1" t="s">
        <v>431</v>
      </c>
    </row>
    <row r="4215" spans="1:8" ht="15" customHeight="1">
      <c r="A4215" s="184">
        <v>44410</v>
      </c>
      <c r="B4215" s="1" t="s">
        <v>873</v>
      </c>
      <c r="D4215" s="38">
        <v>5900220</v>
      </c>
      <c r="E4215" s="1" t="s">
        <v>122</v>
      </c>
      <c r="F4215" s="1" t="s">
        <v>235</v>
      </c>
      <c r="G4215" s="1" t="s">
        <v>431</v>
      </c>
    </row>
    <row r="4216" spans="1:8" ht="15" customHeight="1">
      <c r="A4216" s="184">
        <v>44410</v>
      </c>
      <c r="B4216" s="1" t="s">
        <v>874</v>
      </c>
      <c r="C4216" s="38">
        <v>64902420</v>
      </c>
      <c r="E4216" s="1" t="s">
        <v>122</v>
      </c>
      <c r="F4216" s="1" t="s">
        <v>235</v>
      </c>
      <c r="G4216" s="1" t="s">
        <v>431</v>
      </c>
    </row>
    <row r="4217" spans="1:8" ht="15" customHeight="1">
      <c r="A4217" s="184">
        <v>44410</v>
      </c>
      <c r="B4217" s="1" t="s">
        <v>161</v>
      </c>
      <c r="D4217" s="38">
        <v>119398249</v>
      </c>
      <c r="E4217" s="1" t="s">
        <v>140</v>
      </c>
      <c r="F4217" s="1" t="s">
        <v>235</v>
      </c>
      <c r="G4217" s="1" t="s">
        <v>431</v>
      </c>
    </row>
    <row r="4218" spans="1:8" ht="15" customHeight="1">
      <c r="A4218" s="184">
        <v>44410</v>
      </c>
      <c r="B4218" s="1" t="s">
        <v>873</v>
      </c>
      <c r="D4218" s="38">
        <v>11939824</v>
      </c>
      <c r="E4218" s="1" t="s">
        <v>140</v>
      </c>
      <c r="F4218" s="1" t="s">
        <v>235</v>
      </c>
      <c r="G4218" s="1" t="s">
        <v>431</v>
      </c>
    </row>
    <row r="4219" spans="1:8" ht="15" customHeight="1">
      <c r="A4219" s="184">
        <v>44410</v>
      </c>
      <c r="B4219" s="1" t="s">
        <v>874</v>
      </c>
      <c r="C4219" s="38">
        <v>131338073</v>
      </c>
      <c r="E4219" s="1" t="s">
        <v>140</v>
      </c>
      <c r="F4219" s="1" t="s">
        <v>235</v>
      </c>
      <c r="G4219" s="1" t="s">
        <v>431</v>
      </c>
    </row>
    <row r="4220" spans="1:8" ht="15" customHeight="1">
      <c r="A4220" s="184">
        <v>44410</v>
      </c>
      <c r="B4220" s="1" t="s">
        <v>161</v>
      </c>
      <c r="D4220" s="38">
        <v>15818951</v>
      </c>
      <c r="E4220" s="1" t="s">
        <v>140</v>
      </c>
      <c r="F4220" s="1" t="s">
        <v>235</v>
      </c>
      <c r="G4220" s="1" t="s">
        <v>431</v>
      </c>
    </row>
    <row r="4221" spans="1:8" ht="15" customHeight="1">
      <c r="A4221" s="193">
        <v>44410</v>
      </c>
      <c r="B4221" s="135" t="s">
        <v>873</v>
      </c>
      <c r="C4221" s="300"/>
      <c r="D4221" s="300">
        <v>1581895</v>
      </c>
      <c r="E4221" s="135" t="s">
        <v>140</v>
      </c>
      <c r="F4221" s="135" t="s">
        <v>235</v>
      </c>
      <c r="G4221" s="135" t="s">
        <v>431</v>
      </c>
    </row>
    <row r="4222" spans="1:8" ht="15" customHeight="1">
      <c r="A4222" s="188">
        <v>44410</v>
      </c>
      <c r="B4222" s="26" t="s">
        <v>874</v>
      </c>
      <c r="C4222" s="313">
        <v>17400846</v>
      </c>
      <c r="D4222" s="313"/>
      <c r="E4222" s="26" t="s">
        <v>140</v>
      </c>
      <c r="F4222" s="26" t="s">
        <v>235</v>
      </c>
      <c r="G4222" s="26" t="s">
        <v>431</v>
      </c>
    </row>
    <row r="4223" spans="1:8" ht="15" customHeight="1">
      <c r="A4223" s="184">
        <v>44429</v>
      </c>
      <c r="B4223" s="1" t="s">
        <v>471</v>
      </c>
      <c r="D4223" s="38">
        <v>58040</v>
      </c>
      <c r="E4223" s="1" t="s">
        <v>118</v>
      </c>
      <c r="F4223" s="1" t="s">
        <v>145</v>
      </c>
      <c r="G4223" s="1" t="s">
        <v>433</v>
      </c>
      <c r="H4223" s="159" t="s">
        <v>876</v>
      </c>
    </row>
    <row r="4224" spans="1:8" ht="15" customHeight="1">
      <c r="A4224" s="184">
        <v>44429</v>
      </c>
      <c r="B4224" s="1" t="s">
        <v>467</v>
      </c>
      <c r="D4224" s="38">
        <v>5804</v>
      </c>
      <c r="E4224" s="1" t="s">
        <v>118</v>
      </c>
      <c r="F4224" s="1" t="s">
        <v>145</v>
      </c>
      <c r="G4224" s="1" t="s">
        <v>433</v>
      </c>
    </row>
    <row r="4225" spans="1:7" ht="15" customHeight="1">
      <c r="A4225" s="184">
        <v>44429</v>
      </c>
      <c r="B4225" s="1" t="s">
        <v>314</v>
      </c>
      <c r="C4225" s="38">
        <v>63844</v>
      </c>
      <c r="E4225" s="1" t="s">
        <v>118</v>
      </c>
      <c r="F4225" s="1" t="s">
        <v>145</v>
      </c>
      <c r="G4225" s="1" t="s">
        <v>433</v>
      </c>
    </row>
    <row r="4226" spans="1:7" ht="15" customHeight="1">
      <c r="A4226" s="184">
        <v>44429</v>
      </c>
      <c r="B4226" s="1" t="s">
        <v>471</v>
      </c>
      <c r="D4226" s="38">
        <v>2510</v>
      </c>
      <c r="E4226" s="1" t="s">
        <v>118</v>
      </c>
      <c r="F4226" s="1" t="s">
        <v>146</v>
      </c>
      <c r="G4226" s="1" t="s">
        <v>433</v>
      </c>
    </row>
    <row r="4227" spans="1:7" ht="15" customHeight="1">
      <c r="A4227" s="184">
        <v>44429</v>
      </c>
      <c r="B4227" s="1" t="s">
        <v>314</v>
      </c>
      <c r="C4227" s="38">
        <v>2510</v>
      </c>
      <c r="E4227" s="1" t="s">
        <v>118</v>
      </c>
      <c r="F4227" s="1" t="s">
        <v>146</v>
      </c>
      <c r="G4227" s="1" t="s">
        <v>433</v>
      </c>
    </row>
    <row r="4228" spans="1:7" ht="15" customHeight="1">
      <c r="A4228" s="184">
        <v>44429</v>
      </c>
      <c r="B4228" s="1" t="s">
        <v>471</v>
      </c>
      <c r="D4228" s="38">
        <v>157560</v>
      </c>
      <c r="E4228" s="1" t="s">
        <v>238</v>
      </c>
      <c r="F4228" s="1" t="s">
        <v>145</v>
      </c>
      <c r="G4228" s="1" t="s">
        <v>433</v>
      </c>
    </row>
    <row r="4229" spans="1:7" ht="15" customHeight="1">
      <c r="A4229" s="184">
        <v>44429</v>
      </c>
      <c r="B4229" s="1" t="s">
        <v>467</v>
      </c>
      <c r="D4229" s="38">
        <v>15756</v>
      </c>
      <c r="E4229" s="1" t="s">
        <v>238</v>
      </c>
      <c r="F4229" s="1" t="s">
        <v>145</v>
      </c>
      <c r="G4229" s="1" t="s">
        <v>433</v>
      </c>
    </row>
    <row r="4230" spans="1:7" ht="15" customHeight="1">
      <c r="A4230" s="184">
        <v>44429</v>
      </c>
      <c r="B4230" s="1" t="s">
        <v>314</v>
      </c>
      <c r="C4230" s="38">
        <v>173316</v>
      </c>
      <c r="E4230" s="1" t="s">
        <v>238</v>
      </c>
      <c r="F4230" s="1" t="s">
        <v>145</v>
      </c>
      <c r="G4230" s="1" t="s">
        <v>433</v>
      </c>
    </row>
    <row r="4231" spans="1:7" ht="15" customHeight="1">
      <c r="A4231" s="184">
        <v>44429</v>
      </c>
      <c r="B4231" s="1" t="s">
        <v>471</v>
      </c>
      <c r="D4231" s="38">
        <v>6810</v>
      </c>
      <c r="E4231" s="1" t="s">
        <v>238</v>
      </c>
      <c r="F4231" s="1" t="s">
        <v>146</v>
      </c>
      <c r="G4231" s="1" t="s">
        <v>433</v>
      </c>
    </row>
    <row r="4232" spans="1:7" ht="15" customHeight="1">
      <c r="A4232" s="184">
        <v>44429</v>
      </c>
      <c r="B4232" s="1" t="s">
        <v>314</v>
      </c>
      <c r="C4232" s="38">
        <v>6810</v>
      </c>
      <c r="E4232" s="1" t="s">
        <v>238</v>
      </c>
      <c r="F4232" s="1" t="s">
        <v>146</v>
      </c>
      <c r="G4232" s="1" t="s">
        <v>433</v>
      </c>
    </row>
    <row r="4233" spans="1:7" ht="15" customHeight="1">
      <c r="A4233" s="184">
        <v>44429</v>
      </c>
      <c r="B4233" s="1" t="s">
        <v>471</v>
      </c>
      <c r="D4233" s="38">
        <v>84150</v>
      </c>
      <c r="E4233" s="1" t="s">
        <v>141</v>
      </c>
      <c r="F4233" s="1" t="s">
        <v>145</v>
      </c>
      <c r="G4233" s="1" t="s">
        <v>433</v>
      </c>
    </row>
    <row r="4234" spans="1:7" ht="15" customHeight="1">
      <c r="A4234" s="184">
        <v>44429</v>
      </c>
      <c r="B4234" s="1" t="s">
        <v>467</v>
      </c>
      <c r="D4234" s="38">
        <v>8415</v>
      </c>
      <c r="E4234" s="1" t="s">
        <v>141</v>
      </c>
      <c r="F4234" s="1" t="s">
        <v>145</v>
      </c>
      <c r="G4234" s="1" t="s">
        <v>433</v>
      </c>
    </row>
    <row r="4235" spans="1:7" ht="15" customHeight="1">
      <c r="A4235" s="184">
        <v>44429</v>
      </c>
      <c r="B4235" s="1" t="s">
        <v>314</v>
      </c>
      <c r="C4235" s="38">
        <v>92565</v>
      </c>
      <c r="E4235" s="1" t="s">
        <v>141</v>
      </c>
      <c r="F4235" s="1" t="s">
        <v>145</v>
      </c>
      <c r="G4235" s="1" t="s">
        <v>433</v>
      </c>
    </row>
    <row r="4236" spans="1:7" ht="15" customHeight="1">
      <c r="A4236" s="184">
        <v>44429</v>
      </c>
      <c r="B4236" s="1" t="s">
        <v>471</v>
      </c>
      <c r="D4236" s="38">
        <v>3640</v>
      </c>
      <c r="E4236" s="1" t="s">
        <v>141</v>
      </c>
      <c r="F4236" s="1" t="s">
        <v>146</v>
      </c>
      <c r="G4236" s="1" t="s">
        <v>433</v>
      </c>
    </row>
    <row r="4237" spans="1:7" ht="15" customHeight="1">
      <c r="A4237" s="184">
        <v>44429</v>
      </c>
      <c r="B4237" s="1" t="s">
        <v>314</v>
      </c>
      <c r="C4237" s="38">
        <v>3640</v>
      </c>
      <c r="E4237" s="1" t="s">
        <v>141</v>
      </c>
      <c r="F4237" s="1" t="s">
        <v>146</v>
      </c>
      <c r="G4237" s="1" t="s">
        <v>433</v>
      </c>
    </row>
    <row r="4238" spans="1:7" ht="15" customHeight="1">
      <c r="A4238" s="184">
        <v>44429</v>
      </c>
      <c r="B4238" s="1" t="s">
        <v>471</v>
      </c>
      <c r="D4238" s="38">
        <v>108160</v>
      </c>
      <c r="E4238" s="1" t="s">
        <v>141</v>
      </c>
      <c r="F4238" s="1" t="s">
        <v>236</v>
      </c>
      <c r="G4238" s="1" t="s">
        <v>433</v>
      </c>
    </row>
    <row r="4239" spans="1:7" ht="15" customHeight="1">
      <c r="A4239" s="184">
        <v>44429</v>
      </c>
      <c r="B4239" s="1" t="s">
        <v>467</v>
      </c>
      <c r="D4239" s="38">
        <v>10816</v>
      </c>
      <c r="E4239" s="1" t="s">
        <v>141</v>
      </c>
      <c r="F4239" s="1" t="s">
        <v>236</v>
      </c>
      <c r="G4239" s="1" t="s">
        <v>433</v>
      </c>
    </row>
    <row r="4240" spans="1:7" ht="15" customHeight="1">
      <c r="A4240" s="184">
        <v>44429</v>
      </c>
      <c r="B4240" s="1" t="s">
        <v>314</v>
      </c>
      <c r="C4240" s="38">
        <v>118976</v>
      </c>
      <c r="E4240" s="1" t="s">
        <v>141</v>
      </c>
      <c r="F4240" s="1" t="s">
        <v>236</v>
      </c>
      <c r="G4240" s="1" t="s">
        <v>433</v>
      </c>
    </row>
    <row r="4241" spans="1:7" ht="15" customHeight="1">
      <c r="A4241" s="184">
        <v>44429</v>
      </c>
      <c r="B4241" s="1" t="s">
        <v>471</v>
      </c>
      <c r="D4241" s="38">
        <v>4680</v>
      </c>
      <c r="E4241" s="1" t="s">
        <v>141</v>
      </c>
      <c r="F4241" s="1" t="s">
        <v>237</v>
      </c>
      <c r="G4241" s="1" t="s">
        <v>433</v>
      </c>
    </row>
    <row r="4242" spans="1:7" ht="15" customHeight="1">
      <c r="A4242" s="184">
        <v>44429</v>
      </c>
      <c r="B4242" s="1" t="s">
        <v>314</v>
      </c>
      <c r="C4242" s="38">
        <v>4680</v>
      </c>
      <c r="E4242" s="1" t="s">
        <v>141</v>
      </c>
      <c r="F4242" s="1" t="s">
        <v>237</v>
      </c>
      <c r="G4242" s="1" t="s">
        <v>433</v>
      </c>
    </row>
    <row r="4243" spans="1:7" ht="15" customHeight="1">
      <c r="A4243" s="184">
        <v>44429</v>
      </c>
      <c r="B4243" s="1" t="s">
        <v>471</v>
      </c>
      <c r="D4243" s="38">
        <v>66230</v>
      </c>
      <c r="E4243" s="1" t="s">
        <v>336</v>
      </c>
      <c r="F4243" s="1" t="s">
        <v>145</v>
      </c>
      <c r="G4243" s="1" t="s">
        <v>433</v>
      </c>
    </row>
    <row r="4244" spans="1:7" ht="15" customHeight="1">
      <c r="A4244" s="184">
        <v>44429</v>
      </c>
      <c r="B4244" s="1" t="s">
        <v>467</v>
      </c>
      <c r="D4244" s="38">
        <v>6623</v>
      </c>
      <c r="E4244" s="1" t="s">
        <v>336</v>
      </c>
      <c r="F4244" s="1" t="s">
        <v>145</v>
      </c>
      <c r="G4244" s="1" t="s">
        <v>433</v>
      </c>
    </row>
    <row r="4245" spans="1:7" ht="15" customHeight="1">
      <c r="A4245" s="184">
        <v>44429</v>
      </c>
      <c r="B4245" s="1" t="s">
        <v>314</v>
      </c>
      <c r="C4245" s="38">
        <v>72853</v>
      </c>
      <c r="E4245" s="1" t="s">
        <v>336</v>
      </c>
      <c r="F4245" s="1" t="s">
        <v>145</v>
      </c>
      <c r="G4245" s="1" t="s">
        <v>433</v>
      </c>
    </row>
    <row r="4246" spans="1:7" ht="15" customHeight="1">
      <c r="A4246" s="184">
        <v>44429</v>
      </c>
      <c r="B4246" s="1" t="s">
        <v>471</v>
      </c>
      <c r="D4246" s="38">
        <v>2860</v>
      </c>
      <c r="E4246" s="1" t="s">
        <v>336</v>
      </c>
      <c r="F4246" s="1" t="s">
        <v>146</v>
      </c>
      <c r="G4246" s="1" t="s">
        <v>433</v>
      </c>
    </row>
    <row r="4247" spans="1:7" ht="15" customHeight="1">
      <c r="A4247" s="184">
        <v>44429</v>
      </c>
      <c r="B4247" s="1" t="s">
        <v>314</v>
      </c>
      <c r="C4247" s="38">
        <v>2860</v>
      </c>
      <c r="E4247" s="1" t="s">
        <v>336</v>
      </c>
      <c r="F4247" s="1" t="s">
        <v>146</v>
      </c>
      <c r="G4247" s="1" t="s">
        <v>433</v>
      </c>
    </row>
    <row r="4248" spans="1:7" ht="15" customHeight="1">
      <c r="A4248" s="184">
        <v>44429</v>
      </c>
      <c r="B4248" s="1" t="s">
        <v>471</v>
      </c>
      <c r="D4248" s="38">
        <v>63470</v>
      </c>
      <c r="E4248" s="1" t="s">
        <v>366</v>
      </c>
      <c r="F4248" s="1" t="s">
        <v>145</v>
      </c>
      <c r="G4248" s="1" t="s">
        <v>433</v>
      </c>
    </row>
    <row r="4249" spans="1:7" ht="15" customHeight="1">
      <c r="A4249" s="184">
        <v>44429</v>
      </c>
      <c r="B4249" s="1" t="s">
        <v>467</v>
      </c>
      <c r="D4249" s="38">
        <v>6347</v>
      </c>
      <c r="E4249" s="1" t="s">
        <v>366</v>
      </c>
      <c r="F4249" s="1" t="s">
        <v>145</v>
      </c>
      <c r="G4249" s="1" t="s">
        <v>433</v>
      </c>
    </row>
    <row r="4250" spans="1:7" ht="15" customHeight="1">
      <c r="A4250" s="184">
        <v>44429</v>
      </c>
      <c r="B4250" s="1" t="s">
        <v>314</v>
      </c>
      <c r="C4250" s="38">
        <v>69817</v>
      </c>
      <c r="E4250" s="1" t="s">
        <v>366</v>
      </c>
      <c r="F4250" s="1" t="s">
        <v>145</v>
      </c>
      <c r="G4250" s="1" t="s">
        <v>433</v>
      </c>
    </row>
    <row r="4251" spans="1:7" ht="15" customHeight="1">
      <c r="A4251" s="184">
        <v>44429</v>
      </c>
      <c r="B4251" s="1" t="s">
        <v>471</v>
      </c>
      <c r="D4251" s="38">
        <v>2740</v>
      </c>
      <c r="E4251" s="1" t="s">
        <v>366</v>
      </c>
      <c r="F4251" s="1" t="s">
        <v>146</v>
      </c>
      <c r="G4251" s="1" t="s">
        <v>433</v>
      </c>
    </row>
    <row r="4252" spans="1:7" ht="15" customHeight="1">
      <c r="A4252" s="184">
        <v>44429</v>
      </c>
      <c r="B4252" s="1" t="s">
        <v>314</v>
      </c>
      <c r="C4252" s="38">
        <v>2740</v>
      </c>
      <c r="E4252" s="1" t="s">
        <v>366</v>
      </c>
      <c r="F4252" s="1" t="s">
        <v>146</v>
      </c>
      <c r="G4252" s="1" t="s">
        <v>433</v>
      </c>
    </row>
    <row r="4253" spans="1:7" ht="15" customHeight="1">
      <c r="A4253" s="184">
        <v>44429</v>
      </c>
      <c r="B4253" s="1" t="s">
        <v>471</v>
      </c>
      <c r="D4253" s="38">
        <v>1211020</v>
      </c>
      <c r="E4253" s="1" t="s">
        <v>366</v>
      </c>
      <c r="F4253" s="1" t="s">
        <v>236</v>
      </c>
      <c r="G4253" s="1" t="s">
        <v>433</v>
      </c>
    </row>
    <row r="4254" spans="1:7" ht="15" customHeight="1">
      <c r="A4254" s="184">
        <v>44429</v>
      </c>
      <c r="B4254" s="1" t="s">
        <v>467</v>
      </c>
      <c r="D4254" s="38">
        <v>121102</v>
      </c>
      <c r="E4254" s="1" t="s">
        <v>366</v>
      </c>
      <c r="F4254" s="1" t="s">
        <v>236</v>
      </c>
      <c r="G4254" s="1" t="s">
        <v>433</v>
      </c>
    </row>
    <row r="4255" spans="1:7" ht="15" customHeight="1">
      <c r="A4255" s="184">
        <v>44429</v>
      </c>
      <c r="B4255" s="1" t="s">
        <v>314</v>
      </c>
      <c r="C4255" s="38">
        <v>1332122</v>
      </c>
      <c r="E4255" s="1" t="s">
        <v>366</v>
      </c>
      <c r="F4255" s="1" t="s">
        <v>236</v>
      </c>
      <c r="G4255" s="1" t="s">
        <v>433</v>
      </c>
    </row>
    <row r="4256" spans="1:7" ht="15" customHeight="1">
      <c r="A4256" s="184">
        <v>44429</v>
      </c>
      <c r="B4256" s="1" t="s">
        <v>471</v>
      </c>
      <c r="D4256" s="38">
        <v>52430</v>
      </c>
      <c r="E4256" s="1" t="s">
        <v>366</v>
      </c>
      <c r="F4256" s="1" t="s">
        <v>237</v>
      </c>
      <c r="G4256" s="1" t="s">
        <v>433</v>
      </c>
    </row>
    <row r="4257" spans="1:7" ht="15" customHeight="1">
      <c r="A4257" s="184">
        <v>44429</v>
      </c>
      <c r="B4257" s="1" t="s">
        <v>314</v>
      </c>
      <c r="C4257" s="38">
        <v>52430</v>
      </c>
      <c r="E4257" s="1" t="s">
        <v>366</v>
      </c>
      <c r="F4257" s="1" t="s">
        <v>237</v>
      </c>
      <c r="G4257" s="1" t="s">
        <v>433</v>
      </c>
    </row>
    <row r="4258" spans="1:7" ht="15" customHeight="1">
      <c r="A4258" s="184">
        <v>44429</v>
      </c>
      <c r="B4258" s="1" t="s">
        <v>471</v>
      </c>
      <c r="D4258" s="38">
        <v>24010</v>
      </c>
      <c r="E4258" s="1" t="s">
        <v>123</v>
      </c>
      <c r="F4258" s="1" t="s">
        <v>145</v>
      </c>
      <c r="G4258" s="1" t="s">
        <v>433</v>
      </c>
    </row>
    <row r="4259" spans="1:7" ht="15" customHeight="1">
      <c r="A4259" s="184">
        <v>44429</v>
      </c>
      <c r="B4259" s="1" t="s">
        <v>467</v>
      </c>
      <c r="D4259" s="38">
        <v>2401</v>
      </c>
      <c r="E4259" s="1" t="s">
        <v>123</v>
      </c>
      <c r="F4259" s="1" t="s">
        <v>145</v>
      </c>
      <c r="G4259" s="1" t="s">
        <v>433</v>
      </c>
    </row>
    <row r="4260" spans="1:7" ht="15" customHeight="1">
      <c r="A4260" s="184">
        <v>44429</v>
      </c>
      <c r="B4260" s="1" t="s">
        <v>314</v>
      </c>
      <c r="C4260" s="38">
        <v>26411</v>
      </c>
      <c r="E4260" s="1" t="s">
        <v>123</v>
      </c>
      <c r="F4260" s="1" t="s">
        <v>145</v>
      </c>
      <c r="G4260" s="1" t="s">
        <v>433</v>
      </c>
    </row>
    <row r="4261" spans="1:7" ht="15" customHeight="1">
      <c r="A4261" s="184">
        <v>44429</v>
      </c>
      <c r="B4261" s="1" t="s">
        <v>471</v>
      </c>
      <c r="D4261" s="38">
        <v>1030</v>
      </c>
      <c r="E4261" s="1" t="s">
        <v>123</v>
      </c>
      <c r="F4261" s="1" t="s">
        <v>146</v>
      </c>
      <c r="G4261" s="1" t="s">
        <v>433</v>
      </c>
    </row>
    <row r="4262" spans="1:7" ht="15" customHeight="1">
      <c r="A4262" s="184">
        <v>44429</v>
      </c>
      <c r="B4262" s="1" t="s">
        <v>314</v>
      </c>
      <c r="C4262" s="38">
        <v>1030</v>
      </c>
      <c r="E4262" s="1" t="s">
        <v>123</v>
      </c>
      <c r="F4262" s="1" t="s">
        <v>146</v>
      </c>
      <c r="G4262" s="1" t="s">
        <v>433</v>
      </c>
    </row>
    <row r="4263" spans="1:7" ht="15" customHeight="1">
      <c r="A4263" s="184">
        <v>44429</v>
      </c>
      <c r="B4263" s="1" t="s">
        <v>471</v>
      </c>
      <c r="D4263" s="38">
        <v>73580</v>
      </c>
      <c r="E4263" s="1" t="s">
        <v>238</v>
      </c>
      <c r="F4263" s="1" t="s">
        <v>145</v>
      </c>
      <c r="G4263" s="1" t="s">
        <v>433</v>
      </c>
    </row>
    <row r="4264" spans="1:7" ht="15" customHeight="1">
      <c r="A4264" s="184">
        <v>44429</v>
      </c>
      <c r="B4264" s="1" t="s">
        <v>467</v>
      </c>
      <c r="D4264" s="38">
        <v>7358</v>
      </c>
      <c r="E4264" s="1" t="s">
        <v>238</v>
      </c>
      <c r="F4264" s="1" t="s">
        <v>145</v>
      </c>
      <c r="G4264" s="1" t="s">
        <v>433</v>
      </c>
    </row>
    <row r="4265" spans="1:7" ht="15" customHeight="1">
      <c r="A4265" s="184">
        <v>44429</v>
      </c>
      <c r="B4265" s="1" t="s">
        <v>314</v>
      </c>
      <c r="C4265" s="38">
        <v>80938</v>
      </c>
      <c r="E4265" s="1" t="s">
        <v>238</v>
      </c>
      <c r="F4265" s="1" t="s">
        <v>145</v>
      </c>
      <c r="G4265" s="1" t="s">
        <v>433</v>
      </c>
    </row>
    <row r="4266" spans="1:7" ht="15" customHeight="1">
      <c r="A4266" s="184">
        <v>44429</v>
      </c>
      <c r="B4266" s="1" t="s">
        <v>471</v>
      </c>
      <c r="D4266" s="38">
        <v>3180</v>
      </c>
      <c r="E4266" s="1" t="s">
        <v>238</v>
      </c>
      <c r="F4266" s="1" t="s">
        <v>146</v>
      </c>
      <c r="G4266" s="1" t="s">
        <v>433</v>
      </c>
    </row>
    <row r="4267" spans="1:7" ht="15" customHeight="1">
      <c r="A4267" s="184">
        <v>44429</v>
      </c>
      <c r="B4267" s="1" t="s">
        <v>314</v>
      </c>
      <c r="C4267" s="38">
        <v>3180</v>
      </c>
      <c r="E4267" s="1" t="s">
        <v>238</v>
      </c>
      <c r="F4267" s="1" t="s">
        <v>146</v>
      </c>
      <c r="G4267" s="1" t="s">
        <v>433</v>
      </c>
    </row>
    <row r="4268" spans="1:7" ht="15" customHeight="1">
      <c r="A4268" s="184">
        <v>44429</v>
      </c>
      <c r="B4268" s="1" t="s">
        <v>471</v>
      </c>
      <c r="D4268" s="38">
        <v>50800</v>
      </c>
      <c r="E4268" s="1" t="s">
        <v>343</v>
      </c>
      <c r="F4268" s="1" t="s">
        <v>145</v>
      </c>
      <c r="G4268" s="1" t="s">
        <v>433</v>
      </c>
    </row>
    <row r="4269" spans="1:7" ht="15" customHeight="1">
      <c r="A4269" s="184">
        <v>44429</v>
      </c>
      <c r="B4269" s="1" t="s">
        <v>467</v>
      </c>
      <c r="D4269" s="38">
        <v>5080</v>
      </c>
      <c r="E4269" s="1" t="s">
        <v>343</v>
      </c>
      <c r="F4269" s="1" t="s">
        <v>145</v>
      </c>
      <c r="G4269" s="1" t="s">
        <v>433</v>
      </c>
    </row>
    <row r="4270" spans="1:7" ht="15" customHeight="1">
      <c r="A4270" s="184">
        <v>44429</v>
      </c>
      <c r="B4270" s="1" t="s">
        <v>314</v>
      </c>
      <c r="C4270" s="38">
        <v>55880</v>
      </c>
      <c r="E4270" s="1" t="s">
        <v>343</v>
      </c>
      <c r="F4270" s="1" t="s">
        <v>145</v>
      </c>
      <c r="G4270" s="1" t="s">
        <v>433</v>
      </c>
    </row>
    <row r="4271" spans="1:7" ht="15" customHeight="1">
      <c r="A4271" s="184">
        <v>44429</v>
      </c>
      <c r="B4271" s="1" t="s">
        <v>471</v>
      </c>
      <c r="D4271" s="38">
        <v>2190</v>
      </c>
      <c r="E4271" s="1" t="s">
        <v>343</v>
      </c>
      <c r="F4271" s="1" t="s">
        <v>146</v>
      </c>
      <c r="G4271" s="1" t="s">
        <v>433</v>
      </c>
    </row>
    <row r="4272" spans="1:7" ht="15" customHeight="1">
      <c r="A4272" s="184">
        <v>44429</v>
      </c>
      <c r="B4272" s="1" t="s">
        <v>314</v>
      </c>
      <c r="C4272" s="38">
        <v>2190</v>
      </c>
      <c r="E4272" s="1" t="s">
        <v>343</v>
      </c>
      <c r="F4272" s="1" t="s">
        <v>146</v>
      </c>
      <c r="G4272" s="1" t="s">
        <v>433</v>
      </c>
    </row>
    <row r="4273" spans="1:7" ht="15" customHeight="1">
      <c r="A4273" s="184">
        <v>44429</v>
      </c>
      <c r="B4273" s="1" t="s">
        <v>471</v>
      </c>
      <c r="D4273" s="38">
        <v>60830</v>
      </c>
      <c r="E4273" s="1" t="s">
        <v>263</v>
      </c>
      <c r="F4273" s="1" t="s">
        <v>145</v>
      </c>
      <c r="G4273" s="1" t="s">
        <v>433</v>
      </c>
    </row>
    <row r="4274" spans="1:7" ht="15" customHeight="1">
      <c r="A4274" s="184">
        <v>44429</v>
      </c>
      <c r="B4274" s="1" t="s">
        <v>467</v>
      </c>
      <c r="D4274" s="38">
        <v>6083</v>
      </c>
      <c r="E4274" s="1" t="s">
        <v>263</v>
      </c>
      <c r="F4274" s="1" t="s">
        <v>145</v>
      </c>
      <c r="G4274" s="1" t="s">
        <v>433</v>
      </c>
    </row>
    <row r="4275" spans="1:7" ht="15" customHeight="1">
      <c r="A4275" s="184">
        <v>44429</v>
      </c>
      <c r="B4275" s="1" t="s">
        <v>314</v>
      </c>
      <c r="C4275" s="38">
        <v>66913</v>
      </c>
      <c r="E4275" s="1" t="s">
        <v>263</v>
      </c>
      <c r="F4275" s="1" t="s">
        <v>145</v>
      </c>
      <c r="G4275" s="1" t="s">
        <v>433</v>
      </c>
    </row>
    <row r="4276" spans="1:7" ht="15" customHeight="1">
      <c r="A4276" s="184">
        <v>44429</v>
      </c>
      <c r="B4276" s="1" t="s">
        <v>471</v>
      </c>
      <c r="D4276" s="38">
        <v>2630</v>
      </c>
      <c r="E4276" s="1" t="s">
        <v>263</v>
      </c>
      <c r="F4276" s="1" t="s">
        <v>146</v>
      </c>
      <c r="G4276" s="1" t="s">
        <v>433</v>
      </c>
    </row>
    <row r="4277" spans="1:7" ht="15" customHeight="1">
      <c r="A4277" s="184">
        <v>44429</v>
      </c>
      <c r="B4277" s="1" t="s">
        <v>314</v>
      </c>
      <c r="C4277" s="38">
        <v>2630</v>
      </c>
      <c r="E4277" s="1" t="s">
        <v>263</v>
      </c>
      <c r="F4277" s="1" t="s">
        <v>146</v>
      </c>
      <c r="G4277" s="1" t="s">
        <v>433</v>
      </c>
    </row>
    <row r="4278" spans="1:7" ht="15" customHeight="1">
      <c r="A4278" s="184">
        <v>44429</v>
      </c>
      <c r="B4278" s="1" t="s">
        <v>471</v>
      </c>
      <c r="D4278" s="38">
        <v>7380</v>
      </c>
      <c r="E4278" s="1" t="s">
        <v>328</v>
      </c>
      <c r="F4278" s="1" t="s">
        <v>145</v>
      </c>
      <c r="G4278" s="1" t="s">
        <v>433</v>
      </c>
    </row>
    <row r="4279" spans="1:7" ht="15" customHeight="1">
      <c r="A4279" s="184">
        <v>44429</v>
      </c>
      <c r="B4279" s="1" t="s">
        <v>467</v>
      </c>
      <c r="D4279" s="38">
        <v>738</v>
      </c>
      <c r="E4279" s="1" t="s">
        <v>328</v>
      </c>
      <c r="F4279" s="1" t="s">
        <v>145</v>
      </c>
      <c r="G4279" s="1" t="s">
        <v>433</v>
      </c>
    </row>
    <row r="4280" spans="1:7" ht="15" customHeight="1">
      <c r="A4280" s="184">
        <v>44429</v>
      </c>
      <c r="B4280" s="1" t="s">
        <v>314</v>
      </c>
      <c r="C4280" s="38">
        <v>8118</v>
      </c>
      <c r="E4280" s="1" t="s">
        <v>328</v>
      </c>
      <c r="F4280" s="1" t="s">
        <v>145</v>
      </c>
      <c r="G4280" s="1" t="s">
        <v>433</v>
      </c>
    </row>
    <row r="4281" spans="1:7" ht="15" customHeight="1">
      <c r="A4281" s="184">
        <v>44429</v>
      </c>
      <c r="B4281" s="1" t="s">
        <v>471</v>
      </c>
      <c r="D4281" s="38">
        <v>310</v>
      </c>
      <c r="E4281" s="1" t="s">
        <v>328</v>
      </c>
      <c r="F4281" s="1" t="s">
        <v>146</v>
      </c>
      <c r="G4281" s="1" t="s">
        <v>433</v>
      </c>
    </row>
    <row r="4282" spans="1:7" ht="15" customHeight="1">
      <c r="A4282" s="184">
        <v>44429</v>
      </c>
      <c r="B4282" s="1" t="s">
        <v>314</v>
      </c>
      <c r="C4282" s="38">
        <v>310</v>
      </c>
      <c r="E4282" s="1" t="s">
        <v>328</v>
      </c>
      <c r="F4282" s="1" t="s">
        <v>146</v>
      </c>
      <c r="G4282" s="1" t="s">
        <v>433</v>
      </c>
    </row>
    <row r="4283" spans="1:7" ht="15" customHeight="1">
      <c r="A4283" s="184">
        <v>44429</v>
      </c>
      <c r="B4283" s="1" t="s">
        <v>471</v>
      </c>
      <c r="D4283" s="38">
        <v>2205000</v>
      </c>
      <c r="E4283" s="1" t="s">
        <v>328</v>
      </c>
      <c r="F4283" s="1" t="s">
        <v>147</v>
      </c>
      <c r="G4283" s="1" t="s">
        <v>433</v>
      </c>
    </row>
    <row r="4284" spans="1:7" ht="15" customHeight="1">
      <c r="A4284" s="184">
        <v>44429</v>
      </c>
      <c r="B4284" s="1" t="s">
        <v>467</v>
      </c>
      <c r="D4284" s="38">
        <v>220500</v>
      </c>
      <c r="E4284" s="1" t="s">
        <v>328</v>
      </c>
      <c r="F4284" s="1" t="s">
        <v>147</v>
      </c>
      <c r="G4284" s="1" t="s">
        <v>433</v>
      </c>
    </row>
    <row r="4285" spans="1:7" ht="15" customHeight="1">
      <c r="A4285" s="184">
        <v>44429</v>
      </c>
      <c r="B4285" s="1" t="s">
        <v>314</v>
      </c>
      <c r="C4285" s="38">
        <v>2425500</v>
      </c>
      <c r="E4285" s="1" t="s">
        <v>328</v>
      </c>
      <c r="F4285" s="1" t="s">
        <v>147</v>
      </c>
      <c r="G4285" s="1" t="s">
        <v>433</v>
      </c>
    </row>
    <row r="4286" spans="1:7" ht="15" customHeight="1">
      <c r="A4286" s="184">
        <v>44429</v>
      </c>
      <c r="B4286" s="1" t="s">
        <v>471</v>
      </c>
      <c r="D4286" s="38">
        <v>9140</v>
      </c>
      <c r="E4286" s="1" t="s">
        <v>126</v>
      </c>
      <c r="F4286" s="1" t="s">
        <v>145</v>
      </c>
      <c r="G4286" s="1" t="s">
        <v>433</v>
      </c>
    </row>
    <row r="4287" spans="1:7" ht="15" customHeight="1">
      <c r="A4287" s="184">
        <v>44429</v>
      </c>
      <c r="B4287" s="1" t="s">
        <v>467</v>
      </c>
      <c r="D4287" s="38">
        <v>914</v>
      </c>
      <c r="E4287" s="1" t="s">
        <v>126</v>
      </c>
      <c r="F4287" s="1" t="s">
        <v>145</v>
      </c>
      <c r="G4287" s="1" t="s">
        <v>433</v>
      </c>
    </row>
    <row r="4288" spans="1:7" ht="15" customHeight="1">
      <c r="A4288" s="184">
        <v>44429</v>
      </c>
      <c r="B4288" s="1" t="s">
        <v>314</v>
      </c>
      <c r="C4288" s="38">
        <v>10054</v>
      </c>
      <c r="E4288" s="1" t="s">
        <v>126</v>
      </c>
      <c r="F4288" s="1" t="s">
        <v>145</v>
      </c>
      <c r="G4288" s="1" t="s">
        <v>433</v>
      </c>
    </row>
    <row r="4289" spans="1:7" ht="15" customHeight="1">
      <c r="A4289" s="184">
        <v>44429</v>
      </c>
      <c r="B4289" s="1" t="s">
        <v>471</v>
      </c>
      <c r="D4289" s="38">
        <v>390</v>
      </c>
      <c r="E4289" s="1" t="s">
        <v>126</v>
      </c>
      <c r="F4289" s="1" t="s">
        <v>146</v>
      </c>
      <c r="G4289" s="1" t="s">
        <v>433</v>
      </c>
    </row>
    <row r="4290" spans="1:7" ht="15" customHeight="1">
      <c r="A4290" s="184">
        <v>44429</v>
      </c>
      <c r="B4290" s="1" t="s">
        <v>314</v>
      </c>
      <c r="C4290" s="38">
        <v>390</v>
      </c>
      <c r="E4290" s="1" t="s">
        <v>126</v>
      </c>
      <c r="F4290" s="1" t="s">
        <v>146</v>
      </c>
      <c r="G4290" s="1" t="s">
        <v>433</v>
      </c>
    </row>
    <row r="4291" spans="1:7" ht="15" customHeight="1">
      <c r="A4291" s="184">
        <v>44429</v>
      </c>
      <c r="B4291" s="1" t="s">
        <v>471</v>
      </c>
      <c r="D4291" s="38">
        <v>8290</v>
      </c>
      <c r="E4291" s="1" t="s">
        <v>435</v>
      </c>
      <c r="F4291" s="1" t="s">
        <v>145</v>
      </c>
      <c r="G4291" s="1" t="s">
        <v>433</v>
      </c>
    </row>
    <row r="4292" spans="1:7" ht="15" customHeight="1">
      <c r="A4292" s="184">
        <v>44429</v>
      </c>
      <c r="B4292" s="1" t="s">
        <v>467</v>
      </c>
      <c r="D4292" s="38">
        <v>829</v>
      </c>
      <c r="E4292" s="1" t="s">
        <v>435</v>
      </c>
      <c r="F4292" s="1" t="s">
        <v>145</v>
      </c>
      <c r="G4292" s="1" t="s">
        <v>433</v>
      </c>
    </row>
    <row r="4293" spans="1:7" ht="15" customHeight="1">
      <c r="A4293" s="184">
        <v>44429</v>
      </c>
      <c r="B4293" s="1" t="s">
        <v>314</v>
      </c>
      <c r="C4293" s="38">
        <v>9119</v>
      </c>
      <c r="E4293" s="1" t="s">
        <v>435</v>
      </c>
      <c r="F4293" s="1" t="s">
        <v>145</v>
      </c>
      <c r="G4293" s="1" t="s">
        <v>433</v>
      </c>
    </row>
    <row r="4294" spans="1:7" ht="15" customHeight="1">
      <c r="A4294" s="184">
        <v>44429</v>
      </c>
      <c r="B4294" s="1" t="s">
        <v>471</v>
      </c>
      <c r="D4294" s="38">
        <v>350</v>
      </c>
      <c r="E4294" s="1" t="s">
        <v>435</v>
      </c>
      <c r="F4294" s="1" t="s">
        <v>146</v>
      </c>
      <c r="G4294" s="1" t="s">
        <v>433</v>
      </c>
    </row>
    <row r="4295" spans="1:7" ht="15" customHeight="1">
      <c r="A4295" s="184">
        <v>44429</v>
      </c>
      <c r="B4295" s="1" t="s">
        <v>314</v>
      </c>
      <c r="C4295" s="38">
        <v>350</v>
      </c>
      <c r="E4295" s="1" t="s">
        <v>435</v>
      </c>
      <c r="F4295" s="1" t="s">
        <v>146</v>
      </c>
      <c r="G4295" s="1" t="s">
        <v>433</v>
      </c>
    </row>
    <row r="4296" spans="1:7" ht="15" customHeight="1">
      <c r="A4296" s="184">
        <v>44429</v>
      </c>
      <c r="B4296" s="1" t="s">
        <v>471</v>
      </c>
      <c r="D4296" s="38">
        <v>3090</v>
      </c>
      <c r="E4296" s="1" t="s">
        <v>355</v>
      </c>
      <c r="F4296" s="1" t="s">
        <v>145</v>
      </c>
      <c r="G4296" s="1" t="s">
        <v>433</v>
      </c>
    </row>
    <row r="4297" spans="1:7" ht="15" customHeight="1">
      <c r="A4297" s="184">
        <v>44429</v>
      </c>
      <c r="B4297" s="1" t="s">
        <v>467</v>
      </c>
      <c r="D4297" s="38">
        <v>309</v>
      </c>
      <c r="E4297" s="1" t="s">
        <v>355</v>
      </c>
      <c r="F4297" s="1" t="s">
        <v>145</v>
      </c>
      <c r="G4297" s="1" t="s">
        <v>433</v>
      </c>
    </row>
    <row r="4298" spans="1:7" ht="15" customHeight="1">
      <c r="A4298" s="184">
        <v>44429</v>
      </c>
      <c r="B4298" s="1" t="s">
        <v>314</v>
      </c>
      <c r="C4298" s="38">
        <v>3399</v>
      </c>
      <c r="E4298" s="1" t="s">
        <v>355</v>
      </c>
      <c r="F4298" s="1" t="s">
        <v>145</v>
      </c>
      <c r="G4298" s="1" t="s">
        <v>433</v>
      </c>
    </row>
    <row r="4299" spans="1:7" ht="15" customHeight="1">
      <c r="A4299" s="184">
        <v>44429</v>
      </c>
      <c r="B4299" s="1" t="s">
        <v>471</v>
      </c>
      <c r="D4299" s="38">
        <v>130</v>
      </c>
      <c r="E4299" s="1" t="s">
        <v>355</v>
      </c>
      <c r="F4299" s="1" t="s">
        <v>146</v>
      </c>
      <c r="G4299" s="1" t="s">
        <v>433</v>
      </c>
    </row>
    <row r="4300" spans="1:7" ht="15" customHeight="1">
      <c r="A4300" s="184">
        <v>44429</v>
      </c>
      <c r="B4300" s="1" t="s">
        <v>314</v>
      </c>
      <c r="C4300" s="38">
        <v>130</v>
      </c>
      <c r="E4300" s="1" t="s">
        <v>355</v>
      </c>
      <c r="F4300" s="1" t="s">
        <v>146</v>
      </c>
      <c r="G4300" s="1" t="s">
        <v>433</v>
      </c>
    </row>
    <row r="4301" spans="1:7" ht="15" customHeight="1">
      <c r="A4301" s="184">
        <v>44429</v>
      </c>
      <c r="B4301" s="1" t="s">
        <v>471</v>
      </c>
      <c r="D4301" s="38">
        <v>65270</v>
      </c>
      <c r="E4301" s="1" t="s">
        <v>443</v>
      </c>
      <c r="F4301" s="1" t="s">
        <v>145</v>
      </c>
      <c r="G4301" s="1" t="s">
        <v>433</v>
      </c>
    </row>
    <row r="4302" spans="1:7" ht="15" customHeight="1">
      <c r="A4302" s="184">
        <v>44429</v>
      </c>
      <c r="B4302" s="1" t="s">
        <v>467</v>
      </c>
      <c r="D4302" s="38">
        <v>6527</v>
      </c>
      <c r="E4302" s="1" t="s">
        <v>443</v>
      </c>
      <c r="F4302" s="1" t="s">
        <v>145</v>
      </c>
      <c r="G4302" s="1" t="s">
        <v>433</v>
      </c>
    </row>
    <row r="4303" spans="1:7" ht="15" customHeight="1">
      <c r="A4303" s="184">
        <v>44429</v>
      </c>
      <c r="B4303" s="1" t="s">
        <v>314</v>
      </c>
      <c r="C4303" s="38">
        <v>71797</v>
      </c>
      <c r="E4303" s="1" t="s">
        <v>443</v>
      </c>
      <c r="F4303" s="1" t="s">
        <v>145</v>
      </c>
      <c r="G4303" s="1" t="s">
        <v>433</v>
      </c>
    </row>
    <row r="4304" spans="1:7" ht="15" customHeight="1">
      <c r="A4304" s="184">
        <v>44429</v>
      </c>
      <c r="B4304" s="1" t="s">
        <v>471</v>
      </c>
      <c r="D4304" s="38">
        <v>2820</v>
      </c>
      <c r="E4304" s="1" t="s">
        <v>443</v>
      </c>
      <c r="F4304" s="1" t="s">
        <v>146</v>
      </c>
      <c r="G4304" s="1" t="s">
        <v>433</v>
      </c>
    </row>
    <row r="4305" spans="1:7" ht="15" customHeight="1">
      <c r="A4305" s="184">
        <v>44429</v>
      </c>
      <c r="B4305" s="1" t="s">
        <v>314</v>
      </c>
      <c r="C4305" s="38">
        <v>2820</v>
      </c>
      <c r="E4305" s="1" t="s">
        <v>443</v>
      </c>
      <c r="F4305" s="1" t="s">
        <v>146</v>
      </c>
      <c r="G4305" s="1" t="s">
        <v>433</v>
      </c>
    </row>
    <row r="4306" spans="1:7" ht="15" customHeight="1">
      <c r="A4306" s="184">
        <v>44429</v>
      </c>
      <c r="B4306" s="1" t="s">
        <v>471</v>
      </c>
      <c r="D4306" s="38">
        <v>274610</v>
      </c>
      <c r="E4306" s="1" t="s">
        <v>443</v>
      </c>
      <c r="F4306" s="1" t="s">
        <v>236</v>
      </c>
      <c r="G4306" s="1" t="s">
        <v>433</v>
      </c>
    </row>
    <row r="4307" spans="1:7" ht="15" customHeight="1">
      <c r="A4307" s="184">
        <v>44429</v>
      </c>
      <c r="B4307" s="1" t="s">
        <v>467</v>
      </c>
      <c r="D4307" s="38">
        <v>27461</v>
      </c>
      <c r="E4307" s="1" t="s">
        <v>443</v>
      </c>
      <c r="F4307" s="1" t="s">
        <v>236</v>
      </c>
      <c r="G4307" s="1" t="s">
        <v>433</v>
      </c>
    </row>
    <row r="4308" spans="1:7" ht="15" customHeight="1">
      <c r="A4308" s="184">
        <v>44429</v>
      </c>
      <c r="B4308" s="1" t="s">
        <v>314</v>
      </c>
      <c r="C4308" s="38">
        <v>302071</v>
      </c>
      <c r="E4308" s="1" t="s">
        <v>443</v>
      </c>
      <c r="F4308" s="1" t="s">
        <v>236</v>
      </c>
      <c r="G4308" s="1" t="s">
        <v>433</v>
      </c>
    </row>
    <row r="4309" spans="1:7" ht="15" customHeight="1">
      <c r="A4309" s="184">
        <v>44429</v>
      </c>
      <c r="B4309" s="1" t="s">
        <v>471</v>
      </c>
      <c r="D4309" s="38">
        <v>11890</v>
      </c>
      <c r="E4309" s="1" t="s">
        <v>443</v>
      </c>
      <c r="F4309" s="1" t="s">
        <v>237</v>
      </c>
      <c r="G4309" s="1" t="s">
        <v>433</v>
      </c>
    </row>
    <row r="4310" spans="1:7" ht="15" customHeight="1">
      <c r="A4310" s="184">
        <v>44429</v>
      </c>
      <c r="B4310" s="1" t="s">
        <v>314</v>
      </c>
      <c r="C4310" s="38">
        <v>11890</v>
      </c>
      <c r="E4310" s="1" t="s">
        <v>443</v>
      </c>
      <c r="F4310" s="1" t="s">
        <v>237</v>
      </c>
      <c r="G4310" s="1" t="s">
        <v>433</v>
      </c>
    </row>
    <row r="4311" spans="1:7" ht="15" customHeight="1">
      <c r="A4311" s="184">
        <v>44429</v>
      </c>
      <c r="B4311" s="1" t="s">
        <v>471</v>
      </c>
      <c r="D4311" s="38">
        <v>97870</v>
      </c>
      <c r="E4311" s="1" t="s">
        <v>122</v>
      </c>
      <c r="F4311" s="1" t="s">
        <v>145</v>
      </c>
      <c r="G4311" s="1" t="s">
        <v>433</v>
      </c>
    </row>
    <row r="4312" spans="1:7" ht="15" customHeight="1">
      <c r="A4312" s="184">
        <v>44429</v>
      </c>
      <c r="B4312" s="1" t="s">
        <v>467</v>
      </c>
      <c r="D4312" s="38">
        <v>9787</v>
      </c>
      <c r="E4312" s="1" t="s">
        <v>122</v>
      </c>
      <c r="F4312" s="1" t="s">
        <v>145</v>
      </c>
      <c r="G4312" s="1" t="s">
        <v>433</v>
      </c>
    </row>
    <row r="4313" spans="1:7" ht="15" customHeight="1">
      <c r="A4313" s="184">
        <v>44429</v>
      </c>
      <c r="B4313" s="1" t="s">
        <v>314</v>
      </c>
      <c r="C4313" s="38">
        <v>107657</v>
      </c>
      <c r="E4313" s="1" t="s">
        <v>122</v>
      </c>
      <c r="F4313" s="1" t="s">
        <v>145</v>
      </c>
      <c r="G4313" s="1" t="s">
        <v>433</v>
      </c>
    </row>
    <row r="4314" spans="1:7" ht="15" customHeight="1">
      <c r="A4314" s="184">
        <v>44429</v>
      </c>
      <c r="B4314" s="1" t="s">
        <v>471</v>
      </c>
      <c r="D4314" s="38">
        <v>4230</v>
      </c>
      <c r="E4314" s="1" t="s">
        <v>122</v>
      </c>
      <c r="F4314" s="1" t="s">
        <v>146</v>
      </c>
      <c r="G4314" s="1" t="s">
        <v>433</v>
      </c>
    </row>
    <row r="4315" spans="1:7" ht="15" customHeight="1">
      <c r="A4315" s="184">
        <v>44429</v>
      </c>
      <c r="B4315" s="1" t="s">
        <v>314</v>
      </c>
      <c r="C4315" s="38">
        <v>4230</v>
      </c>
      <c r="E4315" s="1" t="s">
        <v>122</v>
      </c>
      <c r="F4315" s="1" t="s">
        <v>146</v>
      </c>
      <c r="G4315" s="1" t="s">
        <v>433</v>
      </c>
    </row>
    <row r="4316" spans="1:7" ht="15" customHeight="1">
      <c r="A4316" s="184">
        <v>44429</v>
      </c>
      <c r="B4316" s="1" t="s">
        <v>471</v>
      </c>
      <c r="D4316" s="38">
        <v>105890</v>
      </c>
      <c r="E4316" s="1" t="s">
        <v>122</v>
      </c>
      <c r="F4316" s="1" t="s">
        <v>145</v>
      </c>
      <c r="G4316" s="1" t="s">
        <v>433</v>
      </c>
    </row>
    <row r="4317" spans="1:7" ht="15" customHeight="1">
      <c r="A4317" s="184">
        <v>44429</v>
      </c>
      <c r="B4317" s="1" t="s">
        <v>467</v>
      </c>
      <c r="D4317" s="38">
        <v>10589</v>
      </c>
      <c r="E4317" s="1" t="s">
        <v>122</v>
      </c>
      <c r="F4317" s="1" t="s">
        <v>145</v>
      </c>
      <c r="G4317" s="1" t="s">
        <v>433</v>
      </c>
    </row>
    <row r="4318" spans="1:7" ht="15" customHeight="1">
      <c r="A4318" s="184">
        <v>44429</v>
      </c>
      <c r="B4318" s="1" t="s">
        <v>314</v>
      </c>
      <c r="C4318" s="38">
        <v>116479</v>
      </c>
      <c r="E4318" s="1" t="s">
        <v>122</v>
      </c>
      <c r="F4318" s="1" t="s">
        <v>145</v>
      </c>
      <c r="G4318" s="1" t="s">
        <v>433</v>
      </c>
    </row>
    <row r="4319" spans="1:7" ht="15" customHeight="1">
      <c r="A4319" s="184">
        <v>44429</v>
      </c>
      <c r="B4319" s="1" t="s">
        <v>471</v>
      </c>
      <c r="D4319" s="38">
        <v>4580</v>
      </c>
      <c r="E4319" s="1" t="s">
        <v>122</v>
      </c>
      <c r="F4319" s="1" t="s">
        <v>146</v>
      </c>
      <c r="G4319" s="1" t="s">
        <v>433</v>
      </c>
    </row>
    <row r="4320" spans="1:7" ht="15" customHeight="1">
      <c r="A4320" s="184">
        <v>44429</v>
      </c>
      <c r="B4320" s="1" t="s">
        <v>314</v>
      </c>
      <c r="C4320" s="38">
        <v>4580</v>
      </c>
      <c r="E4320" s="1" t="s">
        <v>122</v>
      </c>
      <c r="F4320" s="1" t="s">
        <v>146</v>
      </c>
      <c r="G4320" s="1" t="s">
        <v>433</v>
      </c>
    </row>
    <row r="4321" spans="1:7" ht="15" customHeight="1">
      <c r="A4321" s="184">
        <v>44429</v>
      </c>
      <c r="B4321" s="1" t="s">
        <v>471</v>
      </c>
      <c r="D4321" s="38">
        <v>943670</v>
      </c>
      <c r="E4321" s="1" t="s">
        <v>122</v>
      </c>
      <c r="F4321" s="1" t="s">
        <v>236</v>
      </c>
      <c r="G4321" s="1" t="s">
        <v>433</v>
      </c>
    </row>
    <row r="4322" spans="1:7" ht="15" customHeight="1">
      <c r="A4322" s="184">
        <v>44429</v>
      </c>
      <c r="B4322" s="1" t="s">
        <v>467</v>
      </c>
      <c r="D4322" s="38">
        <v>94367</v>
      </c>
      <c r="E4322" s="1" t="s">
        <v>122</v>
      </c>
      <c r="F4322" s="1" t="s">
        <v>236</v>
      </c>
      <c r="G4322" s="1" t="s">
        <v>433</v>
      </c>
    </row>
    <row r="4323" spans="1:7" ht="15" customHeight="1">
      <c r="A4323" s="184">
        <v>44429</v>
      </c>
      <c r="B4323" s="1" t="s">
        <v>314</v>
      </c>
      <c r="C4323" s="38">
        <v>1038037</v>
      </c>
      <c r="E4323" s="1" t="s">
        <v>122</v>
      </c>
      <c r="F4323" s="1" t="s">
        <v>236</v>
      </c>
      <c r="G4323" s="1" t="s">
        <v>433</v>
      </c>
    </row>
    <row r="4324" spans="1:7" ht="15" customHeight="1">
      <c r="A4324" s="184">
        <v>44429</v>
      </c>
      <c r="B4324" s="1" t="s">
        <v>471</v>
      </c>
      <c r="D4324" s="38">
        <v>40860</v>
      </c>
      <c r="E4324" s="1" t="s">
        <v>122</v>
      </c>
      <c r="F4324" s="1" t="s">
        <v>237</v>
      </c>
      <c r="G4324" s="1" t="s">
        <v>433</v>
      </c>
    </row>
    <row r="4325" spans="1:7" ht="15" customHeight="1">
      <c r="A4325" s="184">
        <v>44429</v>
      </c>
      <c r="B4325" s="1" t="s">
        <v>314</v>
      </c>
      <c r="C4325" s="38">
        <v>40860</v>
      </c>
      <c r="E4325" s="1" t="s">
        <v>122</v>
      </c>
      <c r="F4325" s="1" t="s">
        <v>237</v>
      </c>
      <c r="G4325" s="1" t="s">
        <v>433</v>
      </c>
    </row>
    <row r="4326" spans="1:7" ht="15" customHeight="1">
      <c r="A4326" s="184">
        <v>44429</v>
      </c>
      <c r="B4326" s="1" t="s">
        <v>471</v>
      </c>
      <c r="D4326" s="38">
        <v>6670</v>
      </c>
      <c r="E4326" s="1" t="s">
        <v>122</v>
      </c>
      <c r="F4326" s="1" t="s">
        <v>145</v>
      </c>
      <c r="G4326" s="1" t="s">
        <v>433</v>
      </c>
    </row>
    <row r="4327" spans="1:7" ht="15" customHeight="1">
      <c r="A4327" s="184">
        <v>44429</v>
      </c>
      <c r="B4327" s="1" t="s">
        <v>467</v>
      </c>
      <c r="D4327" s="38">
        <v>667</v>
      </c>
      <c r="E4327" s="1" t="s">
        <v>122</v>
      </c>
      <c r="F4327" s="1" t="s">
        <v>145</v>
      </c>
      <c r="G4327" s="1" t="s">
        <v>433</v>
      </c>
    </row>
    <row r="4328" spans="1:7" ht="15" customHeight="1">
      <c r="A4328" s="184">
        <v>44429</v>
      </c>
      <c r="B4328" s="1" t="s">
        <v>314</v>
      </c>
      <c r="C4328" s="38">
        <v>7337</v>
      </c>
      <c r="E4328" s="1" t="s">
        <v>122</v>
      </c>
      <c r="F4328" s="1" t="s">
        <v>145</v>
      </c>
      <c r="G4328" s="1" t="s">
        <v>433</v>
      </c>
    </row>
    <row r="4329" spans="1:7" ht="15" customHeight="1">
      <c r="A4329" s="184">
        <v>44429</v>
      </c>
      <c r="B4329" s="1" t="s">
        <v>471</v>
      </c>
      <c r="D4329" s="38">
        <v>280</v>
      </c>
      <c r="E4329" s="1" t="s">
        <v>122</v>
      </c>
      <c r="F4329" s="1" t="s">
        <v>146</v>
      </c>
      <c r="G4329" s="1" t="s">
        <v>433</v>
      </c>
    </row>
    <row r="4330" spans="1:7" ht="15" customHeight="1">
      <c r="A4330" s="184">
        <v>44429</v>
      </c>
      <c r="B4330" s="1" t="s">
        <v>314</v>
      </c>
      <c r="C4330" s="38">
        <v>280</v>
      </c>
      <c r="E4330" s="1" t="s">
        <v>122</v>
      </c>
      <c r="F4330" s="1" t="s">
        <v>146</v>
      </c>
      <c r="G4330" s="1" t="s">
        <v>433</v>
      </c>
    </row>
    <row r="4331" spans="1:7" ht="15" customHeight="1">
      <c r="A4331" s="184">
        <v>44429</v>
      </c>
      <c r="B4331" s="1" t="s">
        <v>471</v>
      </c>
      <c r="D4331" s="38">
        <v>126940</v>
      </c>
      <c r="E4331" s="1" t="s">
        <v>132</v>
      </c>
      <c r="F4331" s="1" t="s">
        <v>145</v>
      </c>
      <c r="G4331" s="1" t="s">
        <v>433</v>
      </c>
    </row>
    <row r="4332" spans="1:7" ht="15" customHeight="1">
      <c r="A4332" s="184">
        <v>44429</v>
      </c>
      <c r="B4332" s="1" t="s">
        <v>467</v>
      </c>
      <c r="D4332" s="38">
        <v>12694</v>
      </c>
      <c r="E4332" s="1" t="s">
        <v>132</v>
      </c>
      <c r="F4332" s="1" t="s">
        <v>145</v>
      </c>
      <c r="G4332" s="1" t="s">
        <v>433</v>
      </c>
    </row>
    <row r="4333" spans="1:7" ht="15" customHeight="1">
      <c r="A4333" s="184">
        <v>44429</v>
      </c>
      <c r="B4333" s="1" t="s">
        <v>314</v>
      </c>
      <c r="C4333" s="38">
        <v>139634</v>
      </c>
      <c r="E4333" s="1" t="s">
        <v>132</v>
      </c>
      <c r="F4333" s="1" t="s">
        <v>145</v>
      </c>
      <c r="G4333" s="1" t="s">
        <v>433</v>
      </c>
    </row>
    <row r="4334" spans="1:7" ht="15" customHeight="1">
      <c r="A4334" s="184">
        <v>44429</v>
      </c>
      <c r="B4334" s="1" t="s">
        <v>471</v>
      </c>
      <c r="D4334" s="38">
        <v>5490</v>
      </c>
      <c r="E4334" s="1" t="s">
        <v>132</v>
      </c>
      <c r="F4334" s="1" t="s">
        <v>146</v>
      </c>
      <c r="G4334" s="1" t="s">
        <v>433</v>
      </c>
    </row>
    <row r="4335" spans="1:7" ht="15" customHeight="1">
      <c r="A4335" s="184">
        <v>44429</v>
      </c>
      <c r="B4335" s="1" t="s">
        <v>314</v>
      </c>
      <c r="C4335" s="38">
        <v>5490</v>
      </c>
      <c r="E4335" s="1" t="s">
        <v>132</v>
      </c>
      <c r="F4335" s="1" t="s">
        <v>146</v>
      </c>
      <c r="G4335" s="1" t="s">
        <v>433</v>
      </c>
    </row>
    <row r="4336" spans="1:7" ht="15" customHeight="1">
      <c r="A4336" s="184">
        <v>44429</v>
      </c>
      <c r="B4336" s="1" t="s">
        <v>471</v>
      </c>
      <c r="D4336" s="38">
        <v>639050</v>
      </c>
      <c r="E4336" s="1" t="s">
        <v>132</v>
      </c>
      <c r="F4336" s="1" t="s">
        <v>236</v>
      </c>
      <c r="G4336" s="1" t="s">
        <v>433</v>
      </c>
    </row>
    <row r="4337" spans="1:7" ht="15" customHeight="1">
      <c r="A4337" s="184">
        <v>44429</v>
      </c>
      <c r="B4337" s="1" t="s">
        <v>467</v>
      </c>
      <c r="D4337" s="38">
        <v>63905</v>
      </c>
      <c r="E4337" s="1" t="s">
        <v>132</v>
      </c>
      <c r="F4337" s="1" t="s">
        <v>236</v>
      </c>
      <c r="G4337" s="1" t="s">
        <v>433</v>
      </c>
    </row>
    <row r="4338" spans="1:7" ht="15" customHeight="1">
      <c r="A4338" s="184">
        <v>44429</v>
      </c>
      <c r="B4338" s="1" t="s">
        <v>314</v>
      </c>
      <c r="C4338" s="38">
        <v>702955</v>
      </c>
      <c r="E4338" s="1" t="s">
        <v>132</v>
      </c>
      <c r="F4338" s="1" t="s">
        <v>236</v>
      </c>
      <c r="G4338" s="1" t="s">
        <v>433</v>
      </c>
    </row>
    <row r="4339" spans="1:7" ht="15" customHeight="1">
      <c r="A4339" s="184">
        <v>44429</v>
      </c>
      <c r="B4339" s="1" t="s">
        <v>471</v>
      </c>
      <c r="D4339" s="38">
        <v>27670</v>
      </c>
      <c r="E4339" s="1" t="s">
        <v>132</v>
      </c>
      <c r="F4339" s="1" t="s">
        <v>237</v>
      </c>
      <c r="G4339" s="1" t="s">
        <v>433</v>
      </c>
    </row>
    <row r="4340" spans="1:7" ht="15" customHeight="1">
      <c r="A4340" s="184">
        <v>44429</v>
      </c>
      <c r="B4340" s="1" t="s">
        <v>314</v>
      </c>
      <c r="C4340" s="38">
        <v>27670</v>
      </c>
      <c r="E4340" s="1" t="s">
        <v>132</v>
      </c>
      <c r="F4340" s="1" t="s">
        <v>237</v>
      </c>
      <c r="G4340" s="1" t="s">
        <v>433</v>
      </c>
    </row>
    <row r="4341" spans="1:7" ht="15" customHeight="1">
      <c r="A4341" s="184">
        <v>44429</v>
      </c>
      <c r="B4341" s="1" t="s">
        <v>471</v>
      </c>
      <c r="D4341" s="38">
        <v>204380</v>
      </c>
      <c r="E4341" s="1" t="s">
        <v>133</v>
      </c>
      <c r="F4341" s="1" t="s">
        <v>145</v>
      </c>
      <c r="G4341" s="1" t="s">
        <v>433</v>
      </c>
    </row>
    <row r="4342" spans="1:7" ht="15" customHeight="1">
      <c r="A4342" s="184">
        <v>44429</v>
      </c>
      <c r="B4342" s="1" t="s">
        <v>467</v>
      </c>
      <c r="D4342" s="38">
        <v>20438</v>
      </c>
      <c r="E4342" s="1" t="s">
        <v>133</v>
      </c>
      <c r="F4342" s="1" t="s">
        <v>145</v>
      </c>
      <c r="G4342" s="1" t="s">
        <v>433</v>
      </c>
    </row>
    <row r="4343" spans="1:7" ht="15" customHeight="1">
      <c r="A4343" s="184">
        <v>44429</v>
      </c>
      <c r="B4343" s="1" t="s">
        <v>314</v>
      </c>
      <c r="C4343" s="38">
        <v>224818</v>
      </c>
      <c r="E4343" s="1" t="s">
        <v>133</v>
      </c>
      <c r="F4343" s="1" t="s">
        <v>145</v>
      </c>
      <c r="G4343" s="1" t="s">
        <v>433</v>
      </c>
    </row>
    <row r="4344" spans="1:7" ht="15" customHeight="1">
      <c r="A4344" s="184">
        <v>44429</v>
      </c>
      <c r="B4344" s="1" t="s">
        <v>471</v>
      </c>
      <c r="D4344" s="38">
        <v>8840</v>
      </c>
      <c r="E4344" s="1" t="s">
        <v>133</v>
      </c>
      <c r="F4344" s="1" t="s">
        <v>146</v>
      </c>
      <c r="G4344" s="1" t="s">
        <v>433</v>
      </c>
    </row>
    <row r="4345" spans="1:7" ht="15" customHeight="1">
      <c r="A4345" s="184">
        <v>44429</v>
      </c>
      <c r="B4345" s="1" t="s">
        <v>314</v>
      </c>
      <c r="C4345" s="38">
        <v>8840</v>
      </c>
      <c r="E4345" s="1" t="s">
        <v>133</v>
      </c>
      <c r="F4345" s="1" t="s">
        <v>146</v>
      </c>
      <c r="G4345" s="1" t="s">
        <v>433</v>
      </c>
    </row>
    <row r="4346" spans="1:7" ht="15" customHeight="1">
      <c r="A4346" s="184">
        <v>44429</v>
      </c>
      <c r="B4346" s="1" t="s">
        <v>471</v>
      </c>
      <c r="D4346" s="38">
        <v>47200</v>
      </c>
      <c r="E4346" s="1" t="s">
        <v>133</v>
      </c>
      <c r="F4346" s="1" t="s">
        <v>145</v>
      </c>
      <c r="G4346" s="1" t="s">
        <v>433</v>
      </c>
    </row>
    <row r="4347" spans="1:7" ht="15" customHeight="1">
      <c r="A4347" s="184">
        <v>44429</v>
      </c>
      <c r="B4347" s="1" t="s">
        <v>467</v>
      </c>
      <c r="D4347" s="38">
        <v>4720</v>
      </c>
      <c r="E4347" s="1" t="s">
        <v>133</v>
      </c>
      <c r="F4347" s="1" t="s">
        <v>145</v>
      </c>
      <c r="G4347" s="1" t="s">
        <v>433</v>
      </c>
    </row>
    <row r="4348" spans="1:7" ht="15" customHeight="1">
      <c r="A4348" s="184">
        <v>44429</v>
      </c>
      <c r="B4348" s="1" t="s">
        <v>314</v>
      </c>
      <c r="C4348" s="38">
        <v>51920</v>
      </c>
      <c r="E4348" s="1" t="s">
        <v>133</v>
      </c>
      <c r="F4348" s="1" t="s">
        <v>145</v>
      </c>
      <c r="G4348" s="1" t="s">
        <v>433</v>
      </c>
    </row>
    <row r="4349" spans="1:7" ht="15" customHeight="1">
      <c r="A4349" s="184">
        <v>44429</v>
      </c>
      <c r="B4349" s="1" t="s">
        <v>471</v>
      </c>
      <c r="D4349" s="38">
        <v>2040</v>
      </c>
      <c r="E4349" s="1" t="s">
        <v>133</v>
      </c>
      <c r="F4349" s="1" t="s">
        <v>146</v>
      </c>
      <c r="G4349" s="1" t="s">
        <v>433</v>
      </c>
    </row>
    <row r="4350" spans="1:7" ht="15" customHeight="1">
      <c r="A4350" s="184">
        <v>44429</v>
      </c>
      <c r="B4350" s="1" t="s">
        <v>314</v>
      </c>
      <c r="C4350" s="38">
        <v>2040</v>
      </c>
      <c r="E4350" s="1" t="s">
        <v>133</v>
      </c>
      <c r="F4350" s="1" t="s">
        <v>146</v>
      </c>
      <c r="G4350" s="1" t="s">
        <v>433</v>
      </c>
    </row>
    <row r="4351" spans="1:7" ht="15" customHeight="1">
      <c r="A4351" s="184">
        <v>44429</v>
      </c>
      <c r="B4351" s="1" t="s">
        <v>471</v>
      </c>
      <c r="D4351" s="38">
        <v>105000</v>
      </c>
      <c r="E4351" s="1" t="s">
        <v>133</v>
      </c>
      <c r="F4351" s="1" t="s">
        <v>147</v>
      </c>
      <c r="G4351" s="1" t="s">
        <v>433</v>
      </c>
    </row>
    <row r="4352" spans="1:7" ht="15" customHeight="1">
      <c r="A4352" s="184">
        <v>44429</v>
      </c>
      <c r="B4352" s="1" t="s">
        <v>467</v>
      </c>
      <c r="D4352" s="38">
        <v>10500</v>
      </c>
      <c r="E4352" s="1" t="s">
        <v>133</v>
      </c>
      <c r="F4352" s="1" t="s">
        <v>147</v>
      </c>
      <c r="G4352" s="1" t="s">
        <v>433</v>
      </c>
    </row>
    <row r="4353" spans="1:7" ht="15" customHeight="1">
      <c r="A4353" s="184">
        <v>44429</v>
      </c>
      <c r="B4353" s="1" t="s">
        <v>314</v>
      </c>
      <c r="C4353" s="38">
        <v>115500</v>
      </c>
      <c r="E4353" s="1" t="s">
        <v>133</v>
      </c>
      <c r="F4353" s="1" t="s">
        <v>147</v>
      </c>
      <c r="G4353" s="1" t="s">
        <v>433</v>
      </c>
    </row>
    <row r="4354" spans="1:7" ht="15" customHeight="1">
      <c r="A4354" s="184">
        <v>44429</v>
      </c>
      <c r="B4354" s="1" t="s">
        <v>471</v>
      </c>
      <c r="D4354" s="38">
        <v>55610</v>
      </c>
      <c r="E4354" s="1" t="s">
        <v>448</v>
      </c>
      <c r="F4354" s="1" t="s">
        <v>145</v>
      </c>
      <c r="G4354" s="1" t="s">
        <v>433</v>
      </c>
    </row>
    <row r="4355" spans="1:7" ht="15" customHeight="1">
      <c r="A4355" s="184">
        <v>44429</v>
      </c>
      <c r="B4355" s="1" t="s">
        <v>467</v>
      </c>
      <c r="D4355" s="38">
        <v>5561</v>
      </c>
      <c r="E4355" s="1" t="s">
        <v>448</v>
      </c>
      <c r="F4355" s="1" t="s">
        <v>145</v>
      </c>
      <c r="G4355" s="1" t="s">
        <v>433</v>
      </c>
    </row>
    <row r="4356" spans="1:7" ht="15" customHeight="1">
      <c r="A4356" s="184">
        <v>44429</v>
      </c>
      <c r="B4356" s="1" t="s">
        <v>314</v>
      </c>
      <c r="C4356" s="38">
        <v>61171</v>
      </c>
      <c r="E4356" s="1" t="s">
        <v>448</v>
      </c>
      <c r="F4356" s="1" t="s">
        <v>145</v>
      </c>
      <c r="G4356" s="1" t="s">
        <v>433</v>
      </c>
    </row>
    <row r="4357" spans="1:7" ht="15" customHeight="1">
      <c r="A4357" s="184">
        <v>44429</v>
      </c>
      <c r="B4357" s="1" t="s">
        <v>471</v>
      </c>
      <c r="D4357" s="38">
        <v>2400</v>
      </c>
      <c r="E4357" s="1" t="s">
        <v>448</v>
      </c>
      <c r="F4357" s="1" t="s">
        <v>146</v>
      </c>
      <c r="G4357" s="1" t="s">
        <v>433</v>
      </c>
    </row>
    <row r="4358" spans="1:7" ht="15" customHeight="1">
      <c r="A4358" s="184">
        <v>44429</v>
      </c>
      <c r="B4358" s="1" t="s">
        <v>314</v>
      </c>
      <c r="C4358" s="38">
        <v>2400</v>
      </c>
      <c r="E4358" s="1" t="s">
        <v>448</v>
      </c>
      <c r="F4358" s="1" t="s">
        <v>146</v>
      </c>
      <c r="G4358" s="1" t="s">
        <v>433</v>
      </c>
    </row>
    <row r="4359" spans="1:7" ht="15" customHeight="1">
      <c r="A4359" s="184">
        <v>44429</v>
      </c>
      <c r="B4359" s="1" t="s">
        <v>471</v>
      </c>
      <c r="D4359" s="38">
        <v>350000</v>
      </c>
      <c r="E4359" s="1" t="s">
        <v>448</v>
      </c>
      <c r="F4359" s="1" t="s">
        <v>147</v>
      </c>
      <c r="G4359" s="1" t="s">
        <v>433</v>
      </c>
    </row>
    <row r="4360" spans="1:7" ht="15" customHeight="1">
      <c r="A4360" s="184">
        <v>44429</v>
      </c>
      <c r="B4360" s="1" t="s">
        <v>467</v>
      </c>
      <c r="D4360" s="38">
        <v>35000</v>
      </c>
      <c r="E4360" s="1" t="s">
        <v>448</v>
      </c>
      <c r="F4360" s="1" t="s">
        <v>147</v>
      </c>
      <c r="G4360" s="1" t="s">
        <v>433</v>
      </c>
    </row>
    <row r="4361" spans="1:7" ht="15" customHeight="1">
      <c r="A4361" s="184">
        <v>44429</v>
      </c>
      <c r="B4361" s="1" t="s">
        <v>314</v>
      </c>
      <c r="C4361" s="38">
        <v>385000</v>
      </c>
      <c r="E4361" s="1" t="s">
        <v>448</v>
      </c>
      <c r="F4361" s="1" t="s">
        <v>147</v>
      </c>
      <c r="G4361" s="1" t="s">
        <v>433</v>
      </c>
    </row>
    <row r="4362" spans="1:7" ht="15" customHeight="1">
      <c r="A4362" s="184">
        <v>44429</v>
      </c>
      <c r="B4362" s="1" t="s">
        <v>471</v>
      </c>
      <c r="D4362" s="38">
        <v>158680</v>
      </c>
      <c r="E4362" s="1" t="s">
        <v>119</v>
      </c>
      <c r="F4362" s="1" t="s">
        <v>145</v>
      </c>
      <c r="G4362" s="1" t="s">
        <v>433</v>
      </c>
    </row>
    <row r="4363" spans="1:7" ht="15" customHeight="1">
      <c r="A4363" s="184">
        <v>44429</v>
      </c>
      <c r="B4363" s="1" t="s">
        <v>467</v>
      </c>
      <c r="D4363" s="38">
        <v>15868</v>
      </c>
      <c r="E4363" s="1" t="s">
        <v>119</v>
      </c>
      <c r="F4363" s="1" t="s">
        <v>145</v>
      </c>
      <c r="G4363" s="1" t="s">
        <v>433</v>
      </c>
    </row>
    <row r="4364" spans="1:7" ht="15" customHeight="1">
      <c r="A4364" s="184">
        <v>44429</v>
      </c>
      <c r="B4364" s="1" t="s">
        <v>314</v>
      </c>
      <c r="C4364" s="38">
        <v>174548</v>
      </c>
      <c r="E4364" s="1" t="s">
        <v>119</v>
      </c>
      <c r="F4364" s="1" t="s">
        <v>145</v>
      </c>
      <c r="G4364" s="1" t="s">
        <v>433</v>
      </c>
    </row>
    <row r="4365" spans="1:7" ht="15" customHeight="1">
      <c r="A4365" s="184">
        <v>44429</v>
      </c>
      <c r="B4365" s="1" t="s">
        <v>471</v>
      </c>
      <c r="D4365" s="38">
        <v>6870</v>
      </c>
      <c r="E4365" s="1" t="s">
        <v>119</v>
      </c>
      <c r="F4365" s="1" t="s">
        <v>146</v>
      </c>
      <c r="G4365" s="1" t="s">
        <v>433</v>
      </c>
    </row>
    <row r="4366" spans="1:7" ht="15" customHeight="1">
      <c r="A4366" s="184">
        <v>44429</v>
      </c>
      <c r="B4366" s="1" t="s">
        <v>314</v>
      </c>
      <c r="C4366" s="38">
        <v>6870</v>
      </c>
      <c r="E4366" s="1" t="s">
        <v>119</v>
      </c>
      <c r="F4366" s="1" t="s">
        <v>146</v>
      </c>
      <c r="G4366" s="1" t="s">
        <v>433</v>
      </c>
    </row>
    <row r="4367" spans="1:7" ht="15" customHeight="1">
      <c r="A4367" s="184">
        <v>44429</v>
      </c>
      <c r="B4367" s="1" t="s">
        <v>471</v>
      </c>
      <c r="D4367" s="38">
        <v>214540</v>
      </c>
      <c r="E4367" s="1" t="s">
        <v>141</v>
      </c>
      <c r="F4367" s="1" t="s">
        <v>145</v>
      </c>
      <c r="G4367" s="1" t="s">
        <v>433</v>
      </c>
    </row>
    <row r="4368" spans="1:7" ht="15" customHeight="1">
      <c r="A4368" s="184">
        <v>44429</v>
      </c>
      <c r="B4368" s="1" t="s">
        <v>467</v>
      </c>
      <c r="D4368" s="38">
        <v>21454</v>
      </c>
      <c r="E4368" s="1" t="s">
        <v>141</v>
      </c>
      <c r="F4368" s="1" t="s">
        <v>145</v>
      </c>
      <c r="G4368" s="1" t="s">
        <v>433</v>
      </c>
    </row>
    <row r="4369" spans="1:7" ht="15" customHeight="1">
      <c r="A4369" s="184">
        <v>44429</v>
      </c>
      <c r="B4369" s="1" t="s">
        <v>314</v>
      </c>
      <c r="C4369" s="38">
        <v>235994</v>
      </c>
      <c r="E4369" s="1" t="s">
        <v>141</v>
      </c>
      <c r="F4369" s="1" t="s">
        <v>145</v>
      </c>
      <c r="G4369" s="1" t="s">
        <v>433</v>
      </c>
    </row>
    <row r="4370" spans="1:7" ht="15" customHeight="1">
      <c r="A4370" s="184">
        <v>44429</v>
      </c>
      <c r="B4370" s="1" t="s">
        <v>471</v>
      </c>
      <c r="D4370" s="38">
        <v>9280</v>
      </c>
      <c r="E4370" s="1" t="s">
        <v>141</v>
      </c>
      <c r="F4370" s="1" t="s">
        <v>146</v>
      </c>
      <c r="G4370" s="1" t="s">
        <v>433</v>
      </c>
    </row>
    <row r="4371" spans="1:7" ht="15" customHeight="1">
      <c r="A4371" s="184">
        <v>44429</v>
      </c>
      <c r="B4371" s="1" t="s">
        <v>314</v>
      </c>
      <c r="C4371" s="38">
        <v>9280</v>
      </c>
      <c r="E4371" s="1" t="s">
        <v>141</v>
      </c>
      <c r="F4371" s="1" t="s">
        <v>146</v>
      </c>
      <c r="G4371" s="1" t="s">
        <v>433</v>
      </c>
    </row>
    <row r="4372" spans="1:7" ht="15" customHeight="1">
      <c r="A4372" s="184">
        <v>44429</v>
      </c>
      <c r="B4372" s="1" t="s">
        <v>471</v>
      </c>
      <c r="D4372" s="38">
        <v>2593850</v>
      </c>
      <c r="E4372" s="1" t="s">
        <v>141</v>
      </c>
      <c r="F4372" s="1" t="s">
        <v>236</v>
      </c>
      <c r="G4372" s="1" t="s">
        <v>433</v>
      </c>
    </row>
    <row r="4373" spans="1:7" ht="15" customHeight="1">
      <c r="A4373" s="184">
        <v>44429</v>
      </c>
      <c r="B4373" s="1" t="s">
        <v>467</v>
      </c>
      <c r="D4373" s="38">
        <v>259385</v>
      </c>
      <c r="E4373" s="1" t="s">
        <v>141</v>
      </c>
      <c r="F4373" s="1" t="s">
        <v>236</v>
      </c>
      <c r="G4373" s="1" t="s">
        <v>433</v>
      </c>
    </row>
    <row r="4374" spans="1:7" ht="15" customHeight="1">
      <c r="A4374" s="184">
        <v>44429</v>
      </c>
      <c r="B4374" s="1" t="s">
        <v>314</v>
      </c>
      <c r="C4374" s="38">
        <v>2853235</v>
      </c>
      <c r="E4374" s="1" t="s">
        <v>141</v>
      </c>
      <c r="F4374" s="1" t="s">
        <v>236</v>
      </c>
      <c r="G4374" s="1" t="s">
        <v>433</v>
      </c>
    </row>
    <row r="4375" spans="1:7" ht="15" customHeight="1">
      <c r="A4375" s="184">
        <v>44429</v>
      </c>
      <c r="B4375" s="1" t="s">
        <v>471</v>
      </c>
      <c r="D4375" s="38">
        <v>112310</v>
      </c>
      <c r="E4375" s="1" t="s">
        <v>141</v>
      </c>
      <c r="F4375" s="1" t="s">
        <v>237</v>
      </c>
      <c r="G4375" s="1" t="s">
        <v>433</v>
      </c>
    </row>
    <row r="4376" spans="1:7" ht="15" customHeight="1">
      <c r="A4376" s="184">
        <v>44429</v>
      </c>
      <c r="B4376" s="1" t="s">
        <v>314</v>
      </c>
      <c r="C4376" s="38">
        <v>112310</v>
      </c>
      <c r="E4376" s="1" t="s">
        <v>141</v>
      </c>
      <c r="F4376" s="1" t="s">
        <v>237</v>
      </c>
      <c r="G4376" s="1" t="s">
        <v>433</v>
      </c>
    </row>
    <row r="4377" spans="1:7" ht="15" customHeight="1">
      <c r="A4377" s="184">
        <v>44429</v>
      </c>
      <c r="B4377" s="1" t="s">
        <v>471</v>
      </c>
      <c r="D4377" s="38">
        <v>18090</v>
      </c>
      <c r="E4377" s="1" t="s">
        <v>134</v>
      </c>
      <c r="F4377" s="1" t="s">
        <v>145</v>
      </c>
      <c r="G4377" s="1" t="s">
        <v>433</v>
      </c>
    </row>
    <row r="4378" spans="1:7" ht="15" customHeight="1">
      <c r="A4378" s="184">
        <v>44429</v>
      </c>
      <c r="B4378" s="1" t="s">
        <v>467</v>
      </c>
      <c r="D4378" s="38">
        <v>1809</v>
      </c>
      <c r="E4378" s="1" t="s">
        <v>134</v>
      </c>
      <c r="F4378" s="1" t="s">
        <v>145</v>
      </c>
      <c r="G4378" s="1" t="s">
        <v>433</v>
      </c>
    </row>
    <row r="4379" spans="1:7" ht="15" customHeight="1">
      <c r="A4379" s="184">
        <v>44429</v>
      </c>
      <c r="B4379" s="1" t="s">
        <v>314</v>
      </c>
      <c r="C4379" s="38">
        <v>19899</v>
      </c>
      <c r="E4379" s="1" t="s">
        <v>134</v>
      </c>
      <c r="F4379" s="1" t="s">
        <v>145</v>
      </c>
      <c r="G4379" s="1" t="s">
        <v>433</v>
      </c>
    </row>
    <row r="4380" spans="1:7" ht="15" customHeight="1">
      <c r="A4380" s="184">
        <v>44429</v>
      </c>
      <c r="B4380" s="1" t="s">
        <v>471</v>
      </c>
      <c r="D4380" s="38">
        <v>780</v>
      </c>
      <c r="E4380" s="1" t="s">
        <v>134</v>
      </c>
      <c r="F4380" s="1" t="s">
        <v>146</v>
      </c>
      <c r="G4380" s="1" t="s">
        <v>433</v>
      </c>
    </row>
    <row r="4381" spans="1:7" ht="15" customHeight="1">
      <c r="A4381" s="184">
        <v>44429</v>
      </c>
      <c r="B4381" s="1" t="s">
        <v>314</v>
      </c>
      <c r="C4381" s="38">
        <v>780</v>
      </c>
      <c r="E4381" s="1" t="s">
        <v>134</v>
      </c>
      <c r="F4381" s="1" t="s">
        <v>146</v>
      </c>
      <c r="G4381" s="1" t="s">
        <v>433</v>
      </c>
    </row>
    <row r="4382" spans="1:7" ht="15" customHeight="1">
      <c r="A4382" s="184">
        <v>44429</v>
      </c>
      <c r="B4382" s="1" t="s">
        <v>471</v>
      </c>
      <c r="D4382" s="38">
        <v>146010</v>
      </c>
      <c r="E4382" s="1" t="s">
        <v>123</v>
      </c>
      <c r="F4382" s="1" t="s">
        <v>145</v>
      </c>
      <c r="G4382" s="1" t="s">
        <v>433</v>
      </c>
    </row>
    <row r="4383" spans="1:7" ht="15" customHeight="1">
      <c r="A4383" s="184">
        <v>44429</v>
      </c>
      <c r="B4383" s="1" t="s">
        <v>467</v>
      </c>
      <c r="D4383" s="38">
        <v>14601</v>
      </c>
      <c r="E4383" s="1" t="s">
        <v>123</v>
      </c>
      <c r="F4383" s="1" t="s">
        <v>145</v>
      </c>
      <c r="G4383" s="1" t="s">
        <v>433</v>
      </c>
    </row>
    <row r="4384" spans="1:7" ht="15" customHeight="1">
      <c r="A4384" s="184">
        <v>44429</v>
      </c>
      <c r="B4384" s="1" t="s">
        <v>314</v>
      </c>
      <c r="C4384" s="38">
        <v>160611</v>
      </c>
      <c r="E4384" s="1" t="s">
        <v>123</v>
      </c>
      <c r="F4384" s="1" t="s">
        <v>145</v>
      </c>
      <c r="G4384" s="1" t="s">
        <v>433</v>
      </c>
    </row>
    <row r="4385" spans="1:7" ht="15" customHeight="1">
      <c r="A4385" s="184">
        <v>44429</v>
      </c>
      <c r="B4385" s="1" t="s">
        <v>471</v>
      </c>
      <c r="D4385" s="38">
        <v>6310</v>
      </c>
      <c r="E4385" s="1" t="s">
        <v>123</v>
      </c>
      <c r="F4385" s="1" t="s">
        <v>146</v>
      </c>
      <c r="G4385" s="1" t="s">
        <v>433</v>
      </c>
    </row>
    <row r="4386" spans="1:7" ht="15" customHeight="1">
      <c r="A4386" s="184">
        <v>44429</v>
      </c>
      <c r="B4386" s="1" t="s">
        <v>314</v>
      </c>
      <c r="C4386" s="38">
        <v>6310</v>
      </c>
      <c r="E4386" s="1" t="s">
        <v>123</v>
      </c>
      <c r="F4386" s="1" t="s">
        <v>146</v>
      </c>
      <c r="G4386" s="1" t="s">
        <v>433</v>
      </c>
    </row>
    <row r="4387" spans="1:7" ht="15" customHeight="1">
      <c r="A4387" s="184">
        <v>44429</v>
      </c>
      <c r="B4387" s="1" t="s">
        <v>471</v>
      </c>
      <c r="D4387" s="38">
        <v>31720</v>
      </c>
      <c r="E4387" s="1" t="s">
        <v>125</v>
      </c>
      <c r="F4387" s="1" t="s">
        <v>145</v>
      </c>
      <c r="G4387" s="1" t="s">
        <v>433</v>
      </c>
    </row>
    <row r="4388" spans="1:7" ht="15" customHeight="1">
      <c r="A4388" s="184">
        <v>44429</v>
      </c>
      <c r="B4388" s="1" t="s">
        <v>467</v>
      </c>
      <c r="D4388" s="38">
        <v>3172</v>
      </c>
      <c r="E4388" s="1" t="s">
        <v>125</v>
      </c>
      <c r="F4388" s="1" t="s">
        <v>145</v>
      </c>
      <c r="G4388" s="1" t="s">
        <v>433</v>
      </c>
    </row>
    <row r="4389" spans="1:7" ht="15" customHeight="1">
      <c r="A4389" s="184">
        <v>44429</v>
      </c>
      <c r="B4389" s="1" t="s">
        <v>314</v>
      </c>
      <c r="C4389" s="38">
        <v>34892</v>
      </c>
      <c r="E4389" s="1" t="s">
        <v>125</v>
      </c>
      <c r="F4389" s="1" t="s">
        <v>145</v>
      </c>
      <c r="G4389" s="1" t="s">
        <v>433</v>
      </c>
    </row>
    <row r="4390" spans="1:7" ht="15" customHeight="1">
      <c r="A4390" s="184">
        <v>44429</v>
      </c>
      <c r="B4390" s="1" t="s">
        <v>471</v>
      </c>
      <c r="D4390" s="38">
        <v>1370</v>
      </c>
      <c r="E4390" s="1" t="s">
        <v>125</v>
      </c>
      <c r="F4390" s="1" t="s">
        <v>146</v>
      </c>
      <c r="G4390" s="1" t="s">
        <v>433</v>
      </c>
    </row>
    <row r="4391" spans="1:7" ht="15" customHeight="1">
      <c r="A4391" s="184">
        <v>44429</v>
      </c>
      <c r="B4391" s="1" t="s">
        <v>314</v>
      </c>
      <c r="C4391" s="38">
        <v>1370</v>
      </c>
      <c r="E4391" s="1" t="s">
        <v>125</v>
      </c>
      <c r="F4391" s="1" t="s">
        <v>146</v>
      </c>
      <c r="G4391" s="1" t="s">
        <v>433</v>
      </c>
    </row>
    <row r="4392" spans="1:7" ht="15" customHeight="1">
      <c r="A4392" s="184">
        <v>44429</v>
      </c>
      <c r="B4392" s="1" t="s">
        <v>471</v>
      </c>
      <c r="D4392" s="38">
        <v>124410</v>
      </c>
      <c r="E4392" s="1" t="s">
        <v>466</v>
      </c>
      <c r="F4392" s="1" t="s">
        <v>145</v>
      </c>
      <c r="G4392" s="1" t="s">
        <v>433</v>
      </c>
    </row>
    <row r="4393" spans="1:7" ht="15" customHeight="1">
      <c r="A4393" s="184">
        <v>44429</v>
      </c>
      <c r="B4393" s="1" t="s">
        <v>467</v>
      </c>
      <c r="D4393" s="38">
        <v>12441</v>
      </c>
      <c r="E4393" s="1" t="s">
        <v>466</v>
      </c>
      <c r="F4393" s="1" t="s">
        <v>145</v>
      </c>
      <c r="G4393" s="1" t="s">
        <v>433</v>
      </c>
    </row>
    <row r="4394" spans="1:7" ht="15" customHeight="1">
      <c r="A4394" s="184">
        <v>44429</v>
      </c>
      <c r="B4394" s="1" t="s">
        <v>314</v>
      </c>
      <c r="C4394" s="38">
        <v>136851</v>
      </c>
      <c r="E4394" s="1" t="s">
        <v>466</v>
      </c>
      <c r="F4394" s="1" t="s">
        <v>145</v>
      </c>
      <c r="G4394" s="1" t="s">
        <v>433</v>
      </c>
    </row>
    <row r="4395" spans="1:7" ht="15" customHeight="1">
      <c r="A4395" s="184">
        <v>44429</v>
      </c>
      <c r="B4395" s="1" t="s">
        <v>471</v>
      </c>
      <c r="D4395" s="38">
        <v>5380</v>
      </c>
      <c r="E4395" s="1" t="s">
        <v>466</v>
      </c>
      <c r="F4395" s="1" t="s">
        <v>146</v>
      </c>
      <c r="G4395" s="1" t="s">
        <v>433</v>
      </c>
    </row>
    <row r="4396" spans="1:7" ht="15" customHeight="1">
      <c r="A4396" s="184">
        <v>44429</v>
      </c>
      <c r="B4396" s="1" t="s">
        <v>314</v>
      </c>
      <c r="C4396" s="38">
        <v>5380</v>
      </c>
      <c r="E4396" s="1" t="s">
        <v>466</v>
      </c>
      <c r="F4396" s="1" t="s">
        <v>146</v>
      </c>
      <c r="G4396" s="1" t="s">
        <v>433</v>
      </c>
    </row>
    <row r="4397" spans="1:7" ht="15" customHeight="1">
      <c r="A4397" s="184">
        <v>44429</v>
      </c>
      <c r="B4397" s="1" t="s">
        <v>471</v>
      </c>
      <c r="D4397" s="38">
        <v>350000</v>
      </c>
      <c r="E4397" s="1" t="s">
        <v>329</v>
      </c>
      <c r="F4397" s="1" t="s">
        <v>147</v>
      </c>
      <c r="G4397" s="1" t="s">
        <v>433</v>
      </c>
    </row>
    <row r="4398" spans="1:7" ht="15" customHeight="1">
      <c r="A4398" s="184">
        <v>44429</v>
      </c>
      <c r="B4398" s="1" t="s">
        <v>467</v>
      </c>
      <c r="D4398" s="38">
        <v>35000</v>
      </c>
      <c r="E4398" s="1" t="s">
        <v>329</v>
      </c>
      <c r="F4398" s="1" t="s">
        <v>147</v>
      </c>
      <c r="G4398" s="1" t="s">
        <v>433</v>
      </c>
    </row>
    <row r="4399" spans="1:7" ht="15" customHeight="1">
      <c r="A4399" s="184">
        <v>44429</v>
      </c>
      <c r="B4399" s="1" t="s">
        <v>314</v>
      </c>
      <c r="C4399" s="38">
        <v>385000</v>
      </c>
      <c r="E4399" s="1" t="s">
        <v>329</v>
      </c>
      <c r="F4399" s="1" t="s">
        <v>147</v>
      </c>
      <c r="G4399" s="1" t="s">
        <v>433</v>
      </c>
    </row>
    <row r="4400" spans="1:7" ht="15" customHeight="1">
      <c r="A4400" s="184">
        <v>44429</v>
      </c>
      <c r="B4400" s="1" t="s">
        <v>471</v>
      </c>
      <c r="D4400" s="38">
        <v>341310</v>
      </c>
      <c r="E4400" s="1" t="s">
        <v>329</v>
      </c>
      <c r="F4400" s="1" t="s">
        <v>236</v>
      </c>
      <c r="G4400" s="1" t="s">
        <v>433</v>
      </c>
    </row>
    <row r="4401" spans="1:7" ht="15" customHeight="1">
      <c r="A4401" s="184">
        <v>44429</v>
      </c>
      <c r="B4401" s="1" t="s">
        <v>467</v>
      </c>
      <c r="D4401" s="38">
        <v>34131</v>
      </c>
      <c r="E4401" s="1" t="s">
        <v>329</v>
      </c>
      <c r="F4401" s="1" t="s">
        <v>236</v>
      </c>
      <c r="G4401" s="1" t="s">
        <v>433</v>
      </c>
    </row>
    <row r="4402" spans="1:7" ht="15" customHeight="1">
      <c r="A4402" s="184">
        <v>44429</v>
      </c>
      <c r="B4402" s="1" t="s">
        <v>314</v>
      </c>
      <c r="C4402" s="38">
        <v>375441</v>
      </c>
      <c r="E4402" s="1" t="s">
        <v>329</v>
      </c>
      <c r="F4402" s="1" t="s">
        <v>236</v>
      </c>
      <c r="G4402" s="1" t="s">
        <v>433</v>
      </c>
    </row>
    <row r="4403" spans="1:7" ht="15" customHeight="1">
      <c r="A4403" s="184">
        <v>44429</v>
      </c>
      <c r="B4403" s="1" t="s">
        <v>471</v>
      </c>
      <c r="D4403" s="38">
        <v>14770</v>
      </c>
      <c r="E4403" s="1" t="s">
        <v>329</v>
      </c>
      <c r="F4403" s="1" t="s">
        <v>237</v>
      </c>
      <c r="G4403" s="1" t="s">
        <v>433</v>
      </c>
    </row>
    <row r="4404" spans="1:7" ht="15" customHeight="1">
      <c r="A4404" s="184">
        <v>44429</v>
      </c>
      <c r="B4404" s="1" t="s">
        <v>314</v>
      </c>
      <c r="C4404" s="38">
        <v>14770</v>
      </c>
      <c r="E4404" s="1" t="s">
        <v>329</v>
      </c>
      <c r="F4404" s="1" t="s">
        <v>237</v>
      </c>
      <c r="G4404" s="1" t="s">
        <v>433</v>
      </c>
    </row>
    <row r="4405" spans="1:7" ht="15" customHeight="1">
      <c r="A4405" s="184">
        <v>44429</v>
      </c>
      <c r="B4405" s="1" t="s">
        <v>471</v>
      </c>
      <c r="D4405" s="38">
        <v>1855000</v>
      </c>
      <c r="E4405" s="1" t="s">
        <v>329</v>
      </c>
      <c r="F4405" s="1" t="s">
        <v>147</v>
      </c>
      <c r="G4405" s="1" t="s">
        <v>433</v>
      </c>
    </row>
    <row r="4406" spans="1:7" ht="15" customHeight="1">
      <c r="A4406" s="184">
        <v>44429</v>
      </c>
      <c r="B4406" s="1" t="s">
        <v>467</v>
      </c>
      <c r="D4406" s="38">
        <v>185500</v>
      </c>
      <c r="E4406" s="1" t="s">
        <v>329</v>
      </c>
      <c r="F4406" s="1" t="s">
        <v>147</v>
      </c>
      <c r="G4406" s="1" t="s">
        <v>433</v>
      </c>
    </row>
    <row r="4407" spans="1:7" ht="15" customHeight="1">
      <c r="A4407" s="184">
        <v>44429</v>
      </c>
      <c r="B4407" s="1" t="s">
        <v>314</v>
      </c>
      <c r="C4407" s="38">
        <v>2040500</v>
      </c>
      <c r="E4407" s="1" t="s">
        <v>329</v>
      </c>
      <c r="F4407" s="1" t="s">
        <v>147</v>
      </c>
      <c r="G4407" s="1" t="s">
        <v>433</v>
      </c>
    </row>
    <row r="4408" spans="1:7" ht="15" customHeight="1">
      <c r="A4408" s="184">
        <v>44429</v>
      </c>
      <c r="B4408" s="1" t="s">
        <v>471</v>
      </c>
      <c r="D4408" s="38">
        <v>147770</v>
      </c>
      <c r="E4408" s="1" t="s">
        <v>123</v>
      </c>
      <c r="F4408" s="1" t="s">
        <v>145</v>
      </c>
      <c r="G4408" s="1" t="s">
        <v>433</v>
      </c>
    </row>
    <row r="4409" spans="1:7" ht="15" customHeight="1">
      <c r="A4409" s="184">
        <v>44429</v>
      </c>
      <c r="B4409" s="1" t="s">
        <v>467</v>
      </c>
      <c r="D4409" s="38">
        <v>14777</v>
      </c>
      <c r="E4409" s="1" t="s">
        <v>123</v>
      </c>
      <c r="F4409" s="1" t="s">
        <v>145</v>
      </c>
      <c r="G4409" s="1" t="s">
        <v>433</v>
      </c>
    </row>
    <row r="4410" spans="1:7" ht="15" customHeight="1">
      <c r="A4410" s="184">
        <v>44429</v>
      </c>
      <c r="B4410" s="1" t="s">
        <v>314</v>
      </c>
      <c r="C4410" s="38">
        <v>162547</v>
      </c>
      <c r="E4410" s="1" t="s">
        <v>123</v>
      </c>
      <c r="F4410" s="1" t="s">
        <v>145</v>
      </c>
      <c r="G4410" s="1" t="s">
        <v>433</v>
      </c>
    </row>
    <row r="4411" spans="1:7" ht="15" customHeight="1">
      <c r="A4411" s="184">
        <v>44429</v>
      </c>
      <c r="B4411" s="1" t="s">
        <v>471</v>
      </c>
      <c r="D4411" s="38">
        <v>6390</v>
      </c>
      <c r="E4411" s="1" t="s">
        <v>123</v>
      </c>
      <c r="F4411" s="1" t="s">
        <v>146</v>
      </c>
      <c r="G4411" s="1" t="s">
        <v>433</v>
      </c>
    </row>
    <row r="4412" spans="1:7" ht="15" customHeight="1">
      <c r="A4412" s="184">
        <v>44429</v>
      </c>
      <c r="B4412" s="1" t="s">
        <v>314</v>
      </c>
      <c r="C4412" s="38">
        <v>6390</v>
      </c>
      <c r="E4412" s="1" t="s">
        <v>123</v>
      </c>
      <c r="F4412" s="1" t="s">
        <v>146</v>
      </c>
      <c r="G4412" s="1" t="s">
        <v>433</v>
      </c>
    </row>
    <row r="4413" spans="1:7" ht="15" customHeight="1">
      <c r="A4413" s="184">
        <v>44429</v>
      </c>
      <c r="B4413" s="1" t="s">
        <v>471</v>
      </c>
      <c r="D4413" s="38">
        <v>277920</v>
      </c>
      <c r="E4413" s="1" t="s">
        <v>131</v>
      </c>
      <c r="F4413" s="1" t="s">
        <v>145</v>
      </c>
      <c r="G4413" s="1" t="s">
        <v>433</v>
      </c>
    </row>
    <row r="4414" spans="1:7" ht="15" customHeight="1">
      <c r="A4414" s="184">
        <v>44429</v>
      </c>
      <c r="B4414" s="1" t="s">
        <v>467</v>
      </c>
      <c r="D4414" s="38">
        <v>27792</v>
      </c>
      <c r="E4414" s="1" t="s">
        <v>131</v>
      </c>
      <c r="F4414" s="1" t="s">
        <v>145</v>
      </c>
      <c r="G4414" s="1" t="s">
        <v>433</v>
      </c>
    </row>
    <row r="4415" spans="1:7" ht="15" customHeight="1">
      <c r="A4415" s="184">
        <v>44429</v>
      </c>
      <c r="B4415" s="1" t="s">
        <v>314</v>
      </c>
      <c r="C4415" s="38">
        <v>305712</v>
      </c>
      <c r="E4415" s="1" t="s">
        <v>131</v>
      </c>
      <c r="F4415" s="1" t="s">
        <v>145</v>
      </c>
      <c r="G4415" s="1" t="s">
        <v>433</v>
      </c>
    </row>
    <row r="4416" spans="1:7" ht="15" customHeight="1">
      <c r="A4416" s="184">
        <v>44429</v>
      </c>
      <c r="B4416" s="1" t="s">
        <v>471</v>
      </c>
      <c r="D4416" s="38">
        <v>12030</v>
      </c>
      <c r="E4416" s="1" t="s">
        <v>131</v>
      </c>
      <c r="F4416" s="1" t="s">
        <v>146</v>
      </c>
      <c r="G4416" s="1" t="s">
        <v>433</v>
      </c>
    </row>
    <row r="4417" spans="1:7" ht="15" customHeight="1">
      <c r="A4417" s="184">
        <v>44429</v>
      </c>
      <c r="B4417" s="1" t="s">
        <v>314</v>
      </c>
      <c r="C4417" s="38">
        <v>12030</v>
      </c>
      <c r="E4417" s="1" t="s">
        <v>131</v>
      </c>
      <c r="F4417" s="1" t="s">
        <v>146</v>
      </c>
      <c r="G4417" s="1" t="s">
        <v>433</v>
      </c>
    </row>
    <row r="4418" spans="1:7" ht="15" customHeight="1">
      <c r="A4418" s="184">
        <v>44429</v>
      </c>
      <c r="B4418" s="1" t="s">
        <v>471</v>
      </c>
      <c r="D4418" s="38">
        <v>184980</v>
      </c>
      <c r="E4418" s="1" t="s">
        <v>131</v>
      </c>
      <c r="F4418" s="1" t="s">
        <v>236</v>
      </c>
      <c r="G4418" s="1" t="s">
        <v>433</v>
      </c>
    </row>
    <row r="4419" spans="1:7" ht="15" customHeight="1">
      <c r="A4419" s="184">
        <v>44429</v>
      </c>
      <c r="B4419" s="1" t="s">
        <v>467</v>
      </c>
      <c r="D4419" s="38">
        <v>18498</v>
      </c>
      <c r="E4419" s="1" t="s">
        <v>131</v>
      </c>
      <c r="F4419" s="1" t="s">
        <v>236</v>
      </c>
      <c r="G4419" s="1" t="s">
        <v>433</v>
      </c>
    </row>
    <row r="4420" spans="1:7" ht="15" customHeight="1">
      <c r="A4420" s="184">
        <v>44429</v>
      </c>
      <c r="B4420" s="1" t="s">
        <v>314</v>
      </c>
      <c r="C4420" s="38">
        <v>203478</v>
      </c>
      <c r="E4420" s="1" t="s">
        <v>131</v>
      </c>
      <c r="F4420" s="1" t="s">
        <v>236</v>
      </c>
      <c r="G4420" s="1" t="s">
        <v>433</v>
      </c>
    </row>
    <row r="4421" spans="1:7" ht="15" customHeight="1">
      <c r="A4421" s="184">
        <v>44429</v>
      </c>
      <c r="B4421" s="1" t="s">
        <v>471</v>
      </c>
      <c r="D4421" s="38">
        <v>8000</v>
      </c>
      <c r="E4421" s="1" t="s">
        <v>131</v>
      </c>
      <c r="F4421" s="1" t="s">
        <v>237</v>
      </c>
      <c r="G4421" s="1" t="s">
        <v>433</v>
      </c>
    </row>
    <row r="4422" spans="1:7" ht="15" customHeight="1">
      <c r="A4422" s="184">
        <v>44429</v>
      </c>
      <c r="B4422" s="1" t="s">
        <v>314</v>
      </c>
      <c r="C4422" s="38">
        <v>8000</v>
      </c>
      <c r="E4422" s="1" t="s">
        <v>131</v>
      </c>
      <c r="F4422" s="1" t="s">
        <v>237</v>
      </c>
      <c r="G4422" s="1" t="s">
        <v>433</v>
      </c>
    </row>
    <row r="4423" spans="1:7" ht="15" customHeight="1">
      <c r="A4423" s="184">
        <v>44429</v>
      </c>
      <c r="B4423" s="1" t="s">
        <v>471</v>
      </c>
      <c r="D4423" s="38">
        <v>261900</v>
      </c>
      <c r="E4423" s="1" t="s">
        <v>366</v>
      </c>
      <c r="F4423" s="1" t="s">
        <v>145</v>
      </c>
      <c r="G4423" s="1" t="s">
        <v>433</v>
      </c>
    </row>
    <row r="4424" spans="1:7" ht="15" customHeight="1">
      <c r="A4424" s="184">
        <v>44429</v>
      </c>
      <c r="B4424" s="1" t="s">
        <v>467</v>
      </c>
      <c r="D4424" s="38">
        <v>26190</v>
      </c>
      <c r="E4424" s="1" t="s">
        <v>366</v>
      </c>
      <c r="F4424" s="1" t="s">
        <v>145</v>
      </c>
      <c r="G4424" s="1" t="s">
        <v>433</v>
      </c>
    </row>
    <row r="4425" spans="1:7" ht="15" customHeight="1">
      <c r="A4425" s="184">
        <v>44429</v>
      </c>
      <c r="B4425" s="1" t="s">
        <v>314</v>
      </c>
      <c r="C4425" s="38">
        <v>288090</v>
      </c>
      <c r="E4425" s="1" t="s">
        <v>366</v>
      </c>
      <c r="F4425" s="1" t="s">
        <v>145</v>
      </c>
      <c r="G4425" s="1" t="s">
        <v>433</v>
      </c>
    </row>
    <row r="4426" spans="1:7" ht="15" customHeight="1">
      <c r="A4426" s="184">
        <v>44429</v>
      </c>
      <c r="B4426" s="1" t="s">
        <v>471</v>
      </c>
      <c r="D4426" s="38">
        <v>11340</v>
      </c>
      <c r="E4426" s="1" t="s">
        <v>366</v>
      </c>
      <c r="F4426" s="1" t="s">
        <v>146</v>
      </c>
      <c r="G4426" s="1" t="s">
        <v>433</v>
      </c>
    </row>
    <row r="4427" spans="1:7" ht="15" customHeight="1">
      <c r="A4427" s="184">
        <v>44429</v>
      </c>
      <c r="B4427" s="1" t="s">
        <v>314</v>
      </c>
      <c r="C4427" s="38">
        <v>11340</v>
      </c>
      <c r="E4427" s="1" t="s">
        <v>366</v>
      </c>
      <c r="F4427" s="1" t="s">
        <v>146</v>
      </c>
      <c r="G4427" s="1" t="s">
        <v>433</v>
      </c>
    </row>
    <row r="4428" spans="1:7" ht="15" customHeight="1">
      <c r="A4428" s="184">
        <v>44429</v>
      </c>
      <c r="B4428" s="1" t="s">
        <v>471</v>
      </c>
      <c r="D4428" s="38">
        <v>802920</v>
      </c>
      <c r="E4428" s="1" t="s">
        <v>366</v>
      </c>
      <c r="F4428" s="1" t="s">
        <v>236</v>
      </c>
      <c r="G4428" s="1" t="s">
        <v>433</v>
      </c>
    </row>
    <row r="4429" spans="1:7" ht="15" customHeight="1">
      <c r="A4429" s="184">
        <v>44429</v>
      </c>
      <c r="B4429" s="1" t="s">
        <v>467</v>
      </c>
      <c r="D4429" s="38">
        <v>80292</v>
      </c>
      <c r="E4429" s="1" t="s">
        <v>366</v>
      </c>
      <c r="F4429" s="1" t="s">
        <v>236</v>
      </c>
      <c r="G4429" s="1" t="s">
        <v>433</v>
      </c>
    </row>
    <row r="4430" spans="1:7" ht="15" customHeight="1">
      <c r="A4430" s="184">
        <v>44429</v>
      </c>
      <c r="B4430" s="1" t="s">
        <v>314</v>
      </c>
      <c r="C4430" s="38">
        <v>883212</v>
      </c>
      <c r="E4430" s="1" t="s">
        <v>366</v>
      </c>
      <c r="F4430" s="1" t="s">
        <v>236</v>
      </c>
      <c r="G4430" s="1" t="s">
        <v>433</v>
      </c>
    </row>
    <row r="4431" spans="1:7" ht="15" customHeight="1">
      <c r="A4431" s="184">
        <v>44429</v>
      </c>
      <c r="B4431" s="1" t="s">
        <v>471</v>
      </c>
      <c r="D4431" s="38">
        <v>34766</v>
      </c>
      <c r="E4431" s="1" t="s">
        <v>366</v>
      </c>
      <c r="F4431" s="1" t="s">
        <v>237</v>
      </c>
      <c r="G4431" s="1" t="s">
        <v>433</v>
      </c>
    </row>
    <row r="4432" spans="1:7" ht="15" customHeight="1">
      <c r="A4432" s="184">
        <v>44429</v>
      </c>
      <c r="B4432" s="1" t="s">
        <v>314</v>
      </c>
      <c r="C4432" s="38">
        <v>34766</v>
      </c>
      <c r="E4432" s="1" t="s">
        <v>366</v>
      </c>
      <c r="F4432" s="1" t="s">
        <v>237</v>
      </c>
      <c r="G4432" s="1" t="s">
        <v>433</v>
      </c>
    </row>
    <row r="4433" spans="1:7" ht="15" customHeight="1">
      <c r="A4433" s="184">
        <v>44429</v>
      </c>
      <c r="B4433" s="1" t="s">
        <v>471</v>
      </c>
      <c r="D4433" s="38">
        <v>17780</v>
      </c>
      <c r="E4433" s="1" t="s">
        <v>470</v>
      </c>
      <c r="F4433" s="1" t="s">
        <v>145</v>
      </c>
      <c r="G4433" s="1" t="s">
        <v>433</v>
      </c>
    </row>
    <row r="4434" spans="1:7" ht="15" customHeight="1">
      <c r="A4434" s="184">
        <v>44429</v>
      </c>
      <c r="B4434" s="1" t="s">
        <v>467</v>
      </c>
      <c r="D4434" s="38">
        <v>1778</v>
      </c>
      <c r="E4434" s="1" t="s">
        <v>470</v>
      </c>
      <c r="F4434" s="1" t="s">
        <v>145</v>
      </c>
      <c r="G4434" s="1" t="s">
        <v>433</v>
      </c>
    </row>
    <row r="4435" spans="1:7" ht="15" customHeight="1">
      <c r="A4435" s="184">
        <v>44429</v>
      </c>
      <c r="B4435" s="1" t="s">
        <v>314</v>
      </c>
      <c r="C4435" s="38">
        <v>19558</v>
      </c>
      <c r="E4435" s="1" t="s">
        <v>470</v>
      </c>
      <c r="F4435" s="1" t="s">
        <v>145</v>
      </c>
      <c r="G4435" s="1" t="s">
        <v>433</v>
      </c>
    </row>
    <row r="4436" spans="1:7" ht="15" customHeight="1">
      <c r="A4436" s="184">
        <v>44429</v>
      </c>
      <c r="B4436" s="1" t="s">
        <v>471</v>
      </c>
      <c r="D4436" s="38">
        <v>770</v>
      </c>
      <c r="E4436" s="1" t="s">
        <v>470</v>
      </c>
      <c r="F4436" s="1" t="s">
        <v>146</v>
      </c>
      <c r="G4436" s="1" t="s">
        <v>433</v>
      </c>
    </row>
    <row r="4437" spans="1:7" ht="15" customHeight="1">
      <c r="A4437" s="184">
        <v>44429</v>
      </c>
      <c r="B4437" s="1" t="s">
        <v>314</v>
      </c>
      <c r="C4437" s="38">
        <v>770</v>
      </c>
      <c r="E4437" s="1" t="s">
        <v>470</v>
      </c>
      <c r="F4437" s="1" t="s">
        <v>146</v>
      </c>
      <c r="G4437" s="1" t="s">
        <v>433</v>
      </c>
    </row>
    <row r="4438" spans="1:7" ht="15" customHeight="1">
      <c r="A4438" s="184">
        <v>44429</v>
      </c>
      <c r="B4438" s="1" t="s">
        <v>471</v>
      </c>
      <c r="D4438" s="38">
        <v>28000</v>
      </c>
      <c r="E4438" s="1" t="s">
        <v>137</v>
      </c>
      <c r="F4438" s="1" t="s">
        <v>145</v>
      </c>
      <c r="G4438" s="1" t="s">
        <v>433</v>
      </c>
    </row>
    <row r="4439" spans="1:7" ht="15" customHeight="1">
      <c r="A4439" s="184">
        <v>44429</v>
      </c>
      <c r="B4439" s="1" t="s">
        <v>467</v>
      </c>
      <c r="D4439" s="38">
        <v>2800</v>
      </c>
      <c r="E4439" s="1" t="s">
        <v>137</v>
      </c>
      <c r="F4439" s="1" t="s">
        <v>145</v>
      </c>
      <c r="G4439" s="1" t="s">
        <v>433</v>
      </c>
    </row>
    <row r="4440" spans="1:7" ht="15" customHeight="1">
      <c r="A4440" s="184">
        <v>44429</v>
      </c>
      <c r="B4440" s="1" t="s">
        <v>314</v>
      </c>
      <c r="C4440" s="38">
        <v>30800</v>
      </c>
      <c r="E4440" s="1" t="s">
        <v>137</v>
      </c>
      <c r="F4440" s="1" t="s">
        <v>145</v>
      </c>
      <c r="G4440" s="1" t="s">
        <v>433</v>
      </c>
    </row>
    <row r="4441" spans="1:7" ht="15" customHeight="1">
      <c r="A4441" s="184">
        <v>44429</v>
      </c>
      <c r="B4441" s="1" t="s">
        <v>471</v>
      </c>
      <c r="D4441" s="38">
        <v>1210</v>
      </c>
      <c r="E4441" s="1" t="s">
        <v>137</v>
      </c>
      <c r="F4441" s="1" t="s">
        <v>146</v>
      </c>
      <c r="G4441" s="1" t="s">
        <v>433</v>
      </c>
    </row>
    <row r="4442" spans="1:7" ht="15" customHeight="1">
      <c r="A4442" s="184">
        <v>44429</v>
      </c>
      <c r="B4442" s="1" t="s">
        <v>314</v>
      </c>
      <c r="C4442" s="38">
        <v>1210</v>
      </c>
      <c r="E4442" s="1" t="s">
        <v>137</v>
      </c>
      <c r="F4442" s="1" t="s">
        <v>146</v>
      </c>
      <c r="G4442" s="1" t="s">
        <v>433</v>
      </c>
    </row>
    <row r="4443" spans="1:7" ht="15" customHeight="1">
      <c r="A4443" s="184">
        <v>44429</v>
      </c>
      <c r="B4443" s="1" t="s">
        <v>471</v>
      </c>
      <c r="D4443" s="38">
        <v>34550</v>
      </c>
      <c r="E4443" s="1" t="s">
        <v>137</v>
      </c>
      <c r="F4443" s="1" t="s">
        <v>145</v>
      </c>
      <c r="G4443" s="1" t="s">
        <v>433</v>
      </c>
    </row>
    <row r="4444" spans="1:7" ht="15" customHeight="1">
      <c r="A4444" s="184">
        <v>44429</v>
      </c>
      <c r="B4444" s="1" t="s">
        <v>467</v>
      </c>
      <c r="D4444" s="38">
        <v>3455</v>
      </c>
      <c r="E4444" s="1" t="s">
        <v>137</v>
      </c>
      <c r="F4444" s="1" t="s">
        <v>145</v>
      </c>
      <c r="G4444" s="1" t="s">
        <v>433</v>
      </c>
    </row>
    <row r="4445" spans="1:7" ht="15" customHeight="1">
      <c r="A4445" s="184">
        <v>44429</v>
      </c>
      <c r="B4445" s="1" t="s">
        <v>314</v>
      </c>
      <c r="C4445" s="38">
        <v>38005</v>
      </c>
      <c r="E4445" s="1" t="s">
        <v>137</v>
      </c>
      <c r="F4445" s="1" t="s">
        <v>145</v>
      </c>
      <c r="G4445" s="1" t="s">
        <v>433</v>
      </c>
    </row>
    <row r="4446" spans="1:7" ht="15" customHeight="1">
      <c r="A4446" s="184">
        <v>44429</v>
      </c>
      <c r="B4446" s="1" t="s">
        <v>471</v>
      </c>
      <c r="D4446" s="38">
        <v>1490</v>
      </c>
      <c r="E4446" s="1" t="s">
        <v>137</v>
      </c>
      <c r="F4446" s="1" t="s">
        <v>146</v>
      </c>
      <c r="G4446" s="1" t="s">
        <v>433</v>
      </c>
    </row>
    <row r="4447" spans="1:7" ht="15" customHeight="1">
      <c r="A4447" s="184">
        <v>44429</v>
      </c>
      <c r="B4447" s="1" t="s">
        <v>314</v>
      </c>
      <c r="C4447" s="38">
        <v>1490</v>
      </c>
      <c r="E4447" s="1" t="s">
        <v>137</v>
      </c>
      <c r="F4447" s="1" t="s">
        <v>146</v>
      </c>
      <c r="G4447" s="1" t="s">
        <v>433</v>
      </c>
    </row>
    <row r="4448" spans="1:7" ht="15" customHeight="1">
      <c r="A4448" s="184">
        <v>44429</v>
      </c>
      <c r="B4448" s="1" t="s">
        <v>471</v>
      </c>
      <c r="D4448" s="38">
        <v>210000</v>
      </c>
      <c r="E4448" s="1" t="s">
        <v>137</v>
      </c>
      <c r="F4448" s="1" t="s">
        <v>147</v>
      </c>
      <c r="G4448" s="1" t="s">
        <v>433</v>
      </c>
    </row>
    <row r="4449" spans="1:7" ht="15" customHeight="1">
      <c r="A4449" s="184">
        <v>44429</v>
      </c>
      <c r="B4449" s="1" t="s">
        <v>467</v>
      </c>
      <c r="D4449" s="38">
        <v>21000</v>
      </c>
      <c r="E4449" s="1" t="s">
        <v>137</v>
      </c>
      <c r="F4449" s="1" t="s">
        <v>147</v>
      </c>
      <c r="G4449" s="1" t="s">
        <v>433</v>
      </c>
    </row>
    <row r="4450" spans="1:7" ht="15" customHeight="1">
      <c r="A4450" s="184">
        <v>44429</v>
      </c>
      <c r="B4450" s="1" t="s">
        <v>314</v>
      </c>
      <c r="C4450" s="38">
        <v>231000</v>
      </c>
      <c r="E4450" s="1" t="s">
        <v>137</v>
      </c>
      <c r="F4450" s="1" t="s">
        <v>147</v>
      </c>
      <c r="G4450" s="1" t="s">
        <v>433</v>
      </c>
    </row>
    <row r="4451" spans="1:7" ht="15" customHeight="1">
      <c r="A4451" s="184">
        <v>44429</v>
      </c>
      <c r="B4451" s="1" t="s">
        <v>471</v>
      </c>
      <c r="D4451" s="38">
        <v>361030</v>
      </c>
      <c r="E4451" s="1" t="s">
        <v>137</v>
      </c>
      <c r="F4451" s="1" t="s">
        <v>145</v>
      </c>
      <c r="G4451" s="1" t="s">
        <v>433</v>
      </c>
    </row>
    <row r="4452" spans="1:7" ht="15" customHeight="1">
      <c r="A4452" s="184">
        <v>44429</v>
      </c>
      <c r="B4452" s="1" t="s">
        <v>467</v>
      </c>
      <c r="D4452" s="38">
        <v>36103</v>
      </c>
      <c r="E4452" s="1" t="s">
        <v>137</v>
      </c>
      <c r="F4452" s="1" t="s">
        <v>145</v>
      </c>
      <c r="G4452" s="1" t="s">
        <v>433</v>
      </c>
    </row>
    <row r="4453" spans="1:7" ht="15" customHeight="1">
      <c r="A4453" s="184">
        <v>44429</v>
      </c>
      <c r="B4453" s="1" t="s">
        <v>314</v>
      </c>
      <c r="C4453" s="38">
        <v>397133</v>
      </c>
      <c r="E4453" s="1" t="s">
        <v>137</v>
      </c>
      <c r="F4453" s="1" t="s">
        <v>145</v>
      </c>
      <c r="G4453" s="1" t="s">
        <v>433</v>
      </c>
    </row>
    <row r="4454" spans="1:7" ht="15" customHeight="1">
      <c r="A4454" s="184">
        <v>44429</v>
      </c>
      <c r="B4454" s="1" t="s">
        <v>471</v>
      </c>
      <c r="D4454" s="38">
        <v>15620</v>
      </c>
      <c r="E4454" s="1" t="s">
        <v>137</v>
      </c>
      <c r="F4454" s="1" t="s">
        <v>146</v>
      </c>
      <c r="G4454" s="1" t="s">
        <v>433</v>
      </c>
    </row>
    <row r="4455" spans="1:7" ht="15" customHeight="1">
      <c r="A4455" s="184">
        <v>44429</v>
      </c>
      <c r="B4455" s="1" t="s">
        <v>314</v>
      </c>
      <c r="C4455" s="38">
        <v>15620</v>
      </c>
      <c r="E4455" s="1" t="s">
        <v>137</v>
      </c>
      <c r="F4455" s="1" t="s">
        <v>146</v>
      </c>
      <c r="G4455" s="1" t="s">
        <v>433</v>
      </c>
    </row>
    <row r="4456" spans="1:7" ht="15" customHeight="1">
      <c r="A4456" s="184">
        <v>44429</v>
      </c>
      <c r="B4456" s="1" t="s">
        <v>471</v>
      </c>
      <c r="D4456" s="38">
        <v>420000</v>
      </c>
      <c r="E4456" s="1" t="s">
        <v>137</v>
      </c>
      <c r="F4456" s="1" t="s">
        <v>147</v>
      </c>
      <c r="G4456" s="1" t="s">
        <v>433</v>
      </c>
    </row>
    <row r="4457" spans="1:7" ht="15" customHeight="1">
      <c r="A4457" s="184">
        <v>44429</v>
      </c>
      <c r="B4457" s="1" t="s">
        <v>467</v>
      </c>
      <c r="D4457" s="38">
        <v>42000</v>
      </c>
      <c r="E4457" s="1" t="s">
        <v>137</v>
      </c>
      <c r="F4457" s="1" t="s">
        <v>147</v>
      </c>
      <c r="G4457" s="1" t="s">
        <v>433</v>
      </c>
    </row>
    <row r="4458" spans="1:7" ht="15" customHeight="1">
      <c r="A4458" s="184">
        <v>44429</v>
      </c>
      <c r="B4458" s="1" t="s">
        <v>314</v>
      </c>
      <c r="C4458" s="38">
        <v>462000</v>
      </c>
      <c r="E4458" s="1" t="s">
        <v>137</v>
      </c>
      <c r="F4458" s="1" t="s">
        <v>147</v>
      </c>
      <c r="G4458" s="1" t="s">
        <v>433</v>
      </c>
    </row>
    <row r="4459" spans="1:7" ht="15" customHeight="1">
      <c r="A4459" s="184">
        <v>44429</v>
      </c>
      <c r="B4459" s="1" t="s">
        <v>471</v>
      </c>
      <c r="D4459" s="38">
        <v>35820</v>
      </c>
      <c r="E4459" s="1" t="s">
        <v>125</v>
      </c>
      <c r="F4459" s="1" t="s">
        <v>145</v>
      </c>
      <c r="G4459" s="1" t="s">
        <v>433</v>
      </c>
    </row>
    <row r="4460" spans="1:7" ht="15" customHeight="1">
      <c r="A4460" s="184">
        <v>44429</v>
      </c>
      <c r="B4460" s="1" t="s">
        <v>467</v>
      </c>
      <c r="D4460" s="38">
        <v>3582</v>
      </c>
      <c r="E4460" s="1" t="s">
        <v>125</v>
      </c>
      <c r="F4460" s="1" t="s">
        <v>145</v>
      </c>
      <c r="G4460" s="1" t="s">
        <v>433</v>
      </c>
    </row>
    <row r="4461" spans="1:7" ht="15" customHeight="1">
      <c r="A4461" s="184">
        <v>44429</v>
      </c>
      <c r="B4461" s="1" t="s">
        <v>314</v>
      </c>
      <c r="C4461" s="38">
        <v>39402</v>
      </c>
      <c r="E4461" s="1" t="s">
        <v>125</v>
      </c>
      <c r="F4461" s="1" t="s">
        <v>145</v>
      </c>
      <c r="G4461" s="1" t="s">
        <v>433</v>
      </c>
    </row>
    <row r="4462" spans="1:7" ht="15" customHeight="1">
      <c r="A4462" s="184">
        <v>44429</v>
      </c>
      <c r="B4462" s="1" t="s">
        <v>471</v>
      </c>
      <c r="D4462" s="38">
        <v>1550</v>
      </c>
      <c r="E4462" s="1" t="s">
        <v>125</v>
      </c>
      <c r="F4462" s="1" t="s">
        <v>146</v>
      </c>
      <c r="G4462" s="1" t="s">
        <v>433</v>
      </c>
    </row>
    <row r="4463" spans="1:7" ht="15" customHeight="1">
      <c r="A4463" s="184">
        <v>44429</v>
      </c>
      <c r="B4463" s="1" t="s">
        <v>314</v>
      </c>
      <c r="C4463" s="38">
        <v>1550</v>
      </c>
      <c r="E4463" s="1" t="s">
        <v>125</v>
      </c>
      <c r="F4463" s="1" t="s">
        <v>146</v>
      </c>
      <c r="G4463" s="1" t="s">
        <v>433</v>
      </c>
    </row>
    <row r="4464" spans="1:7" ht="15" customHeight="1">
      <c r="A4464" s="184">
        <v>44429</v>
      </c>
      <c r="B4464" s="1" t="s">
        <v>471</v>
      </c>
      <c r="D4464" s="38">
        <v>72830</v>
      </c>
      <c r="E4464" s="1" t="s">
        <v>132</v>
      </c>
      <c r="F4464" s="1" t="s">
        <v>145</v>
      </c>
      <c r="G4464" s="1" t="s">
        <v>433</v>
      </c>
    </row>
    <row r="4465" spans="1:7" ht="15" customHeight="1">
      <c r="A4465" s="184">
        <v>44429</v>
      </c>
      <c r="B4465" s="1" t="s">
        <v>467</v>
      </c>
      <c r="D4465" s="38">
        <v>7283</v>
      </c>
      <c r="E4465" s="1" t="s">
        <v>132</v>
      </c>
      <c r="F4465" s="1" t="s">
        <v>145</v>
      </c>
      <c r="G4465" s="1" t="s">
        <v>433</v>
      </c>
    </row>
    <row r="4466" spans="1:7" ht="15" customHeight="1">
      <c r="A4466" s="184">
        <v>44429</v>
      </c>
      <c r="B4466" s="1" t="s">
        <v>314</v>
      </c>
      <c r="C4466" s="38">
        <v>80113</v>
      </c>
      <c r="E4466" s="1" t="s">
        <v>132</v>
      </c>
      <c r="F4466" s="1" t="s">
        <v>145</v>
      </c>
      <c r="G4466" s="1" t="s">
        <v>433</v>
      </c>
    </row>
    <row r="4467" spans="1:7" ht="15" customHeight="1">
      <c r="A4467" s="184">
        <v>44429</v>
      </c>
      <c r="B4467" s="1" t="s">
        <v>471</v>
      </c>
      <c r="D4467" s="38">
        <v>3150</v>
      </c>
      <c r="E4467" s="1" t="s">
        <v>132</v>
      </c>
      <c r="F4467" s="1" t="s">
        <v>146</v>
      </c>
      <c r="G4467" s="1" t="s">
        <v>433</v>
      </c>
    </row>
    <row r="4468" spans="1:7" ht="15" customHeight="1">
      <c r="A4468" s="184">
        <v>44429</v>
      </c>
      <c r="B4468" s="1" t="s">
        <v>314</v>
      </c>
      <c r="C4468" s="38">
        <v>3150</v>
      </c>
      <c r="E4468" s="1" t="s">
        <v>132</v>
      </c>
      <c r="F4468" s="1" t="s">
        <v>146</v>
      </c>
      <c r="G4468" s="1" t="s">
        <v>433</v>
      </c>
    </row>
    <row r="4469" spans="1:7" ht="15" customHeight="1">
      <c r="A4469" s="184">
        <v>44429</v>
      </c>
      <c r="B4469" s="1" t="s">
        <v>471</v>
      </c>
      <c r="D4469" s="38">
        <v>1031650</v>
      </c>
      <c r="E4469" s="1" t="s">
        <v>132</v>
      </c>
      <c r="F4469" s="1" t="s">
        <v>145</v>
      </c>
      <c r="G4469" s="1" t="s">
        <v>433</v>
      </c>
    </row>
    <row r="4470" spans="1:7" ht="15" customHeight="1">
      <c r="A4470" s="184">
        <v>44429</v>
      </c>
      <c r="B4470" s="1" t="s">
        <v>467</v>
      </c>
      <c r="D4470" s="38">
        <v>103165</v>
      </c>
      <c r="E4470" s="1" t="s">
        <v>132</v>
      </c>
      <c r="F4470" s="1" t="s">
        <v>145</v>
      </c>
      <c r="G4470" s="1" t="s">
        <v>433</v>
      </c>
    </row>
    <row r="4471" spans="1:7" ht="15" customHeight="1">
      <c r="A4471" s="184">
        <v>44429</v>
      </c>
      <c r="B4471" s="1" t="s">
        <v>314</v>
      </c>
      <c r="C4471" s="38">
        <v>1134815</v>
      </c>
      <c r="E4471" s="1" t="s">
        <v>132</v>
      </c>
      <c r="F4471" s="1" t="s">
        <v>145</v>
      </c>
      <c r="G4471" s="1" t="s">
        <v>433</v>
      </c>
    </row>
    <row r="4472" spans="1:7" ht="15" customHeight="1">
      <c r="A4472" s="184">
        <v>44429</v>
      </c>
      <c r="B4472" s="1" t="s">
        <v>471</v>
      </c>
      <c r="D4472" s="38">
        <v>44660</v>
      </c>
      <c r="E4472" s="1" t="s">
        <v>132</v>
      </c>
      <c r="F4472" s="1" t="s">
        <v>146</v>
      </c>
      <c r="G4472" s="1" t="s">
        <v>433</v>
      </c>
    </row>
    <row r="4473" spans="1:7" ht="15" customHeight="1">
      <c r="A4473" s="184">
        <v>44429</v>
      </c>
      <c r="B4473" s="1" t="s">
        <v>314</v>
      </c>
      <c r="C4473" s="38">
        <v>44660</v>
      </c>
      <c r="E4473" s="1" t="s">
        <v>132</v>
      </c>
      <c r="F4473" s="1" t="s">
        <v>146</v>
      </c>
      <c r="G4473" s="1" t="s">
        <v>433</v>
      </c>
    </row>
    <row r="4474" spans="1:7" ht="15" customHeight="1">
      <c r="A4474" s="184">
        <v>44429</v>
      </c>
      <c r="B4474" s="1" t="s">
        <v>471</v>
      </c>
      <c r="D4474" s="38">
        <v>3255930</v>
      </c>
      <c r="E4474" s="1" t="s">
        <v>132</v>
      </c>
      <c r="F4474" s="1" t="s">
        <v>236</v>
      </c>
      <c r="G4474" s="1" t="s">
        <v>433</v>
      </c>
    </row>
    <row r="4475" spans="1:7" ht="15" customHeight="1">
      <c r="A4475" s="184">
        <v>44429</v>
      </c>
      <c r="B4475" s="1" t="s">
        <v>467</v>
      </c>
      <c r="D4475" s="38">
        <v>325593</v>
      </c>
      <c r="E4475" s="1" t="s">
        <v>132</v>
      </c>
      <c r="F4475" s="1" t="s">
        <v>236</v>
      </c>
      <c r="G4475" s="1" t="s">
        <v>433</v>
      </c>
    </row>
    <row r="4476" spans="1:7" ht="15" customHeight="1">
      <c r="A4476" s="184">
        <v>44429</v>
      </c>
      <c r="B4476" s="1" t="s">
        <v>314</v>
      </c>
      <c r="C4476" s="38">
        <v>3581523</v>
      </c>
      <c r="E4476" s="1" t="s">
        <v>132</v>
      </c>
      <c r="F4476" s="1" t="s">
        <v>236</v>
      </c>
      <c r="G4476" s="1" t="s">
        <v>433</v>
      </c>
    </row>
    <row r="4477" spans="1:7" ht="15" customHeight="1">
      <c r="A4477" s="184">
        <v>44429</v>
      </c>
      <c r="B4477" s="1" t="s">
        <v>471</v>
      </c>
      <c r="D4477" s="38">
        <v>140970</v>
      </c>
      <c r="E4477" s="1" t="s">
        <v>132</v>
      </c>
      <c r="F4477" s="1" t="s">
        <v>237</v>
      </c>
      <c r="G4477" s="1" t="s">
        <v>433</v>
      </c>
    </row>
    <row r="4478" spans="1:7" ht="15" customHeight="1">
      <c r="A4478" s="184">
        <v>44429</v>
      </c>
      <c r="B4478" s="1" t="s">
        <v>314</v>
      </c>
      <c r="C4478" s="38">
        <v>140970</v>
      </c>
      <c r="E4478" s="1" t="s">
        <v>132</v>
      </c>
      <c r="F4478" s="1" t="s">
        <v>237</v>
      </c>
      <c r="G4478" s="1" t="s">
        <v>433</v>
      </c>
    </row>
    <row r="4479" spans="1:7" ht="15" customHeight="1">
      <c r="A4479" s="184">
        <v>44429</v>
      </c>
      <c r="B4479" s="1" t="s">
        <v>471</v>
      </c>
      <c r="D4479" s="38">
        <v>14800</v>
      </c>
      <c r="E4479" s="1" t="s">
        <v>264</v>
      </c>
      <c r="F4479" s="1" t="s">
        <v>145</v>
      </c>
      <c r="G4479" s="1" t="s">
        <v>433</v>
      </c>
    </row>
    <row r="4480" spans="1:7" ht="15" customHeight="1">
      <c r="A4480" s="184">
        <v>44429</v>
      </c>
      <c r="B4480" s="1" t="s">
        <v>467</v>
      </c>
      <c r="D4480" s="38">
        <v>1480</v>
      </c>
      <c r="E4480" s="1" t="s">
        <v>264</v>
      </c>
      <c r="F4480" s="1" t="s">
        <v>145</v>
      </c>
      <c r="G4480" s="1" t="s">
        <v>433</v>
      </c>
    </row>
    <row r="4481" spans="1:7" ht="15" customHeight="1">
      <c r="A4481" s="184">
        <v>44429</v>
      </c>
      <c r="B4481" s="1" t="s">
        <v>314</v>
      </c>
      <c r="C4481" s="38">
        <v>16280</v>
      </c>
      <c r="E4481" s="1" t="s">
        <v>264</v>
      </c>
      <c r="F4481" s="1" t="s">
        <v>145</v>
      </c>
      <c r="G4481" s="1" t="s">
        <v>433</v>
      </c>
    </row>
    <row r="4482" spans="1:7" ht="15" customHeight="1">
      <c r="A4482" s="184">
        <v>44429</v>
      </c>
      <c r="B4482" s="1" t="s">
        <v>471</v>
      </c>
      <c r="D4482" s="38">
        <v>640</v>
      </c>
      <c r="E4482" s="1" t="s">
        <v>264</v>
      </c>
      <c r="F4482" s="1" t="s">
        <v>146</v>
      </c>
      <c r="G4482" s="1" t="s">
        <v>433</v>
      </c>
    </row>
    <row r="4483" spans="1:7" ht="15" customHeight="1">
      <c r="A4483" s="184">
        <v>44429</v>
      </c>
      <c r="B4483" s="1" t="s">
        <v>314</v>
      </c>
      <c r="C4483" s="38">
        <v>640</v>
      </c>
      <c r="E4483" s="1" t="s">
        <v>264</v>
      </c>
      <c r="F4483" s="1" t="s">
        <v>146</v>
      </c>
      <c r="G4483" s="1" t="s">
        <v>433</v>
      </c>
    </row>
    <row r="4484" spans="1:7" ht="15" customHeight="1">
      <c r="A4484" s="184">
        <v>44429</v>
      </c>
      <c r="B4484" s="1" t="s">
        <v>471</v>
      </c>
      <c r="D4484" s="38">
        <v>39480</v>
      </c>
      <c r="E4484" s="1" t="s">
        <v>264</v>
      </c>
      <c r="F4484" s="1" t="s">
        <v>145</v>
      </c>
      <c r="G4484" s="1" t="s">
        <v>433</v>
      </c>
    </row>
    <row r="4485" spans="1:7" ht="15" customHeight="1">
      <c r="A4485" s="184">
        <v>44429</v>
      </c>
      <c r="B4485" s="1" t="s">
        <v>467</v>
      </c>
      <c r="D4485" s="38">
        <v>3948</v>
      </c>
      <c r="E4485" s="1" t="s">
        <v>264</v>
      </c>
      <c r="F4485" s="1" t="s">
        <v>145</v>
      </c>
      <c r="G4485" s="1" t="s">
        <v>433</v>
      </c>
    </row>
    <row r="4486" spans="1:7" ht="15" customHeight="1">
      <c r="A4486" s="184">
        <v>44429</v>
      </c>
      <c r="B4486" s="1" t="s">
        <v>314</v>
      </c>
      <c r="C4486" s="38">
        <v>43428</v>
      </c>
      <c r="E4486" s="1" t="s">
        <v>264</v>
      </c>
      <c r="F4486" s="1" t="s">
        <v>145</v>
      </c>
      <c r="G4486" s="1" t="s">
        <v>433</v>
      </c>
    </row>
    <row r="4487" spans="1:7" ht="15" customHeight="1">
      <c r="A4487" s="184">
        <v>44429</v>
      </c>
      <c r="B4487" s="1" t="s">
        <v>471</v>
      </c>
      <c r="D4487" s="38">
        <v>1700</v>
      </c>
      <c r="E4487" s="1" t="s">
        <v>264</v>
      </c>
      <c r="F4487" s="1" t="s">
        <v>146</v>
      </c>
      <c r="G4487" s="1" t="s">
        <v>433</v>
      </c>
    </row>
    <row r="4488" spans="1:7" ht="15" customHeight="1">
      <c r="A4488" s="184">
        <v>44429</v>
      </c>
      <c r="B4488" s="1" t="s">
        <v>314</v>
      </c>
      <c r="C4488" s="38">
        <v>1700</v>
      </c>
      <c r="E4488" s="1" t="s">
        <v>264</v>
      </c>
      <c r="F4488" s="1" t="s">
        <v>146</v>
      </c>
      <c r="G4488" s="1" t="s">
        <v>433</v>
      </c>
    </row>
    <row r="4489" spans="1:7" ht="15" customHeight="1">
      <c r="A4489" s="184">
        <v>44429</v>
      </c>
      <c r="B4489" s="1" t="s">
        <v>471</v>
      </c>
      <c r="D4489" s="38">
        <v>24370</v>
      </c>
      <c r="E4489" s="1" t="s">
        <v>265</v>
      </c>
      <c r="F4489" s="1" t="s">
        <v>145</v>
      </c>
      <c r="G4489" s="1" t="s">
        <v>433</v>
      </c>
    </row>
    <row r="4490" spans="1:7" ht="15" customHeight="1">
      <c r="A4490" s="184">
        <v>44429</v>
      </c>
      <c r="B4490" s="1" t="s">
        <v>467</v>
      </c>
      <c r="D4490" s="38">
        <v>2437</v>
      </c>
      <c r="E4490" s="1" t="s">
        <v>265</v>
      </c>
      <c r="F4490" s="1" t="s">
        <v>145</v>
      </c>
      <c r="G4490" s="1" t="s">
        <v>433</v>
      </c>
    </row>
    <row r="4491" spans="1:7" ht="15" customHeight="1">
      <c r="A4491" s="184">
        <v>44429</v>
      </c>
      <c r="B4491" s="1" t="s">
        <v>314</v>
      </c>
      <c r="C4491" s="38">
        <v>26807</v>
      </c>
      <c r="E4491" s="1" t="s">
        <v>265</v>
      </c>
      <c r="F4491" s="1" t="s">
        <v>145</v>
      </c>
      <c r="G4491" s="1" t="s">
        <v>433</v>
      </c>
    </row>
    <row r="4492" spans="1:7" ht="15" customHeight="1">
      <c r="A4492" s="184">
        <v>44429</v>
      </c>
      <c r="B4492" s="1" t="s">
        <v>471</v>
      </c>
      <c r="D4492" s="38">
        <v>1050</v>
      </c>
      <c r="E4492" s="1" t="s">
        <v>265</v>
      </c>
      <c r="F4492" s="1" t="s">
        <v>146</v>
      </c>
      <c r="G4492" s="1" t="s">
        <v>433</v>
      </c>
    </row>
    <row r="4493" spans="1:7" ht="15" customHeight="1">
      <c r="A4493" s="184">
        <v>44429</v>
      </c>
      <c r="B4493" s="1" t="s">
        <v>314</v>
      </c>
      <c r="C4493" s="38">
        <v>1050</v>
      </c>
      <c r="E4493" s="1" t="s">
        <v>265</v>
      </c>
      <c r="F4493" s="1" t="s">
        <v>146</v>
      </c>
      <c r="G4493" s="1" t="s">
        <v>433</v>
      </c>
    </row>
    <row r="4494" spans="1:7" ht="15" customHeight="1">
      <c r="A4494" s="184">
        <v>44429</v>
      </c>
      <c r="B4494" s="1" t="s">
        <v>471</v>
      </c>
      <c r="D4494" s="38">
        <v>114560</v>
      </c>
      <c r="E4494" s="1" t="s">
        <v>265</v>
      </c>
      <c r="F4494" s="1" t="s">
        <v>236</v>
      </c>
      <c r="G4494" s="1" t="s">
        <v>433</v>
      </c>
    </row>
    <row r="4495" spans="1:7" ht="15" customHeight="1">
      <c r="A4495" s="184">
        <v>44429</v>
      </c>
      <c r="B4495" s="1" t="s">
        <v>467</v>
      </c>
      <c r="D4495" s="38">
        <v>11456</v>
      </c>
      <c r="E4495" s="1" t="s">
        <v>265</v>
      </c>
      <c r="F4495" s="1" t="s">
        <v>236</v>
      </c>
      <c r="G4495" s="1" t="s">
        <v>433</v>
      </c>
    </row>
    <row r="4496" spans="1:7" ht="15" customHeight="1">
      <c r="A4496" s="184">
        <v>44429</v>
      </c>
      <c r="B4496" s="1" t="s">
        <v>314</v>
      </c>
      <c r="C4496" s="38">
        <v>126016</v>
      </c>
      <c r="E4496" s="1" t="s">
        <v>265</v>
      </c>
      <c r="F4496" s="1" t="s">
        <v>236</v>
      </c>
      <c r="G4496" s="1" t="s">
        <v>433</v>
      </c>
    </row>
    <row r="4497" spans="1:7" ht="15" customHeight="1">
      <c r="A4497" s="184">
        <v>44429</v>
      </c>
      <c r="B4497" s="1" t="s">
        <v>471</v>
      </c>
      <c r="D4497" s="38">
        <v>4960</v>
      </c>
      <c r="E4497" s="1" t="s">
        <v>265</v>
      </c>
      <c r="F4497" s="1" t="s">
        <v>237</v>
      </c>
      <c r="G4497" s="1" t="s">
        <v>433</v>
      </c>
    </row>
    <row r="4498" spans="1:7" ht="15" customHeight="1">
      <c r="A4498" s="184">
        <v>44429</v>
      </c>
      <c r="B4498" s="1" t="s">
        <v>314</v>
      </c>
      <c r="C4498" s="38">
        <v>4960</v>
      </c>
      <c r="E4498" s="1" t="s">
        <v>265</v>
      </c>
      <c r="F4498" s="1" t="s">
        <v>237</v>
      </c>
      <c r="G4498" s="1" t="s">
        <v>433</v>
      </c>
    </row>
    <row r="4499" spans="1:7" ht="15" customHeight="1">
      <c r="A4499" s="184">
        <v>44429</v>
      </c>
      <c r="B4499" s="1" t="s">
        <v>471</v>
      </c>
      <c r="D4499" s="38">
        <v>14190</v>
      </c>
      <c r="E4499" s="1" t="s">
        <v>122</v>
      </c>
      <c r="F4499" s="1" t="s">
        <v>145</v>
      </c>
      <c r="G4499" s="1" t="s">
        <v>433</v>
      </c>
    </row>
    <row r="4500" spans="1:7" ht="15" customHeight="1">
      <c r="A4500" s="184">
        <v>44429</v>
      </c>
      <c r="B4500" s="1" t="s">
        <v>467</v>
      </c>
      <c r="D4500" s="38">
        <v>1419</v>
      </c>
      <c r="E4500" s="1" t="s">
        <v>122</v>
      </c>
      <c r="F4500" s="1" t="s">
        <v>145</v>
      </c>
      <c r="G4500" s="1" t="s">
        <v>433</v>
      </c>
    </row>
    <row r="4501" spans="1:7" ht="15" customHeight="1">
      <c r="A4501" s="184">
        <v>44429</v>
      </c>
      <c r="B4501" s="1" t="s">
        <v>314</v>
      </c>
      <c r="C4501" s="38">
        <v>15609</v>
      </c>
      <c r="E4501" s="1" t="s">
        <v>122</v>
      </c>
      <c r="F4501" s="1" t="s">
        <v>145</v>
      </c>
      <c r="G4501" s="1" t="s">
        <v>433</v>
      </c>
    </row>
    <row r="4502" spans="1:7" ht="15" customHeight="1">
      <c r="A4502" s="184">
        <v>44429</v>
      </c>
      <c r="B4502" s="1" t="s">
        <v>471</v>
      </c>
      <c r="D4502" s="38">
        <v>610</v>
      </c>
      <c r="E4502" s="1" t="s">
        <v>122</v>
      </c>
      <c r="F4502" s="1" t="s">
        <v>146</v>
      </c>
      <c r="G4502" s="1" t="s">
        <v>433</v>
      </c>
    </row>
    <row r="4503" spans="1:7" ht="15" customHeight="1">
      <c r="A4503" s="184">
        <v>44429</v>
      </c>
      <c r="B4503" s="1" t="s">
        <v>314</v>
      </c>
      <c r="C4503" s="38">
        <v>610</v>
      </c>
      <c r="E4503" s="1" t="s">
        <v>122</v>
      </c>
      <c r="F4503" s="1" t="s">
        <v>146</v>
      </c>
      <c r="G4503" s="1" t="s">
        <v>433</v>
      </c>
    </row>
    <row r="4504" spans="1:7" ht="15" customHeight="1">
      <c r="A4504" s="184">
        <v>44429</v>
      </c>
      <c r="B4504" s="1" t="s">
        <v>471</v>
      </c>
      <c r="D4504" s="38">
        <v>305280</v>
      </c>
      <c r="E4504" s="1" t="s">
        <v>122</v>
      </c>
      <c r="F4504" s="1" t="s">
        <v>145</v>
      </c>
      <c r="G4504" s="1" t="s">
        <v>433</v>
      </c>
    </row>
    <row r="4505" spans="1:7" ht="15" customHeight="1">
      <c r="A4505" s="184">
        <v>44429</v>
      </c>
      <c r="B4505" s="1" t="s">
        <v>467</v>
      </c>
      <c r="D4505" s="38">
        <v>30528</v>
      </c>
      <c r="E4505" s="1" t="s">
        <v>122</v>
      </c>
      <c r="F4505" s="1" t="s">
        <v>145</v>
      </c>
      <c r="G4505" s="1" t="s">
        <v>433</v>
      </c>
    </row>
    <row r="4506" spans="1:7" ht="15" customHeight="1">
      <c r="A4506" s="184">
        <v>44429</v>
      </c>
      <c r="B4506" s="1" t="s">
        <v>314</v>
      </c>
      <c r="C4506" s="38">
        <v>335808</v>
      </c>
      <c r="E4506" s="1" t="s">
        <v>122</v>
      </c>
      <c r="F4506" s="1" t="s">
        <v>145</v>
      </c>
      <c r="G4506" s="1" t="s">
        <v>433</v>
      </c>
    </row>
    <row r="4507" spans="1:7" ht="15" customHeight="1">
      <c r="A4507" s="184">
        <v>44429</v>
      </c>
      <c r="B4507" s="1" t="s">
        <v>471</v>
      </c>
      <c r="D4507" s="38">
        <v>13200</v>
      </c>
      <c r="E4507" s="1" t="s">
        <v>122</v>
      </c>
      <c r="F4507" s="1" t="s">
        <v>146</v>
      </c>
      <c r="G4507" s="1" t="s">
        <v>433</v>
      </c>
    </row>
    <row r="4508" spans="1:7" ht="15" customHeight="1">
      <c r="A4508" s="184">
        <v>44429</v>
      </c>
      <c r="B4508" s="1" t="s">
        <v>314</v>
      </c>
      <c r="C4508" s="38">
        <v>13200</v>
      </c>
      <c r="E4508" s="1" t="s">
        <v>122</v>
      </c>
      <c r="F4508" s="1" t="s">
        <v>146</v>
      </c>
      <c r="G4508" s="1" t="s">
        <v>433</v>
      </c>
    </row>
    <row r="4509" spans="1:7" ht="15" customHeight="1">
      <c r="A4509" s="184">
        <v>44429</v>
      </c>
      <c r="B4509" s="1" t="s">
        <v>471</v>
      </c>
      <c r="D4509" s="38">
        <v>6725210</v>
      </c>
      <c r="E4509" s="1" t="s">
        <v>122</v>
      </c>
      <c r="F4509" s="1" t="s">
        <v>236</v>
      </c>
      <c r="G4509" s="1" t="s">
        <v>433</v>
      </c>
    </row>
    <row r="4510" spans="1:7" ht="15" customHeight="1">
      <c r="A4510" s="184">
        <v>44429</v>
      </c>
      <c r="B4510" s="1" t="s">
        <v>467</v>
      </c>
      <c r="D4510" s="38">
        <v>672521</v>
      </c>
      <c r="E4510" s="1" t="s">
        <v>122</v>
      </c>
      <c r="F4510" s="1" t="s">
        <v>236</v>
      </c>
      <c r="G4510" s="1" t="s">
        <v>433</v>
      </c>
    </row>
    <row r="4511" spans="1:7" ht="15" customHeight="1">
      <c r="A4511" s="184">
        <v>44429</v>
      </c>
      <c r="B4511" s="1" t="s">
        <v>314</v>
      </c>
      <c r="C4511" s="38">
        <v>7397731</v>
      </c>
      <c r="E4511" s="1" t="s">
        <v>122</v>
      </c>
      <c r="F4511" s="1" t="s">
        <v>236</v>
      </c>
      <c r="G4511" s="1" t="s">
        <v>433</v>
      </c>
    </row>
    <row r="4512" spans="1:7" ht="15" customHeight="1">
      <c r="A4512" s="184">
        <v>44429</v>
      </c>
      <c r="B4512" s="1" t="s">
        <v>471</v>
      </c>
      <c r="D4512" s="38">
        <v>291200</v>
      </c>
      <c r="E4512" s="1" t="s">
        <v>122</v>
      </c>
      <c r="F4512" s="1" t="s">
        <v>237</v>
      </c>
      <c r="G4512" s="1" t="s">
        <v>433</v>
      </c>
    </row>
    <row r="4513" spans="1:7" ht="15" customHeight="1">
      <c r="A4513" s="184">
        <v>44429</v>
      </c>
      <c r="B4513" s="1" t="s">
        <v>314</v>
      </c>
      <c r="C4513" s="38">
        <v>291200</v>
      </c>
      <c r="E4513" s="1" t="s">
        <v>122</v>
      </c>
      <c r="F4513" s="1" t="s">
        <v>237</v>
      </c>
      <c r="G4513" s="1" t="s">
        <v>433</v>
      </c>
    </row>
    <row r="4514" spans="1:7" ht="15" customHeight="1">
      <c r="A4514" s="184">
        <v>44429</v>
      </c>
      <c r="B4514" s="1" t="s">
        <v>471</v>
      </c>
      <c r="E4514" s="1" t="s">
        <v>122</v>
      </c>
      <c r="F4514" s="1" t="s">
        <v>147</v>
      </c>
      <c r="G4514" s="1" t="s">
        <v>433</v>
      </c>
    </row>
    <row r="4515" spans="1:7" ht="15" customHeight="1">
      <c r="A4515" s="184">
        <v>44429</v>
      </c>
      <c r="B4515" s="1" t="s">
        <v>467</v>
      </c>
      <c r="E4515" s="1" t="s">
        <v>122</v>
      </c>
      <c r="F4515" s="1" t="s">
        <v>147</v>
      </c>
      <c r="G4515" s="1" t="s">
        <v>433</v>
      </c>
    </row>
    <row r="4516" spans="1:7" ht="15" customHeight="1">
      <c r="A4516" s="184">
        <v>44429</v>
      </c>
      <c r="B4516" s="1" t="s">
        <v>471</v>
      </c>
      <c r="D4516" s="38">
        <v>74050</v>
      </c>
      <c r="E4516" s="1" t="s">
        <v>144</v>
      </c>
      <c r="F4516" s="1" t="s">
        <v>145</v>
      </c>
      <c r="G4516" s="1" t="s">
        <v>433</v>
      </c>
    </row>
    <row r="4517" spans="1:7" ht="15" customHeight="1">
      <c r="A4517" s="184">
        <v>44429</v>
      </c>
      <c r="B4517" s="1" t="s">
        <v>467</v>
      </c>
      <c r="D4517" s="38">
        <v>7405</v>
      </c>
      <c r="E4517" s="1" t="s">
        <v>144</v>
      </c>
      <c r="F4517" s="1" t="s">
        <v>145</v>
      </c>
      <c r="G4517" s="1" t="s">
        <v>433</v>
      </c>
    </row>
    <row r="4518" spans="1:7" ht="15" customHeight="1">
      <c r="A4518" s="184">
        <v>44429</v>
      </c>
      <c r="B4518" s="1" t="s">
        <v>314</v>
      </c>
      <c r="C4518" s="38">
        <v>81455</v>
      </c>
      <c r="E4518" s="1" t="s">
        <v>144</v>
      </c>
      <c r="F4518" s="1" t="s">
        <v>145</v>
      </c>
      <c r="G4518" s="1" t="s">
        <v>433</v>
      </c>
    </row>
    <row r="4519" spans="1:7" ht="15" customHeight="1">
      <c r="A4519" s="184">
        <v>44429</v>
      </c>
      <c r="B4519" s="1" t="s">
        <v>471</v>
      </c>
      <c r="D4519" s="38">
        <v>3190</v>
      </c>
      <c r="E4519" s="1" t="s">
        <v>144</v>
      </c>
      <c r="F4519" s="1" t="s">
        <v>146</v>
      </c>
      <c r="G4519" s="1" t="s">
        <v>433</v>
      </c>
    </row>
    <row r="4520" spans="1:7" ht="15" customHeight="1">
      <c r="A4520" s="184">
        <v>44429</v>
      </c>
      <c r="B4520" s="1" t="s">
        <v>314</v>
      </c>
      <c r="C4520" s="38">
        <v>3190</v>
      </c>
      <c r="E4520" s="1" t="s">
        <v>144</v>
      </c>
      <c r="F4520" s="1" t="s">
        <v>146</v>
      </c>
      <c r="G4520" s="1" t="s">
        <v>433</v>
      </c>
    </row>
    <row r="4521" spans="1:7" ht="15" customHeight="1">
      <c r="A4521" s="184">
        <v>44429</v>
      </c>
      <c r="B4521" s="1" t="s">
        <v>471</v>
      </c>
      <c r="D4521" s="38">
        <v>628620</v>
      </c>
      <c r="E4521" s="1" t="s">
        <v>144</v>
      </c>
      <c r="F4521" s="1" t="s">
        <v>145</v>
      </c>
      <c r="G4521" s="1" t="s">
        <v>433</v>
      </c>
    </row>
    <row r="4522" spans="1:7" ht="15" customHeight="1">
      <c r="A4522" s="184">
        <v>44429</v>
      </c>
      <c r="B4522" s="1" t="s">
        <v>467</v>
      </c>
      <c r="D4522" s="38">
        <v>62862</v>
      </c>
      <c r="E4522" s="1" t="s">
        <v>144</v>
      </c>
      <c r="F4522" s="1" t="s">
        <v>145</v>
      </c>
      <c r="G4522" s="1" t="s">
        <v>433</v>
      </c>
    </row>
    <row r="4523" spans="1:7" ht="15" customHeight="1">
      <c r="A4523" s="184">
        <v>44429</v>
      </c>
      <c r="B4523" s="1" t="s">
        <v>314</v>
      </c>
      <c r="C4523" s="38">
        <v>691482</v>
      </c>
      <c r="E4523" s="1" t="s">
        <v>144</v>
      </c>
      <c r="F4523" s="1" t="s">
        <v>145</v>
      </c>
      <c r="G4523" s="1" t="s">
        <v>433</v>
      </c>
    </row>
    <row r="4524" spans="1:7" ht="15" customHeight="1">
      <c r="A4524" s="184">
        <v>44429</v>
      </c>
      <c r="B4524" s="1" t="s">
        <v>471</v>
      </c>
      <c r="D4524" s="38">
        <v>27180</v>
      </c>
      <c r="E4524" s="1" t="s">
        <v>144</v>
      </c>
      <c r="F4524" s="1" t="s">
        <v>146</v>
      </c>
      <c r="G4524" s="1" t="s">
        <v>433</v>
      </c>
    </row>
    <row r="4525" spans="1:7" ht="15" customHeight="1">
      <c r="A4525" s="184">
        <v>44429</v>
      </c>
      <c r="B4525" s="1" t="s">
        <v>314</v>
      </c>
      <c r="C4525" s="38">
        <v>27180</v>
      </c>
      <c r="E4525" s="1" t="s">
        <v>144</v>
      </c>
      <c r="F4525" s="1" t="s">
        <v>146</v>
      </c>
      <c r="G4525" s="1" t="s">
        <v>433</v>
      </c>
    </row>
    <row r="4526" spans="1:7" ht="15" customHeight="1">
      <c r="A4526" s="184">
        <v>44429</v>
      </c>
      <c r="B4526" s="1" t="s">
        <v>471</v>
      </c>
      <c r="D4526" s="38">
        <v>13200810</v>
      </c>
      <c r="E4526" s="1" t="s">
        <v>144</v>
      </c>
      <c r="F4526" s="1" t="s">
        <v>236</v>
      </c>
      <c r="G4526" s="1" t="s">
        <v>433</v>
      </c>
    </row>
    <row r="4527" spans="1:7" ht="15" customHeight="1">
      <c r="A4527" s="184">
        <v>44429</v>
      </c>
      <c r="B4527" s="1" t="s">
        <v>467</v>
      </c>
      <c r="D4527" s="38">
        <v>1320081</v>
      </c>
      <c r="E4527" s="1" t="s">
        <v>144</v>
      </c>
      <c r="F4527" s="1" t="s">
        <v>236</v>
      </c>
      <c r="G4527" s="1" t="s">
        <v>433</v>
      </c>
    </row>
    <row r="4528" spans="1:7" ht="15" customHeight="1">
      <c r="A4528" s="184">
        <v>44429</v>
      </c>
      <c r="B4528" s="1" t="s">
        <v>314</v>
      </c>
      <c r="C4528" s="38">
        <v>14520891</v>
      </c>
      <c r="E4528" s="1" t="s">
        <v>144</v>
      </c>
      <c r="F4528" s="1" t="s">
        <v>236</v>
      </c>
      <c r="G4528" s="1" t="s">
        <v>433</v>
      </c>
    </row>
    <row r="4529" spans="1:8" ht="15" customHeight="1">
      <c r="A4529" s="184">
        <v>44429</v>
      </c>
      <c r="B4529" s="1" t="s">
        <v>471</v>
      </c>
      <c r="D4529" s="38">
        <v>571590</v>
      </c>
      <c r="E4529" s="1" t="s">
        <v>144</v>
      </c>
      <c r="F4529" s="1" t="s">
        <v>237</v>
      </c>
      <c r="G4529" s="1" t="s">
        <v>433</v>
      </c>
    </row>
    <row r="4530" spans="1:8" ht="15" customHeight="1">
      <c r="A4530" s="184">
        <v>44429</v>
      </c>
      <c r="B4530" s="1" t="s">
        <v>314</v>
      </c>
      <c r="C4530" s="38">
        <v>571590</v>
      </c>
      <c r="E4530" s="1" t="s">
        <v>144</v>
      </c>
      <c r="F4530" s="1" t="s">
        <v>237</v>
      </c>
      <c r="G4530" s="1" t="s">
        <v>433</v>
      </c>
    </row>
    <row r="4531" spans="1:8" ht="15" customHeight="1">
      <c r="A4531" s="184">
        <v>44410</v>
      </c>
      <c r="B4531" s="1" t="s">
        <v>471</v>
      </c>
      <c r="D4531" s="38">
        <v>270000</v>
      </c>
      <c r="E4531" s="1" t="s">
        <v>348</v>
      </c>
      <c r="F4531" s="1" t="s">
        <v>335</v>
      </c>
      <c r="G4531" s="1" t="s">
        <v>433</v>
      </c>
    </row>
    <row r="4532" spans="1:8" ht="15" customHeight="1">
      <c r="A4532" s="184">
        <v>44410</v>
      </c>
      <c r="B4532" s="1" t="s">
        <v>467</v>
      </c>
      <c r="D4532" s="38">
        <v>27000</v>
      </c>
      <c r="E4532" s="1" t="s">
        <v>348</v>
      </c>
      <c r="F4532" s="1" t="s">
        <v>335</v>
      </c>
      <c r="G4532" s="1" t="s">
        <v>433</v>
      </c>
    </row>
    <row r="4533" spans="1:8" ht="15" customHeight="1">
      <c r="A4533" s="184">
        <v>44410</v>
      </c>
      <c r="B4533" s="1" t="s">
        <v>314</v>
      </c>
      <c r="C4533" s="38">
        <v>297000</v>
      </c>
      <c r="E4533" s="1" t="s">
        <v>348</v>
      </c>
      <c r="F4533" s="1" t="s">
        <v>335</v>
      </c>
      <c r="G4533" s="1" t="s">
        <v>433</v>
      </c>
    </row>
    <row r="4534" spans="1:8" ht="15" customHeight="1">
      <c r="A4534" s="184">
        <v>44410</v>
      </c>
      <c r="B4534" s="1" t="s">
        <v>471</v>
      </c>
      <c r="D4534" s="38">
        <v>800000</v>
      </c>
      <c r="E4534" s="1" t="s">
        <v>344</v>
      </c>
      <c r="F4534" s="1" t="s">
        <v>335</v>
      </c>
      <c r="G4534" s="1" t="s">
        <v>433</v>
      </c>
    </row>
    <row r="4535" spans="1:8" ht="15" customHeight="1">
      <c r="A4535" s="184">
        <v>44410</v>
      </c>
      <c r="B4535" s="1" t="s">
        <v>467</v>
      </c>
      <c r="D4535" s="38">
        <v>80000</v>
      </c>
      <c r="E4535" s="1" t="s">
        <v>344</v>
      </c>
      <c r="F4535" s="1" t="s">
        <v>335</v>
      </c>
      <c r="G4535" s="1" t="s">
        <v>433</v>
      </c>
    </row>
    <row r="4536" spans="1:8" ht="15" customHeight="1">
      <c r="A4536" s="184">
        <v>44410</v>
      </c>
      <c r="B4536" s="1" t="s">
        <v>314</v>
      </c>
      <c r="C4536" s="38">
        <v>880000</v>
      </c>
      <c r="E4536" s="1" t="s">
        <v>344</v>
      </c>
      <c r="F4536" s="1" t="s">
        <v>335</v>
      </c>
      <c r="G4536" s="1" t="s">
        <v>433</v>
      </c>
    </row>
    <row r="4537" spans="1:8" ht="15" customHeight="1">
      <c r="A4537" s="184">
        <v>44421</v>
      </c>
      <c r="B4537" s="1" t="s">
        <v>471</v>
      </c>
      <c r="D4537" s="38">
        <v>1650000</v>
      </c>
      <c r="E4537" s="1" t="s">
        <v>345</v>
      </c>
      <c r="F4537" s="1" t="s">
        <v>232</v>
      </c>
      <c r="G4537" s="1" t="s">
        <v>433</v>
      </c>
    </row>
    <row r="4538" spans="1:8" ht="15" customHeight="1">
      <c r="A4538" s="184">
        <v>44421</v>
      </c>
      <c r="B4538" s="1" t="s">
        <v>467</v>
      </c>
      <c r="D4538" s="38">
        <v>165000</v>
      </c>
      <c r="E4538" s="1" t="s">
        <v>345</v>
      </c>
      <c r="F4538" s="1" t="s">
        <v>232</v>
      </c>
      <c r="G4538" s="1" t="s">
        <v>433</v>
      </c>
    </row>
    <row r="4539" spans="1:8" ht="15" customHeight="1">
      <c r="A4539" s="184">
        <v>44421</v>
      </c>
      <c r="B4539" s="1" t="s">
        <v>314</v>
      </c>
      <c r="C4539" s="38">
        <v>1815000</v>
      </c>
      <c r="E4539" s="1" t="s">
        <v>345</v>
      </c>
      <c r="F4539" s="1" t="s">
        <v>232</v>
      </c>
      <c r="G4539" s="1" t="s">
        <v>433</v>
      </c>
    </row>
    <row r="4540" spans="1:8" ht="15" customHeight="1">
      <c r="A4540" s="230" t="s">
        <v>877</v>
      </c>
      <c r="B4540" s="1" t="s">
        <v>279</v>
      </c>
      <c r="C4540" s="38">
        <v>148738919</v>
      </c>
      <c r="E4540" s="1" t="s">
        <v>367</v>
      </c>
      <c r="F4540" s="1" t="s">
        <v>436</v>
      </c>
      <c r="G4540" s="138" t="s">
        <v>173</v>
      </c>
      <c r="H4540" s="159" t="s">
        <v>885</v>
      </c>
    </row>
    <row r="4541" spans="1:8" ht="15" customHeight="1">
      <c r="A4541" s="230" t="s">
        <v>877</v>
      </c>
      <c r="B4541" s="1" t="s">
        <v>314</v>
      </c>
      <c r="D4541" s="38">
        <v>148738919</v>
      </c>
      <c r="E4541" s="1" t="s">
        <v>367</v>
      </c>
      <c r="F4541" s="1" t="s">
        <v>436</v>
      </c>
      <c r="G4541" s="138"/>
    </row>
    <row r="4542" spans="1:8" ht="15" customHeight="1">
      <c r="A4542" s="230" t="s">
        <v>877</v>
      </c>
      <c r="B4542" s="1" t="s">
        <v>279</v>
      </c>
      <c r="C4542" s="38">
        <v>308950180</v>
      </c>
      <c r="E4542" s="1" t="s">
        <v>337</v>
      </c>
      <c r="F4542" s="1" t="s">
        <v>436</v>
      </c>
      <c r="G4542" s="138" t="s">
        <v>173</v>
      </c>
    </row>
    <row r="4543" spans="1:8" ht="15" customHeight="1">
      <c r="A4543" s="230" t="s">
        <v>877</v>
      </c>
      <c r="B4543" s="1" t="s">
        <v>314</v>
      </c>
      <c r="D4543" s="38">
        <v>308950180</v>
      </c>
      <c r="E4543" s="1" t="s">
        <v>337</v>
      </c>
      <c r="F4543" s="1" t="s">
        <v>436</v>
      </c>
      <c r="G4543" s="138"/>
    </row>
    <row r="4544" spans="1:8" ht="15" customHeight="1">
      <c r="A4544" s="230" t="s">
        <v>878</v>
      </c>
      <c r="B4544" s="1" t="s">
        <v>279</v>
      </c>
      <c r="C4544" s="38">
        <v>3218490</v>
      </c>
      <c r="E4544" s="1" t="s">
        <v>340</v>
      </c>
      <c r="F4544" s="1" t="s">
        <v>436</v>
      </c>
      <c r="G4544" s="138" t="s">
        <v>173</v>
      </c>
    </row>
    <row r="4545" spans="1:7" ht="15" customHeight="1">
      <c r="A4545" s="230" t="s">
        <v>878</v>
      </c>
      <c r="B4545" s="1" t="s">
        <v>314</v>
      </c>
      <c r="D4545" s="38">
        <v>3218490</v>
      </c>
      <c r="E4545" s="1" t="s">
        <v>340</v>
      </c>
      <c r="F4545" s="1" t="s">
        <v>436</v>
      </c>
      <c r="G4545" s="138"/>
    </row>
    <row r="4546" spans="1:7" ht="15" customHeight="1">
      <c r="A4546" s="230" t="s">
        <v>879</v>
      </c>
      <c r="B4546" s="1" t="s">
        <v>279</v>
      </c>
      <c r="C4546" s="38">
        <v>98635020</v>
      </c>
      <c r="E4546" s="1" t="s">
        <v>327</v>
      </c>
      <c r="F4546" s="1" t="s">
        <v>436</v>
      </c>
      <c r="G4546" s="138" t="s">
        <v>173</v>
      </c>
    </row>
    <row r="4547" spans="1:7" ht="15" customHeight="1">
      <c r="A4547" s="230" t="s">
        <v>879</v>
      </c>
      <c r="B4547" s="1" t="s">
        <v>314</v>
      </c>
      <c r="D4547" s="38">
        <v>98635020</v>
      </c>
      <c r="E4547" s="1" t="s">
        <v>327</v>
      </c>
      <c r="F4547" s="1" t="s">
        <v>436</v>
      </c>
      <c r="G4547" s="138"/>
    </row>
    <row r="4548" spans="1:7" ht="15" customHeight="1">
      <c r="A4548" s="230" t="s">
        <v>879</v>
      </c>
      <c r="B4548" s="1" t="s">
        <v>279</v>
      </c>
      <c r="C4548" s="38">
        <v>8701000</v>
      </c>
      <c r="E4548" s="1" t="s">
        <v>387</v>
      </c>
      <c r="F4548" s="1" t="s">
        <v>436</v>
      </c>
      <c r="G4548" s="138" t="s">
        <v>173</v>
      </c>
    </row>
    <row r="4549" spans="1:7" ht="15" customHeight="1">
      <c r="A4549" s="230" t="s">
        <v>879</v>
      </c>
      <c r="B4549" s="1" t="s">
        <v>314</v>
      </c>
      <c r="D4549" s="38">
        <v>8701000</v>
      </c>
      <c r="E4549" s="1" t="s">
        <v>387</v>
      </c>
      <c r="F4549" s="1" t="s">
        <v>436</v>
      </c>
      <c r="G4549" s="138"/>
    </row>
    <row r="4550" spans="1:7" ht="15" customHeight="1">
      <c r="A4550" s="230" t="s">
        <v>879</v>
      </c>
      <c r="B4550" s="1" t="s">
        <v>279</v>
      </c>
      <c r="C4550" s="38">
        <v>9204910</v>
      </c>
      <c r="E4550" s="1" t="s">
        <v>470</v>
      </c>
      <c r="F4550" s="1" t="s">
        <v>436</v>
      </c>
      <c r="G4550" s="138" t="s">
        <v>173</v>
      </c>
    </row>
    <row r="4551" spans="1:7" ht="15" customHeight="1">
      <c r="A4551" s="230" t="s">
        <v>879</v>
      </c>
      <c r="B4551" s="1" t="s">
        <v>314</v>
      </c>
      <c r="D4551" s="38">
        <v>9204910</v>
      </c>
      <c r="E4551" s="1" t="s">
        <v>470</v>
      </c>
      <c r="F4551" s="1" t="s">
        <v>436</v>
      </c>
      <c r="G4551" s="138"/>
    </row>
    <row r="4552" spans="1:7" ht="15" customHeight="1">
      <c r="A4552" s="230" t="s">
        <v>879</v>
      </c>
      <c r="B4552" s="1" t="s">
        <v>279</v>
      </c>
      <c r="C4552" s="38">
        <v>15858810</v>
      </c>
      <c r="E4552" s="1" t="s">
        <v>449</v>
      </c>
      <c r="F4552" s="1" t="s">
        <v>436</v>
      </c>
      <c r="G4552" s="138" t="s">
        <v>173</v>
      </c>
    </row>
    <row r="4553" spans="1:7" ht="15" customHeight="1">
      <c r="A4553" s="230" t="s">
        <v>879</v>
      </c>
      <c r="B4553" s="1" t="s">
        <v>314</v>
      </c>
      <c r="D4553" s="38">
        <v>15858810</v>
      </c>
      <c r="E4553" s="1" t="s">
        <v>449</v>
      </c>
      <c r="F4553" s="1" t="s">
        <v>436</v>
      </c>
      <c r="G4553" s="138"/>
    </row>
    <row r="4554" spans="1:7" ht="15" customHeight="1">
      <c r="A4554" s="230" t="s">
        <v>879</v>
      </c>
      <c r="B4554" s="1" t="s">
        <v>279</v>
      </c>
      <c r="C4554" s="38">
        <v>29074485</v>
      </c>
      <c r="E4554" s="1" t="s">
        <v>449</v>
      </c>
      <c r="F4554" s="1" t="s">
        <v>436</v>
      </c>
      <c r="G4554" s="138" t="s">
        <v>173</v>
      </c>
    </row>
    <row r="4555" spans="1:7" ht="15" customHeight="1">
      <c r="A4555" s="230" t="s">
        <v>879</v>
      </c>
      <c r="B4555" s="1" t="s">
        <v>314</v>
      </c>
      <c r="D4555" s="38">
        <v>29074485</v>
      </c>
      <c r="E4555" s="1" t="s">
        <v>449</v>
      </c>
      <c r="F4555" s="1" t="s">
        <v>436</v>
      </c>
      <c r="G4555" s="138"/>
    </row>
    <row r="4556" spans="1:7" ht="15" customHeight="1">
      <c r="A4556" s="230" t="s">
        <v>879</v>
      </c>
      <c r="B4556" s="1" t="s">
        <v>279</v>
      </c>
      <c r="C4556" s="38">
        <v>2165130</v>
      </c>
      <c r="E4556" s="1" t="s">
        <v>355</v>
      </c>
      <c r="F4556" s="1" t="s">
        <v>436</v>
      </c>
      <c r="G4556" s="138" t="s">
        <v>173</v>
      </c>
    </row>
    <row r="4557" spans="1:7" ht="15" customHeight="1">
      <c r="A4557" s="230" t="s">
        <v>879</v>
      </c>
      <c r="B4557" s="1" t="s">
        <v>314</v>
      </c>
      <c r="D4557" s="38">
        <v>2165130</v>
      </c>
      <c r="E4557" s="1" t="s">
        <v>355</v>
      </c>
      <c r="F4557" s="1" t="s">
        <v>436</v>
      </c>
      <c r="G4557" s="138"/>
    </row>
    <row r="4558" spans="1:7" ht="15" customHeight="1">
      <c r="A4558" s="230" t="s">
        <v>879</v>
      </c>
      <c r="B4558" s="1" t="s">
        <v>279</v>
      </c>
      <c r="C4558" s="38">
        <v>3228280</v>
      </c>
      <c r="E4558" s="1" t="s">
        <v>338</v>
      </c>
      <c r="F4558" s="1" t="s">
        <v>436</v>
      </c>
      <c r="G4558" s="138" t="s">
        <v>173</v>
      </c>
    </row>
    <row r="4559" spans="1:7" ht="15" customHeight="1">
      <c r="A4559" s="230" t="s">
        <v>879</v>
      </c>
      <c r="B4559" s="1" t="s">
        <v>314</v>
      </c>
      <c r="D4559" s="38">
        <v>3228280</v>
      </c>
      <c r="E4559" s="1" t="s">
        <v>338</v>
      </c>
      <c r="F4559" s="1" t="s">
        <v>436</v>
      </c>
      <c r="G4559" s="138"/>
    </row>
    <row r="4560" spans="1:7" ht="15" customHeight="1">
      <c r="A4560" s="230" t="s">
        <v>879</v>
      </c>
      <c r="B4560" s="1" t="s">
        <v>279</v>
      </c>
      <c r="C4560" s="38">
        <v>7938150</v>
      </c>
      <c r="E4560" s="1" t="s">
        <v>389</v>
      </c>
      <c r="F4560" s="1" t="s">
        <v>436</v>
      </c>
      <c r="G4560" s="138" t="s">
        <v>173</v>
      </c>
    </row>
    <row r="4561" spans="1:7" ht="15" customHeight="1">
      <c r="A4561" s="230" t="s">
        <v>879</v>
      </c>
      <c r="B4561" s="1" t="s">
        <v>314</v>
      </c>
      <c r="D4561" s="38">
        <v>7938150</v>
      </c>
      <c r="E4561" s="1" t="s">
        <v>389</v>
      </c>
      <c r="F4561" s="1" t="s">
        <v>436</v>
      </c>
      <c r="G4561" s="138"/>
    </row>
    <row r="4562" spans="1:7" ht="15" customHeight="1">
      <c r="A4562" s="230" t="s">
        <v>879</v>
      </c>
      <c r="B4562" s="1" t="s">
        <v>279</v>
      </c>
      <c r="C4562" s="38">
        <v>11208120</v>
      </c>
      <c r="E4562" s="1" t="s">
        <v>434</v>
      </c>
      <c r="F4562" s="1" t="s">
        <v>436</v>
      </c>
      <c r="G4562" s="138" t="s">
        <v>173</v>
      </c>
    </row>
    <row r="4563" spans="1:7" ht="15" customHeight="1">
      <c r="A4563" s="230" t="s">
        <v>879</v>
      </c>
      <c r="B4563" s="1" t="s">
        <v>314</v>
      </c>
      <c r="D4563" s="38">
        <v>11208120</v>
      </c>
      <c r="E4563" s="1" t="s">
        <v>434</v>
      </c>
      <c r="F4563" s="1" t="s">
        <v>436</v>
      </c>
      <c r="G4563" s="138"/>
    </row>
    <row r="4564" spans="1:7" ht="15" customHeight="1">
      <c r="A4564" s="230" t="s">
        <v>879</v>
      </c>
      <c r="B4564" s="1" t="s">
        <v>279</v>
      </c>
      <c r="C4564" s="38">
        <v>25160410</v>
      </c>
      <c r="E4564" s="1" t="s">
        <v>338</v>
      </c>
      <c r="F4564" s="1" t="s">
        <v>436</v>
      </c>
      <c r="G4564" s="138" t="s">
        <v>173</v>
      </c>
    </row>
    <row r="4565" spans="1:7" ht="15" customHeight="1">
      <c r="A4565" s="230" t="s">
        <v>879</v>
      </c>
      <c r="B4565" s="1" t="s">
        <v>314</v>
      </c>
      <c r="D4565" s="38">
        <v>25160410</v>
      </c>
      <c r="E4565" s="1" t="s">
        <v>338</v>
      </c>
      <c r="F4565" s="1" t="s">
        <v>436</v>
      </c>
      <c r="G4565" s="138"/>
    </row>
    <row r="4566" spans="1:7" ht="15" customHeight="1">
      <c r="A4566" s="230" t="s">
        <v>879</v>
      </c>
      <c r="B4566" s="1" t="s">
        <v>279</v>
      </c>
      <c r="C4566" s="38">
        <v>3277120</v>
      </c>
      <c r="E4566" s="1" t="s">
        <v>330</v>
      </c>
      <c r="F4566" s="1" t="s">
        <v>436</v>
      </c>
      <c r="G4566" s="138" t="s">
        <v>173</v>
      </c>
    </row>
    <row r="4567" spans="1:7" ht="15" customHeight="1">
      <c r="A4567" s="230" t="s">
        <v>879</v>
      </c>
      <c r="B4567" s="1" t="s">
        <v>314</v>
      </c>
      <c r="D4567" s="38">
        <v>3277120</v>
      </c>
      <c r="E4567" s="1" t="s">
        <v>330</v>
      </c>
      <c r="F4567" s="1" t="s">
        <v>436</v>
      </c>
      <c r="G4567" s="138"/>
    </row>
    <row r="4568" spans="1:7" ht="15" customHeight="1">
      <c r="A4568" s="230" t="s">
        <v>879</v>
      </c>
      <c r="B4568" s="1" t="s">
        <v>279</v>
      </c>
      <c r="C4568" s="38">
        <v>19753315</v>
      </c>
      <c r="E4568" s="1" t="s">
        <v>380</v>
      </c>
      <c r="F4568" s="1" t="s">
        <v>436</v>
      </c>
      <c r="G4568" s="138" t="s">
        <v>173</v>
      </c>
    </row>
    <row r="4569" spans="1:7" ht="15" customHeight="1">
      <c r="A4569" s="230" t="s">
        <v>879</v>
      </c>
      <c r="B4569" s="1" t="s">
        <v>314</v>
      </c>
      <c r="D4569" s="38">
        <v>19753315</v>
      </c>
      <c r="E4569" s="1" t="s">
        <v>380</v>
      </c>
      <c r="F4569" s="1" t="s">
        <v>436</v>
      </c>
      <c r="G4569" s="138"/>
    </row>
    <row r="4570" spans="1:7" ht="15" customHeight="1">
      <c r="A4570" s="230" t="s">
        <v>879</v>
      </c>
      <c r="B4570" s="1" t="s">
        <v>279</v>
      </c>
      <c r="C4570" s="38">
        <v>11788260</v>
      </c>
      <c r="E4570" s="1" t="s">
        <v>130</v>
      </c>
      <c r="F4570" s="1" t="s">
        <v>436</v>
      </c>
      <c r="G4570" s="138" t="s">
        <v>173</v>
      </c>
    </row>
    <row r="4571" spans="1:7" ht="15" customHeight="1">
      <c r="A4571" s="230" t="s">
        <v>879</v>
      </c>
      <c r="B4571" s="1" t="s">
        <v>314</v>
      </c>
      <c r="D4571" s="38">
        <v>11788260</v>
      </c>
      <c r="E4571" s="1" t="s">
        <v>130</v>
      </c>
      <c r="F4571" s="1" t="s">
        <v>436</v>
      </c>
      <c r="G4571" s="138"/>
    </row>
    <row r="4572" spans="1:7" ht="15" customHeight="1">
      <c r="A4572" s="230" t="s">
        <v>879</v>
      </c>
      <c r="B4572" s="1" t="s">
        <v>279</v>
      </c>
      <c r="C4572" s="38">
        <v>131743458</v>
      </c>
      <c r="E4572" s="1" t="s">
        <v>369</v>
      </c>
      <c r="F4572" s="1" t="s">
        <v>436</v>
      </c>
      <c r="G4572" s="138" t="s">
        <v>173</v>
      </c>
    </row>
    <row r="4573" spans="1:7" ht="15" customHeight="1">
      <c r="A4573" s="230" t="s">
        <v>879</v>
      </c>
      <c r="B4573" s="1" t="s">
        <v>314</v>
      </c>
      <c r="D4573" s="38">
        <v>131743458</v>
      </c>
      <c r="E4573" s="1" t="s">
        <v>369</v>
      </c>
      <c r="F4573" s="1" t="s">
        <v>436</v>
      </c>
      <c r="G4573" s="138"/>
    </row>
    <row r="4574" spans="1:7" ht="15" customHeight="1">
      <c r="A4574" s="230" t="s">
        <v>879</v>
      </c>
      <c r="B4574" s="1" t="s">
        <v>279</v>
      </c>
      <c r="C4574" s="38">
        <v>26951100</v>
      </c>
      <c r="E4574" s="1" t="s">
        <v>368</v>
      </c>
      <c r="F4574" s="1" t="s">
        <v>436</v>
      </c>
      <c r="G4574" s="138" t="s">
        <v>173</v>
      </c>
    </row>
    <row r="4575" spans="1:7" ht="15" customHeight="1">
      <c r="A4575" s="230" t="s">
        <v>879</v>
      </c>
      <c r="B4575" s="1" t="s">
        <v>314</v>
      </c>
      <c r="D4575" s="38">
        <v>26951100</v>
      </c>
      <c r="E4575" s="1" t="s">
        <v>368</v>
      </c>
      <c r="F4575" s="1" t="s">
        <v>436</v>
      </c>
      <c r="G4575" s="138"/>
    </row>
    <row r="4576" spans="1:7" ht="15" customHeight="1">
      <c r="A4576" s="230" t="s">
        <v>879</v>
      </c>
      <c r="B4576" s="1" t="s">
        <v>279</v>
      </c>
      <c r="C4576" s="38">
        <v>18320940</v>
      </c>
      <c r="E4576" s="1" t="s">
        <v>331</v>
      </c>
      <c r="F4576" s="1" t="s">
        <v>436</v>
      </c>
      <c r="G4576" s="138" t="s">
        <v>173</v>
      </c>
    </row>
    <row r="4577" spans="1:7" ht="15" customHeight="1">
      <c r="A4577" s="230" t="s">
        <v>879</v>
      </c>
      <c r="B4577" s="1" t="s">
        <v>314</v>
      </c>
      <c r="D4577" s="38">
        <v>18320940</v>
      </c>
      <c r="E4577" s="1" t="s">
        <v>331</v>
      </c>
      <c r="F4577" s="1" t="s">
        <v>436</v>
      </c>
      <c r="G4577" s="138"/>
    </row>
    <row r="4578" spans="1:7" ht="15" customHeight="1">
      <c r="A4578" s="230" t="s">
        <v>879</v>
      </c>
      <c r="B4578" s="1" t="s">
        <v>279</v>
      </c>
      <c r="C4578" s="38">
        <v>2286020</v>
      </c>
      <c r="E4578" s="1" t="s">
        <v>381</v>
      </c>
      <c r="F4578" s="1" t="s">
        <v>436</v>
      </c>
      <c r="G4578" s="138" t="s">
        <v>173</v>
      </c>
    </row>
    <row r="4579" spans="1:7" ht="15" customHeight="1">
      <c r="A4579" s="230" t="s">
        <v>879</v>
      </c>
      <c r="B4579" s="1" t="s">
        <v>314</v>
      </c>
      <c r="D4579" s="38">
        <v>2286020</v>
      </c>
      <c r="E4579" s="1" t="s">
        <v>381</v>
      </c>
      <c r="F4579" s="1" t="s">
        <v>436</v>
      </c>
      <c r="G4579" s="138"/>
    </row>
    <row r="4580" spans="1:7" ht="15" customHeight="1">
      <c r="A4580" s="230" t="s">
        <v>879</v>
      </c>
      <c r="B4580" s="1" t="s">
        <v>279</v>
      </c>
      <c r="C4580" s="38">
        <v>4138530</v>
      </c>
      <c r="E4580" s="1" t="s">
        <v>381</v>
      </c>
      <c r="F4580" s="1" t="s">
        <v>436</v>
      </c>
      <c r="G4580" s="138" t="s">
        <v>173</v>
      </c>
    </row>
    <row r="4581" spans="1:7" ht="15" customHeight="1">
      <c r="A4581" s="230" t="s">
        <v>879</v>
      </c>
      <c r="B4581" s="1" t="s">
        <v>314</v>
      </c>
      <c r="D4581" s="38">
        <v>4138530</v>
      </c>
      <c r="E4581" s="1" t="s">
        <v>381</v>
      </c>
      <c r="F4581" s="1" t="s">
        <v>436</v>
      </c>
      <c r="G4581" s="138"/>
    </row>
    <row r="4582" spans="1:7" ht="15" customHeight="1">
      <c r="A4582" s="230" t="s">
        <v>879</v>
      </c>
      <c r="B4582" s="1" t="s">
        <v>279</v>
      </c>
      <c r="C4582" s="38">
        <v>78180960</v>
      </c>
      <c r="E4582" s="1" t="s">
        <v>341</v>
      </c>
      <c r="F4582" s="1" t="s">
        <v>436</v>
      </c>
      <c r="G4582" s="138" t="s">
        <v>173</v>
      </c>
    </row>
    <row r="4583" spans="1:7" ht="15" customHeight="1">
      <c r="A4583" s="230" t="s">
        <v>879</v>
      </c>
      <c r="B4583" s="1" t="s">
        <v>314</v>
      </c>
      <c r="D4583" s="38">
        <v>78180960</v>
      </c>
      <c r="E4583" s="1" t="s">
        <v>341</v>
      </c>
      <c r="F4583" s="1" t="s">
        <v>436</v>
      </c>
      <c r="G4583" s="138"/>
    </row>
    <row r="4584" spans="1:7" ht="15" customHeight="1">
      <c r="A4584" s="230" t="s">
        <v>879</v>
      </c>
      <c r="B4584" s="1" t="s">
        <v>279</v>
      </c>
      <c r="C4584" s="38">
        <v>126708582</v>
      </c>
      <c r="E4584" s="1" t="s">
        <v>341</v>
      </c>
      <c r="F4584" s="1" t="s">
        <v>436</v>
      </c>
      <c r="G4584" s="138" t="s">
        <v>173</v>
      </c>
    </row>
    <row r="4585" spans="1:7" ht="15" customHeight="1">
      <c r="A4585" s="230" t="s">
        <v>879</v>
      </c>
      <c r="B4585" s="1" t="s">
        <v>314</v>
      </c>
      <c r="D4585" s="38">
        <v>126708582</v>
      </c>
      <c r="E4585" s="1" t="s">
        <v>341</v>
      </c>
      <c r="F4585" s="1" t="s">
        <v>436</v>
      </c>
      <c r="G4585" s="138"/>
    </row>
    <row r="4586" spans="1:7" ht="15" customHeight="1">
      <c r="A4586" s="230" t="s">
        <v>879</v>
      </c>
      <c r="B4586" s="1" t="s">
        <v>279</v>
      </c>
      <c r="C4586" s="38">
        <v>14727350</v>
      </c>
      <c r="E4586" s="1" t="s">
        <v>341</v>
      </c>
      <c r="F4586" s="1" t="s">
        <v>436</v>
      </c>
      <c r="G4586" s="138" t="s">
        <v>173</v>
      </c>
    </row>
    <row r="4587" spans="1:7" ht="15" customHeight="1">
      <c r="A4587" s="230" t="s">
        <v>879</v>
      </c>
      <c r="B4587" s="1" t="s">
        <v>314</v>
      </c>
      <c r="D4587" s="38">
        <v>14727350</v>
      </c>
      <c r="E4587" s="1" t="s">
        <v>341</v>
      </c>
      <c r="F4587" s="1" t="s">
        <v>436</v>
      </c>
      <c r="G4587" s="138"/>
    </row>
    <row r="4588" spans="1:7" ht="15" customHeight="1">
      <c r="A4588" s="230" t="s">
        <v>879</v>
      </c>
      <c r="B4588" s="1" t="s">
        <v>279</v>
      </c>
      <c r="C4588" s="38">
        <v>23869428</v>
      </c>
      <c r="E4588" s="1" t="s">
        <v>341</v>
      </c>
      <c r="F4588" s="1" t="s">
        <v>436</v>
      </c>
      <c r="G4588" s="138" t="s">
        <v>173</v>
      </c>
    </row>
    <row r="4589" spans="1:7" ht="15" customHeight="1">
      <c r="A4589" s="230" t="s">
        <v>879</v>
      </c>
      <c r="B4589" s="1" t="s">
        <v>314</v>
      </c>
      <c r="D4589" s="38">
        <v>23869428</v>
      </c>
      <c r="E4589" s="1" t="s">
        <v>341</v>
      </c>
      <c r="F4589" s="1" t="s">
        <v>436</v>
      </c>
      <c r="G4589" s="138"/>
    </row>
    <row r="4590" spans="1:7" ht="15" customHeight="1">
      <c r="A4590" s="230" t="s">
        <v>879</v>
      </c>
      <c r="B4590" s="1" t="s">
        <v>279</v>
      </c>
      <c r="C4590" s="38">
        <v>30903180</v>
      </c>
      <c r="E4590" s="1" t="s">
        <v>341</v>
      </c>
      <c r="F4590" s="1" t="s">
        <v>436</v>
      </c>
      <c r="G4590" s="138" t="s">
        <v>173</v>
      </c>
    </row>
    <row r="4591" spans="1:7" ht="15" customHeight="1">
      <c r="A4591" s="230" t="s">
        <v>879</v>
      </c>
      <c r="B4591" s="1" t="s">
        <v>314</v>
      </c>
      <c r="D4591" s="38">
        <v>30903180</v>
      </c>
      <c r="E4591" s="1" t="s">
        <v>341</v>
      </c>
      <c r="F4591" s="1" t="s">
        <v>436</v>
      </c>
      <c r="G4591" s="138"/>
    </row>
    <row r="4592" spans="1:7" ht="15" customHeight="1">
      <c r="A4592" s="230" t="s">
        <v>879</v>
      </c>
      <c r="B4592" s="1" t="s">
        <v>279</v>
      </c>
      <c r="C4592" s="38">
        <v>50086080</v>
      </c>
      <c r="E4592" s="1" t="s">
        <v>341</v>
      </c>
      <c r="F4592" s="1" t="s">
        <v>436</v>
      </c>
      <c r="G4592" s="138" t="s">
        <v>173</v>
      </c>
    </row>
    <row r="4593" spans="1:7" ht="15" customHeight="1">
      <c r="A4593" s="230" t="s">
        <v>879</v>
      </c>
      <c r="B4593" s="1" t="s">
        <v>314</v>
      </c>
      <c r="D4593" s="38">
        <v>50086080</v>
      </c>
      <c r="E4593" s="1" t="s">
        <v>341</v>
      </c>
      <c r="F4593" s="1" t="s">
        <v>436</v>
      </c>
      <c r="G4593" s="138"/>
    </row>
    <row r="4594" spans="1:7" ht="15" customHeight="1">
      <c r="A4594" s="230" t="s">
        <v>879</v>
      </c>
      <c r="B4594" s="1" t="s">
        <v>279</v>
      </c>
      <c r="C4594" s="38">
        <v>2106337</v>
      </c>
      <c r="E4594" s="1" t="s">
        <v>242</v>
      </c>
      <c r="F4594" s="1" t="s">
        <v>436</v>
      </c>
      <c r="G4594" s="138" t="s">
        <v>173</v>
      </c>
    </row>
    <row r="4595" spans="1:7" ht="15" customHeight="1">
      <c r="A4595" s="230" t="s">
        <v>879</v>
      </c>
      <c r="B4595" s="1" t="s">
        <v>314</v>
      </c>
      <c r="D4595" s="38">
        <v>2106337</v>
      </c>
      <c r="E4595" s="1" t="s">
        <v>242</v>
      </c>
      <c r="F4595" s="1" t="s">
        <v>436</v>
      </c>
      <c r="G4595" s="138"/>
    </row>
    <row r="4596" spans="1:7" ht="15" customHeight="1">
      <c r="A4596" s="230" t="s">
        <v>879</v>
      </c>
      <c r="B4596" s="1" t="s">
        <v>279</v>
      </c>
      <c r="C4596" s="38">
        <v>20000000</v>
      </c>
      <c r="E4596" s="1" t="s">
        <v>242</v>
      </c>
      <c r="F4596" s="1" t="s">
        <v>436</v>
      </c>
      <c r="G4596" s="138" t="s">
        <v>173</v>
      </c>
    </row>
    <row r="4597" spans="1:7" ht="15" customHeight="1">
      <c r="A4597" s="230" t="s">
        <v>879</v>
      </c>
      <c r="B4597" s="1" t="s">
        <v>314</v>
      </c>
      <c r="D4597" s="38">
        <v>20000000</v>
      </c>
      <c r="E4597" s="1" t="s">
        <v>242</v>
      </c>
      <c r="F4597" s="1" t="s">
        <v>436</v>
      </c>
      <c r="G4597" s="138"/>
    </row>
    <row r="4598" spans="1:7" ht="15" customHeight="1">
      <c r="A4598" s="230" t="s">
        <v>879</v>
      </c>
      <c r="B4598" s="1" t="s">
        <v>279</v>
      </c>
      <c r="C4598" s="38">
        <v>10452420</v>
      </c>
      <c r="E4598" s="1" t="s">
        <v>339</v>
      </c>
      <c r="F4598" s="1" t="s">
        <v>436</v>
      </c>
      <c r="G4598" s="138" t="s">
        <v>173</v>
      </c>
    </row>
    <row r="4599" spans="1:7" ht="15" customHeight="1">
      <c r="A4599" s="230" t="s">
        <v>879</v>
      </c>
      <c r="B4599" s="1" t="s">
        <v>314</v>
      </c>
      <c r="D4599" s="38">
        <v>10452420</v>
      </c>
      <c r="E4599" s="1" t="s">
        <v>339</v>
      </c>
      <c r="F4599" s="1" t="s">
        <v>436</v>
      </c>
      <c r="G4599" s="138"/>
    </row>
    <row r="4600" spans="1:7" ht="15" customHeight="1">
      <c r="A4600" s="230" t="s">
        <v>879</v>
      </c>
      <c r="B4600" s="1" t="s">
        <v>279</v>
      </c>
      <c r="C4600" s="38">
        <v>4456650</v>
      </c>
      <c r="E4600" s="1" t="s">
        <v>391</v>
      </c>
      <c r="F4600" s="1" t="s">
        <v>436</v>
      </c>
      <c r="G4600" s="138" t="s">
        <v>173</v>
      </c>
    </row>
    <row r="4601" spans="1:7" ht="15" customHeight="1">
      <c r="A4601" s="230" t="s">
        <v>879</v>
      </c>
      <c r="B4601" s="1" t="s">
        <v>314</v>
      </c>
      <c r="D4601" s="38">
        <v>4456650</v>
      </c>
      <c r="E4601" s="1" t="s">
        <v>391</v>
      </c>
      <c r="F4601" s="1" t="s">
        <v>436</v>
      </c>
      <c r="G4601" s="138"/>
    </row>
    <row r="4602" spans="1:7" ht="15" customHeight="1">
      <c r="A4602" s="230" t="s">
        <v>879</v>
      </c>
      <c r="B4602" s="1" t="s">
        <v>279</v>
      </c>
      <c r="C4602" s="38">
        <v>104030740</v>
      </c>
      <c r="E4602" s="1" t="s">
        <v>356</v>
      </c>
      <c r="F4602" s="1" t="s">
        <v>436</v>
      </c>
      <c r="G4602" s="138" t="s">
        <v>173</v>
      </c>
    </row>
    <row r="4603" spans="1:7" ht="15" customHeight="1">
      <c r="A4603" s="230" t="s">
        <v>879</v>
      </c>
      <c r="B4603" s="1" t="s">
        <v>314</v>
      </c>
      <c r="D4603" s="38">
        <v>104030740</v>
      </c>
      <c r="E4603" s="1" t="s">
        <v>356</v>
      </c>
      <c r="F4603" s="1" t="s">
        <v>436</v>
      </c>
      <c r="G4603" s="1"/>
    </row>
    <row r="4604" spans="1:7" ht="15" customHeight="1">
      <c r="A4604" s="230" t="s">
        <v>879</v>
      </c>
      <c r="B4604" s="1" t="s">
        <v>279</v>
      </c>
      <c r="C4604" s="38">
        <v>36047330</v>
      </c>
      <c r="E4604" s="1" t="s">
        <v>382</v>
      </c>
      <c r="F4604" s="1" t="s">
        <v>436</v>
      </c>
      <c r="G4604" s="138" t="s">
        <v>173</v>
      </c>
    </row>
    <row r="4605" spans="1:7" ht="15" customHeight="1">
      <c r="A4605" s="230" t="s">
        <v>879</v>
      </c>
      <c r="B4605" s="1" t="s">
        <v>314</v>
      </c>
      <c r="D4605" s="38">
        <v>36047330</v>
      </c>
      <c r="E4605" s="1" t="s">
        <v>382</v>
      </c>
      <c r="F4605" s="1" t="s">
        <v>436</v>
      </c>
      <c r="G4605" s="138"/>
    </row>
    <row r="4606" spans="1:7" ht="15" customHeight="1">
      <c r="A4606" s="230" t="s">
        <v>879</v>
      </c>
      <c r="B4606" s="1" t="s">
        <v>279</v>
      </c>
      <c r="C4606" s="38">
        <v>66131340</v>
      </c>
      <c r="E4606" s="1" t="s">
        <v>388</v>
      </c>
      <c r="F4606" s="1" t="s">
        <v>436</v>
      </c>
      <c r="G4606" s="138" t="s">
        <v>173</v>
      </c>
    </row>
    <row r="4607" spans="1:7" ht="15" customHeight="1">
      <c r="A4607" s="230" t="s">
        <v>879</v>
      </c>
      <c r="B4607" s="1" t="s">
        <v>314</v>
      </c>
      <c r="D4607" s="38">
        <v>66131340</v>
      </c>
      <c r="E4607" s="1" t="s">
        <v>388</v>
      </c>
      <c r="F4607" s="1" t="s">
        <v>436</v>
      </c>
      <c r="G4607" s="138"/>
    </row>
    <row r="4608" spans="1:7" ht="15" customHeight="1">
      <c r="A4608" s="230" t="s">
        <v>879</v>
      </c>
      <c r="B4608" s="1" t="s">
        <v>279</v>
      </c>
      <c r="C4608" s="38">
        <v>59451810</v>
      </c>
      <c r="E4608" s="1" t="s">
        <v>572</v>
      </c>
      <c r="F4608" s="1" t="s">
        <v>436</v>
      </c>
      <c r="G4608" s="138" t="s">
        <v>173</v>
      </c>
    </row>
    <row r="4609" spans="1:7" ht="15" customHeight="1">
      <c r="A4609" s="230" t="s">
        <v>879</v>
      </c>
      <c r="B4609" s="1" t="s">
        <v>314</v>
      </c>
      <c r="D4609" s="38">
        <v>59451810</v>
      </c>
      <c r="E4609" s="1" t="s">
        <v>572</v>
      </c>
      <c r="F4609" s="1" t="s">
        <v>436</v>
      </c>
      <c r="G4609" s="138"/>
    </row>
    <row r="4610" spans="1:7" ht="15" customHeight="1">
      <c r="A4610" s="230" t="s">
        <v>879</v>
      </c>
      <c r="B4610" s="1" t="s">
        <v>279</v>
      </c>
      <c r="C4610" s="38">
        <v>159980370</v>
      </c>
      <c r="E4610" s="1" t="s">
        <v>383</v>
      </c>
      <c r="F4610" s="1" t="s">
        <v>436</v>
      </c>
      <c r="G4610" s="138" t="s">
        <v>173</v>
      </c>
    </row>
    <row r="4611" spans="1:7" ht="15" customHeight="1">
      <c r="A4611" s="230" t="s">
        <v>879</v>
      </c>
      <c r="B4611" s="1" t="s">
        <v>314</v>
      </c>
      <c r="D4611" s="38">
        <v>159980370</v>
      </c>
      <c r="E4611" s="1" t="s">
        <v>383</v>
      </c>
      <c r="F4611" s="1" t="s">
        <v>436</v>
      </c>
      <c r="G4611" s="138"/>
    </row>
    <row r="4612" spans="1:7" ht="15" customHeight="1">
      <c r="A4612" s="230" t="s">
        <v>880</v>
      </c>
      <c r="B4612" s="1" t="s">
        <v>279</v>
      </c>
      <c r="C4612" s="38">
        <v>1822920</v>
      </c>
      <c r="E4612" s="1" t="s">
        <v>330</v>
      </c>
      <c r="F4612" s="1" t="s">
        <v>436</v>
      </c>
      <c r="G4612" s="138" t="s">
        <v>173</v>
      </c>
    </row>
    <row r="4613" spans="1:7" ht="15" customHeight="1">
      <c r="A4613" s="230" t="s">
        <v>880</v>
      </c>
      <c r="B4613" s="1" t="s">
        <v>314</v>
      </c>
      <c r="D4613" s="38">
        <v>1822920</v>
      </c>
      <c r="E4613" s="1" t="s">
        <v>330</v>
      </c>
      <c r="F4613" s="1" t="s">
        <v>436</v>
      </c>
      <c r="G4613" s="138"/>
    </row>
    <row r="4614" spans="1:7" ht="15" customHeight="1">
      <c r="A4614" s="230" t="s">
        <v>880</v>
      </c>
      <c r="B4614" s="1" t="s">
        <v>279</v>
      </c>
      <c r="C4614" s="38">
        <v>8963130</v>
      </c>
      <c r="E4614" s="1" t="s">
        <v>363</v>
      </c>
      <c r="F4614" s="1" t="s">
        <v>436</v>
      </c>
      <c r="G4614" s="138" t="s">
        <v>173</v>
      </c>
    </row>
    <row r="4615" spans="1:7" ht="15" customHeight="1">
      <c r="A4615" s="230" t="s">
        <v>880</v>
      </c>
      <c r="B4615" s="1" t="s">
        <v>314</v>
      </c>
      <c r="D4615" s="38">
        <v>8963130</v>
      </c>
      <c r="E4615" s="1" t="s">
        <v>363</v>
      </c>
      <c r="F4615" s="1" t="s">
        <v>436</v>
      </c>
      <c r="G4615" s="138"/>
    </row>
    <row r="4616" spans="1:7" ht="15" customHeight="1">
      <c r="A4616" s="230" t="s">
        <v>881</v>
      </c>
      <c r="B4616" s="1" t="s">
        <v>279</v>
      </c>
      <c r="C4616" s="38">
        <v>5156360</v>
      </c>
      <c r="E4616" s="1" t="s">
        <v>334</v>
      </c>
      <c r="F4616" s="1" t="s">
        <v>436</v>
      </c>
      <c r="G4616" s="138" t="s">
        <v>173</v>
      </c>
    </row>
    <row r="4617" spans="1:7" ht="15" customHeight="1">
      <c r="A4617" s="230" t="s">
        <v>881</v>
      </c>
      <c r="B4617" s="1" t="s">
        <v>314</v>
      </c>
      <c r="D4617" s="38">
        <v>5156360</v>
      </c>
      <c r="E4617" s="1" t="s">
        <v>334</v>
      </c>
      <c r="F4617" s="1" t="s">
        <v>436</v>
      </c>
      <c r="G4617" s="138"/>
    </row>
    <row r="4618" spans="1:7" ht="15" customHeight="1">
      <c r="A4618" s="230" t="s">
        <v>881</v>
      </c>
      <c r="B4618" s="1" t="s">
        <v>279</v>
      </c>
      <c r="C4618" s="38">
        <v>13693460</v>
      </c>
      <c r="E4618" s="1" t="s">
        <v>378</v>
      </c>
      <c r="F4618" s="1" t="s">
        <v>436</v>
      </c>
      <c r="G4618" s="138" t="s">
        <v>173</v>
      </c>
    </row>
    <row r="4619" spans="1:7" ht="15" customHeight="1">
      <c r="A4619" s="230" t="s">
        <v>881</v>
      </c>
      <c r="B4619" s="1" t="s">
        <v>314</v>
      </c>
      <c r="D4619" s="38">
        <v>13693460</v>
      </c>
      <c r="E4619" s="1" t="s">
        <v>378</v>
      </c>
      <c r="F4619" s="1" t="s">
        <v>436</v>
      </c>
      <c r="G4619" s="1"/>
    </row>
    <row r="4620" spans="1:7" ht="15" customHeight="1">
      <c r="A4620" s="230" t="s">
        <v>881</v>
      </c>
      <c r="B4620" s="1" t="s">
        <v>279</v>
      </c>
      <c r="C4620" s="38">
        <v>5469750</v>
      </c>
      <c r="E4620" s="1" t="s">
        <v>428</v>
      </c>
      <c r="F4620" s="1" t="s">
        <v>436</v>
      </c>
      <c r="G4620" s="138" t="s">
        <v>173</v>
      </c>
    </row>
    <row r="4621" spans="1:7" ht="15" customHeight="1">
      <c r="A4621" s="230" t="s">
        <v>881</v>
      </c>
      <c r="B4621" s="1" t="s">
        <v>314</v>
      </c>
      <c r="D4621" s="38">
        <v>5469750</v>
      </c>
      <c r="E4621" s="1" t="s">
        <v>428</v>
      </c>
      <c r="F4621" s="1" t="s">
        <v>436</v>
      </c>
      <c r="G4621" s="138"/>
    </row>
    <row r="4622" spans="1:7" ht="15" customHeight="1">
      <c r="A4622" s="230" t="s">
        <v>881</v>
      </c>
      <c r="B4622" s="1" t="s">
        <v>279</v>
      </c>
      <c r="C4622" s="38">
        <v>27919100</v>
      </c>
      <c r="E4622" s="1" t="s">
        <v>346</v>
      </c>
      <c r="F4622" s="1" t="s">
        <v>436</v>
      </c>
      <c r="G4622" s="138" t="s">
        <v>173</v>
      </c>
    </row>
    <row r="4623" spans="1:7" ht="15" customHeight="1">
      <c r="A4623" s="230" t="s">
        <v>881</v>
      </c>
      <c r="B4623" s="1" t="s">
        <v>314</v>
      </c>
      <c r="D4623" s="38">
        <v>27919100</v>
      </c>
      <c r="E4623" s="1" t="s">
        <v>346</v>
      </c>
      <c r="F4623" s="1" t="s">
        <v>436</v>
      </c>
      <c r="G4623" s="138"/>
    </row>
    <row r="4624" spans="1:7" ht="15" customHeight="1">
      <c r="A4624" s="230" t="s">
        <v>881</v>
      </c>
      <c r="B4624" s="1" t="s">
        <v>279</v>
      </c>
      <c r="C4624" s="38">
        <v>76627100</v>
      </c>
      <c r="E4624" s="1" t="s">
        <v>370</v>
      </c>
      <c r="F4624" s="1" t="s">
        <v>436</v>
      </c>
      <c r="G4624" s="138" t="s">
        <v>173</v>
      </c>
    </row>
    <row r="4625" spans="1:7" ht="15" customHeight="1">
      <c r="A4625" s="230" t="s">
        <v>881</v>
      </c>
      <c r="B4625" s="1" t="s">
        <v>314</v>
      </c>
      <c r="D4625" s="38">
        <v>76627100</v>
      </c>
      <c r="E4625" s="1" t="s">
        <v>370</v>
      </c>
      <c r="F4625" s="1" t="s">
        <v>436</v>
      </c>
      <c r="G4625" s="138"/>
    </row>
    <row r="4626" spans="1:7" ht="15" customHeight="1">
      <c r="A4626" s="230" t="s">
        <v>881</v>
      </c>
      <c r="B4626" s="1" t="s">
        <v>279</v>
      </c>
      <c r="C4626" s="38">
        <v>24440900</v>
      </c>
      <c r="E4626" s="1" t="s">
        <v>370</v>
      </c>
      <c r="F4626" s="1" t="s">
        <v>436</v>
      </c>
      <c r="G4626" s="138" t="s">
        <v>173</v>
      </c>
    </row>
    <row r="4627" spans="1:7" ht="15" customHeight="1">
      <c r="A4627" s="230" t="s">
        <v>881</v>
      </c>
      <c r="B4627" s="1" t="s">
        <v>314</v>
      </c>
      <c r="D4627" s="38">
        <v>24440900</v>
      </c>
      <c r="E4627" s="1" t="s">
        <v>370</v>
      </c>
      <c r="F4627" s="1" t="s">
        <v>436</v>
      </c>
      <c r="G4627" s="138"/>
    </row>
    <row r="4628" spans="1:7" ht="15" customHeight="1">
      <c r="A4628" s="230" t="s">
        <v>882</v>
      </c>
      <c r="B4628" s="1" t="s">
        <v>279</v>
      </c>
      <c r="C4628" s="38">
        <v>15749800</v>
      </c>
      <c r="E4628" s="1" t="s">
        <v>340</v>
      </c>
      <c r="F4628" s="1" t="s">
        <v>436</v>
      </c>
      <c r="G4628" s="138" t="s">
        <v>173</v>
      </c>
    </row>
    <row r="4629" spans="1:7" ht="15" customHeight="1">
      <c r="A4629" s="230" t="s">
        <v>882</v>
      </c>
      <c r="B4629" s="1" t="s">
        <v>314</v>
      </c>
      <c r="D4629" s="38">
        <v>15749800</v>
      </c>
      <c r="E4629" s="1" t="s">
        <v>340</v>
      </c>
      <c r="F4629" s="1" t="s">
        <v>436</v>
      </c>
      <c r="G4629" s="138"/>
    </row>
    <row r="4630" spans="1:7" ht="15" customHeight="1">
      <c r="A4630" s="230" t="s">
        <v>882</v>
      </c>
      <c r="B4630" s="1" t="s">
        <v>279</v>
      </c>
      <c r="C4630" s="38">
        <v>12777050</v>
      </c>
      <c r="E4630" s="1" t="s">
        <v>340</v>
      </c>
      <c r="F4630" s="1" t="s">
        <v>436</v>
      </c>
      <c r="G4630" s="138" t="s">
        <v>173</v>
      </c>
    </row>
    <row r="4631" spans="1:7" ht="15" customHeight="1">
      <c r="A4631" s="230" t="s">
        <v>882</v>
      </c>
      <c r="B4631" s="1" t="s">
        <v>314</v>
      </c>
      <c r="D4631" s="38">
        <v>12777050</v>
      </c>
      <c r="E4631" s="1" t="s">
        <v>340</v>
      </c>
      <c r="F4631" s="1" t="s">
        <v>436</v>
      </c>
      <c r="G4631" s="138"/>
    </row>
    <row r="4632" spans="1:7" ht="15" customHeight="1">
      <c r="A4632" s="230" t="s">
        <v>882</v>
      </c>
      <c r="B4632" s="1" t="s">
        <v>279</v>
      </c>
      <c r="C4632" s="38">
        <v>14375790</v>
      </c>
      <c r="E4632" s="1" t="s">
        <v>340</v>
      </c>
      <c r="F4632" s="1" t="s">
        <v>436</v>
      </c>
      <c r="G4632" s="138" t="s">
        <v>173</v>
      </c>
    </row>
    <row r="4633" spans="1:7" ht="15" customHeight="1">
      <c r="A4633" s="230" t="s">
        <v>882</v>
      </c>
      <c r="B4633" s="1" t="s">
        <v>314</v>
      </c>
      <c r="D4633" s="38">
        <v>14375790</v>
      </c>
      <c r="E4633" s="1" t="s">
        <v>340</v>
      </c>
      <c r="F4633" s="1" t="s">
        <v>436</v>
      </c>
      <c r="G4633" s="138"/>
    </row>
    <row r="4634" spans="1:7" ht="15" customHeight="1">
      <c r="A4634" s="230" t="s">
        <v>882</v>
      </c>
      <c r="B4634" s="1" t="s">
        <v>279</v>
      </c>
      <c r="C4634" s="38">
        <v>13956250</v>
      </c>
      <c r="E4634" s="1" t="s">
        <v>340</v>
      </c>
      <c r="F4634" s="1" t="s">
        <v>436</v>
      </c>
      <c r="G4634" s="138" t="s">
        <v>173</v>
      </c>
    </row>
    <row r="4635" spans="1:7" ht="15" customHeight="1">
      <c r="A4635" s="230" t="s">
        <v>882</v>
      </c>
      <c r="B4635" s="1" t="s">
        <v>314</v>
      </c>
      <c r="D4635" s="38">
        <v>13956250</v>
      </c>
      <c r="E4635" s="1" t="s">
        <v>340</v>
      </c>
      <c r="F4635" s="1" t="s">
        <v>436</v>
      </c>
      <c r="G4635" s="1"/>
    </row>
    <row r="4636" spans="1:7" ht="15" customHeight="1">
      <c r="A4636" s="230" t="s">
        <v>882</v>
      </c>
      <c r="B4636" s="1" t="s">
        <v>279</v>
      </c>
      <c r="C4636" s="38">
        <v>22883300</v>
      </c>
      <c r="E4636" s="1" t="s">
        <v>390</v>
      </c>
      <c r="F4636" s="1" t="s">
        <v>436</v>
      </c>
      <c r="G4636" s="138" t="s">
        <v>173</v>
      </c>
    </row>
    <row r="4637" spans="1:7" ht="15" customHeight="1">
      <c r="A4637" s="230" t="s">
        <v>882</v>
      </c>
      <c r="B4637" s="1" t="s">
        <v>314</v>
      </c>
      <c r="D4637" s="38">
        <v>22883300</v>
      </c>
      <c r="E4637" s="1" t="s">
        <v>390</v>
      </c>
      <c r="F4637" s="1" t="s">
        <v>436</v>
      </c>
      <c r="G4637" s="138"/>
    </row>
    <row r="4638" spans="1:7" ht="15" customHeight="1">
      <c r="A4638" s="230" t="s">
        <v>883</v>
      </c>
      <c r="B4638" s="1" t="s">
        <v>279</v>
      </c>
      <c r="C4638" s="38">
        <v>14112318</v>
      </c>
      <c r="E4638" s="1" t="s">
        <v>413</v>
      </c>
      <c r="F4638" s="1" t="s">
        <v>436</v>
      </c>
      <c r="G4638" s="138" t="s">
        <v>173</v>
      </c>
    </row>
    <row r="4639" spans="1:7" ht="15" customHeight="1">
      <c r="A4639" s="230" t="s">
        <v>883</v>
      </c>
      <c r="B4639" s="1" t="s">
        <v>314</v>
      </c>
      <c r="D4639" s="38">
        <v>14112318</v>
      </c>
      <c r="E4639" s="1" t="s">
        <v>413</v>
      </c>
      <c r="F4639" s="1" t="s">
        <v>436</v>
      </c>
      <c r="G4639" s="138"/>
    </row>
    <row r="4640" spans="1:7" ht="15" customHeight="1">
      <c r="A4640" s="230" t="s">
        <v>883</v>
      </c>
      <c r="B4640" s="1" t="s">
        <v>279</v>
      </c>
      <c r="C4640" s="38">
        <v>2749890</v>
      </c>
      <c r="E4640" s="1" t="s">
        <v>884</v>
      </c>
      <c r="F4640" s="1" t="s">
        <v>436</v>
      </c>
      <c r="G4640" s="138" t="s">
        <v>173</v>
      </c>
    </row>
    <row r="4641" spans="1:8" ht="15" customHeight="1">
      <c r="A4641" s="230" t="s">
        <v>883</v>
      </c>
      <c r="B4641" s="1" t="s">
        <v>314</v>
      </c>
      <c r="D4641" s="38">
        <v>2749890</v>
      </c>
      <c r="E4641" s="1" t="s">
        <v>884</v>
      </c>
      <c r="F4641" s="1" t="s">
        <v>436</v>
      </c>
      <c r="G4641" s="1"/>
    </row>
    <row r="4642" spans="1:8" ht="15" customHeight="1">
      <c r="A4642" s="230" t="s">
        <v>883</v>
      </c>
      <c r="B4642" s="1" t="s">
        <v>279</v>
      </c>
      <c r="C4642" s="38">
        <v>7384850</v>
      </c>
      <c r="E4642" s="1" t="s">
        <v>397</v>
      </c>
      <c r="F4642" s="1" t="s">
        <v>436</v>
      </c>
      <c r="G4642" s="138" t="s">
        <v>173</v>
      </c>
    </row>
    <row r="4643" spans="1:8" ht="15" customHeight="1">
      <c r="A4643" s="230" t="s">
        <v>883</v>
      </c>
      <c r="B4643" s="1" t="s">
        <v>314</v>
      </c>
      <c r="D4643" s="38">
        <v>7384850</v>
      </c>
      <c r="E4643" s="1" t="s">
        <v>397</v>
      </c>
      <c r="F4643" s="1" t="s">
        <v>436</v>
      </c>
      <c r="G4643" s="138"/>
    </row>
    <row r="4644" spans="1:8" ht="15" customHeight="1">
      <c r="A4644" s="184">
        <v>44420</v>
      </c>
      <c r="B4644" s="1" t="s">
        <v>279</v>
      </c>
      <c r="C4644" s="38">
        <v>1675</v>
      </c>
      <c r="E4644" s="1" t="s">
        <v>886</v>
      </c>
      <c r="F4644" s="1" t="s">
        <v>778</v>
      </c>
      <c r="G4644" s="138" t="s">
        <v>173</v>
      </c>
    </row>
    <row r="4645" spans="1:8" ht="15" customHeight="1">
      <c r="A4645" s="184">
        <v>44420</v>
      </c>
      <c r="B4645" s="1" t="s">
        <v>509</v>
      </c>
      <c r="D4645" s="38">
        <v>1675</v>
      </c>
      <c r="E4645" s="1" t="s">
        <v>340</v>
      </c>
      <c r="F4645" s="1" t="s">
        <v>777</v>
      </c>
      <c r="G4645" s="138"/>
    </row>
    <row r="4646" spans="1:8" ht="15" customHeight="1">
      <c r="A4646" s="184">
        <v>44413</v>
      </c>
      <c r="B4646" s="1" t="s">
        <v>279</v>
      </c>
      <c r="C4646" s="38">
        <v>10950</v>
      </c>
      <c r="E4646" s="1" t="s">
        <v>887</v>
      </c>
      <c r="F4646" s="1" t="s">
        <v>778</v>
      </c>
      <c r="G4646" s="138" t="s">
        <v>173</v>
      </c>
    </row>
    <row r="4647" spans="1:8" ht="15" customHeight="1">
      <c r="A4647" s="184">
        <v>44413</v>
      </c>
      <c r="B4647" s="1" t="s">
        <v>509</v>
      </c>
      <c r="D4647" s="38">
        <v>10950</v>
      </c>
      <c r="E4647" s="1" t="s">
        <v>366</v>
      </c>
      <c r="F4647" s="1" t="s">
        <v>777</v>
      </c>
      <c r="G4647" s="138"/>
    </row>
    <row r="4648" spans="1:8" ht="15" customHeight="1">
      <c r="A4648" s="184">
        <v>44413</v>
      </c>
      <c r="B4648" s="1" t="s">
        <v>939</v>
      </c>
      <c r="C4648" s="38">
        <v>92067904</v>
      </c>
      <c r="E4648" s="1" t="s">
        <v>887</v>
      </c>
      <c r="F4648" s="1" t="s">
        <v>888</v>
      </c>
      <c r="G4648" s="138" t="s">
        <v>173</v>
      </c>
    </row>
    <row r="4649" spans="1:8" ht="15" customHeight="1">
      <c r="A4649" s="184">
        <v>44413</v>
      </c>
      <c r="B4649" s="1" t="s">
        <v>940</v>
      </c>
      <c r="D4649" s="38">
        <v>92067904</v>
      </c>
      <c r="E4649" s="1" t="s">
        <v>366</v>
      </c>
      <c r="F4649" s="1" t="s">
        <v>269</v>
      </c>
      <c r="G4649" s="138"/>
    </row>
    <row r="4650" spans="1:8" ht="15" customHeight="1">
      <c r="A4650" s="230" t="s">
        <v>889</v>
      </c>
      <c r="B4650" s="1" t="s">
        <v>279</v>
      </c>
      <c r="C4650" s="38">
        <v>15895788</v>
      </c>
      <c r="E4650" s="1" t="s">
        <v>367</v>
      </c>
      <c r="F4650" s="1" t="s">
        <v>414</v>
      </c>
      <c r="G4650" s="1" t="s">
        <v>173</v>
      </c>
      <c r="H4650" s="159" t="s">
        <v>899</v>
      </c>
    </row>
    <row r="4651" spans="1:8" ht="15" customHeight="1">
      <c r="A4651" s="230" t="s">
        <v>889</v>
      </c>
      <c r="B4651" s="1" t="s">
        <v>314</v>
      </c>
      <c r="D4651" s="38">
        <v>15895788</v>
      </c>
      <c r="E4651" s="1" t="s">
        <v>367</v>
      </c>
      <c r="F4651" s="1" t="s">
        <v>414</v>
      </c>
      <c r="G4651" s="1"/>
    </row>
    <row r="4652" spans="1:8" ht="15" customHeight="1">
      <c r="A4652" s="230" t="s">
        <v>889</v>
      </c>
      <c r="B4652" s="1" t="s">
        <v>279</v>
      </c>
      <c r="C4652" s="38">
        <v>9373618</v>
      </c>
      <c r="E4652" s="1" t="s">
        <v>337</v>
      </c>
      <c r="F4652" s="1" t="s">
        <v>414</v>
      </c>
      <c r="G4652" s="1" t="s">
        <v>173</v>
      </c>
    </row>
    <row r="4653" spans="1:8" ht="15" customHeight="1">
      <c r="A4653" s="230" t="s">
        <v>889</v>
      </c>
      <c r="B4653" s="1" t="s">
        <v>314</v>
      </c>
      <c r="D4653" s="38">
        <v>9373618</v>
      </c>
      <c r="E4653" s="1" t="s">
        <v>337</v>
      </c>
      <c r="F4653" s="1" t="s">
        <v>414</v>
      </c>
      <c r="G4653" s="1"/>
    </row>
    <row r="4654" spans="1:8" ht="15" customHeight="1">
      <c r="A4654" s="230" t="s">
        <v>889</v>
      </c>
      <c r="B4654" s="1" t="s">
        <v>279</v>
      </c>
      <c r="C4654" s="38">
        <v>130</v>
      </c>
      <c r="E4654" s="1" t="s">
        <v>355</v>
      </c>
      <c r="F4654" s="1" t="s">
        <v>414</v>
      </c>
      <c r="G4654" s="1" t="s">
        <v>173</v>
      </c>
    </row>
    <row r="4655" spans="1:8" ht="15" customHeight="1">
      <c r="A4655" s="230" t="s">
        <v>889</v>
      </c>
      <c r="B4655" s="1" t="s">
        <v>314</v>
      </c>
      <c r="D4655" s="38">
        <v>130</v>
      </c>
      <c r="E4655" s="1" t="s">
        <v>355</v>
      </c>
      <c r="F4655" s="1" t="s">
        <v>414</v>
      </c>
      <c r="G4655" s="1"/>
    </row>
    <row r="4656" spans="1:8" ht="15" customHeight="1">
      <c r="A4656" s="230" t="s">
        <v>889</v>
      </c>
      <c r="B4656" s="1" t="s">
        <v>279</v>
      </c>
      <c r="C4656" s="38">
        <v>3399</v>
      </c>
      <c r="E4656" s="1" t="s">
        <v>355</v>
      </c>
      <c r="F4656" s="1" t="s">
        <v>414</v>
      </c>
      <c r="G4656" s="1" t="s">
        <v>173</v>
      </c>
    </row>
    <row r="4657" spans="1:7" ht="15" customHeight="1">
      <c r="A4657" s="230" t="s">
        <v>889</v>
      </c>
      <c r="B4657" s="1" t="s">
        <v>314</v>
      </c>
      <c r="D4657" s="38">
        <v>3399</v>
      </c>
      <c r="E4657" s="1" t="s">
        <v>355</v>
      </c>
      <c r="F4657" s="1" t="s">
        <v>414</v>
      </c>
      <c r="G4657" s="1"/>
    </row>
    <row r="4658" spans="1:7" ht="15" customHeight="1">
      <c r="A4658" s="230" t="s">
        <v>889</v>
      </c>
      <c r="B4658" s="1" t="s">
        <v>279</v>
      </c>
      <c r="C4658" s="38">
        <v>2815711</v>
      </c>
      <c r="E4658" s="1" t="s">
        <v>327</v>
      </c>
      <c r="F4658" s="1" t="s">
        <v>414</v>
      </c>
      <c r="G4658" s="1" t="s">
        <v>173</v>
      </c>
    </row>
    <row r="4659" spans="1:7" ht="15" customHeight="1">
      <c r="A4659" s="230" t="s">
        <v>889</v>
      </c>
      <c r="B4659" s="1" t="s">
        <v>314</v>
      </c>
      <c r="D4659" s="38">
        <v>2815711</v>
      </c>
      <c r="E4659" s="1" t="s">
        <v>327</v>
      </c>
      <c r="F4659" s="1" t="s">
        <v>414</v>
      </c>
      <c r="G4659" s="1"/>
    </row>
    <row r="4660" spans="1:7" ht="15" customHeight="1">
      <c r="A4660" s="230" t="s">
        <v>889</v>
      </c>
      <c r="B4660" s="1" t="s">
        <v>279</v>
      </c>
      <c r="C4660" s="38">
        <v>16280</v>
      </c>
      <c r="E4660" s="1" t="s">
        <v>338</v>
      </c>
      <c r="F4660" s="1" t="s">
        <v>414</v>
      </c>
      <c r="G4660" s="1" t="s">
        <v>173</v>
      </c>
    </row>
    <row r="4661" spans="1:7" ht="15" customHeight="1">
      <c r="A4661" s="230" t="s">
        <v>889</v>
      </c>
      <c r="B4661" s="1" t="s">
        <v>314</v>
      </c>
      <c r="D4661" s="38">
        <v>16280</v>
      </c>
      <c r="E4661" s="1" t="s">
        <v>338</v>
      </c>
      <c r="F4661" s="1" t="s">
        <v>414</v>
      </c>
      <c r="G4661" s="1"/>
    </row>
    <row r="4662" spans="1:7" ht="15" customHeight="1">
      <c r="A4662" s="230" t="s">
        <v>889</v>
      </c>
      <c r="B4662" s="1" t="s">
        <v>279</v>
      </c>
      <c r="C4662" s="38">
        <v>640</v>
      </c>
      <c r="E4662" s="1" t="s">
        <v>338</v>
      </c>
      <c r="F4662" s="1" t="s">
        <v>414</v>
      </c>
      <c r="G4662" s="1" t="s">
        <v>173</v>
      </c>
    </row>
    <row r="4663" spans="1:7" ht="15" customHeight="1">
      <c r="A4663" s="230" t="s">
        <v>889</v>
      </c>
      <c r="B4663" s="1" t="s">
        <v>314</v>
      </c>
      <c r="D4663" s="38">
        <v>640</v>
      </c>
      <c r="E4663" s="1" t="s">
        <v>338</v>
      </c>
      <c r="F4663" s="1" t="s">
        <v>414</v>
      </c>
      <c r="G4663" s="1"/>
    </row>
    <row r="4664" spans="1:7" ht="15" customHeight="1">
      <c r="A4664" s="230" t="s">
        <v>889</v>
      </c>
      <c r="B4664" s="1" t="s">
        <v>279</v>
      </c>
      <c r="C4664" s="38">
        <v>1700</v>
      </c>
      <c r="E4664" s="1" t="s">
        <v>338</v>
      </c>
      <c r="F4664" s="1" t="s">
        <v>414</v>
      </c>
      <c r="G4664" s="1" t="s">
        <v>173</v>
      </c>
    </row>
    <row r="4665" spans="1:7" ht="15" customHeight="1">
      <c r="A4665" s="230" t="s">
        <v>889</v>
      </c>
      <c r="B4665" s="1" t="s">
        <v>314</v>
      </c>
      <c r="D4665" s="38">
        <v>1700</v>
      </c>
      <c r="E4665" s="1" t="s">
        <v>338</v>
      </c>
      <c r="F4665" s="1" t="s">
        <v>414</v>
      </c>
      <c r="G4665" s="1"/>
    </row>
    <row r="4666" spans="1:7" ht="15" customHeight="1">
      <c r="A4666" s="230" t="s">
        <v>889</v>
      </c>
      <c r="B4666" s="1" t="s">
        <v>279</v>
      </c>
      <c r="C4666" s="38">
        <v>43428</v>
      </c>
      <c r="E4666" s="1" t="s">
        <v>338</v>
      </c>
      <c r="F4666" s="1" t="s">
        <v>414</v>
      </c>
      <c r="G4666" s="1" t="s">
        <v>173</v>
      </c>
    </row>
    <row r="4667" spans="1:7" ht="15" customHeight="1">
      <c r="A4667" s="230" t="s">
        <v>889</v>
      </c>
      <c r="B4667" s="1" t="s">
        <v>314</v>
      </c>
      <c r="D4667" s="38">
        <v>43428</v>
      </c>
      <c r="E4667" s="1" t="s">
        <v>338</v>
      </c>
      <c r="F4667" s="1" t="s">
        <v>414</v>
      </c>
      <c r="G4667" s="1"/>
    </row>
    <row r="4668" spans="1:7" ht="15" customHeight="1">
      <c r="A4668" s="230" t="s">
        <v>889</v>
      </c>
      <c r="B4668" s="1" t="s">
        <v>279</v>
      </c>
      <c r="C4668" s="38">
        <v>14710</v>
      </c>
      <c r="E4668" s="1" t="s">
        <v>449</v>
      </c>
      <c r="F4668" s="1" t="s">
        <v>414</v>
      </c>
      <c r="G4668" s="1" t="s">
        <v>173</v>
      </c>
    </row>
    <row r="4669" spans="1:7" ht="15" customHeight="1">
      <c r="A4669" s="230" t="s">
        <v>889</v>
      </c>
      <c r="B4669" s="1" t="s">
        <v>314</v>
      </c>
      <c r="D4669" s="38">
        <v>14710</v>
      </c>
      <c r="E4669" s="1" t="s">
        <v>449</v>
      </c>
      <c r="F4669" s="1" t="s">
        <v>414</v>
      </c>
      <c r="G4669" s="1"/>
    </row>
    <row r="4670" spans="1:7" ht="15" customHeight="1">
      <c r="A4670" s="230" t="s">
        <v>889</v>
      </c>
      <c r="B4670" s="1" t="s">
        <v>279</v>
      </c>
      <c r="C4670" s="38">
        <v>373868</v>
      </c>
      <c r="E4670" s="1" t="s">
        <v>449</v>
      </c>
      <c r="F4670" s="1" t="s">
        <v>414</v>
      </c>
      <c r="G4670" s="1" t="s">
        <v>173</v>
      </c>
    </row>
    <row r="4671" spans="1:7" ht="15" customHeight="1">
      <c r="A4671" s="230" t="s">
        <v>889</v>
      </c>
      <c r="B4671" s="1" t="s">
        <v>314</v>
      </c>
      <c r="D4671" s="38">
        <v>373868</v>
      </c>
      <c r="E4671" s="1" t="s">
        <v>449</v>
      </c>
      <c r="F4671" s="1" t="s">
        <v>414</v>
      </c>
      <c r="G4671" s="1"/>
    </row>
    <row r="4672" spans="1:7" ht="15" customHeight="1">
      <c r="A4672" s="230" t="s">
        <v>889</v>
      </c>
      <c r="B4672" s="1" t="s">
        <v>279</v>
      </c>
      <c r="C4672" s="38">
        <v>403118</v>
      </c>
      <c r="E4672" s="1" t="s">
        <v>356</v>
      </c>
      <c r="F4672" s="1" t="s">
        <v>414</v>
      </c>
      <c r="G4672" s="1" t="s">
        <v>173</v>
      </c>
    </row>
    <row r="4673" spans="1:7" ht="15" customHeight="1">
      <c r="A4673" s="230" t="s">
        <v>889</v>
      </c>
      <c r="B4673" s="1" t="s">
        <v>314</v>
      </c>
      <c r="D4673" s="38">
        <v>403118</v>
      </c>
      <c r="E4673" s="1" t="s">
        <v>356</v>
      </c>
      <c r="F4673" s="1" t="s">
        <v>414</v>
      </c>
      <c r="G4673" s="1"/>
    </row>
    <row r="4674" spans="1:7" ht="15" customHeight="1">
      <c r="A4674" s="230" t="s">
        <v>889</v>
      </c>
      <c r="B4674" s="1" t="s">
        <v>279</v>
      </c>
      <c r="C4674" s="38">
        <v>2433928</v>
      </c>
      <c r="E4674" s="1" t="s">
        <v>330</v>
      </c>
      <c r="F4674" s="1" t="s">
        <v>414</v>
      </c>
      <c r="G4674" s="1" t="s">
        <v>173</v>
      </c>
    </row>
    <row r="4675" spans="1:7" ht="15" customHeight="1">
      <c r="A4675" s="230" t="s">
        <v>889</v>
      </c>
      <c r="B4675" s="1" t="s">
        <v>314</v>
      </c>
      <c r="D4675" s="38">
        <v>2433928</v>
      </c>
      <c r="E4675" s="1" t="s">
        <v>330</v>
      </c>
      <c r="F4675" s="1" t="s">
        <v>414</v>
      </c>
      <c r="G4675" s="1"/>
    </row>
    <row r="4676" spans="1:7" ht="15" customHeight="1">
      <c r="A4676" s="230" t="s">
        <v>889</v>
      </c>
      <c r="B4676" s="1" t="s">
        <v>279</v>
      </c>
      <c r="C4676" s="38">
        <v>10054</v>
      </c>
      <c r="E4676" s="1" t="s">
        <v>381</v>
      </c>
      <c r="F4676" s="1" t="s">
        <v>414</v>
      </c>
      <c r="G4676" s="1" t="s">
        <v>173</v>
      </c>
    </row>
    <row r="4677" spans="1:7" ht="15" customHeight="1">
      <c r="A4677" s="230" t="s">
        <v>889</v>
      </c>
      <c r="B4677" s="1" t="s">
        <v>314</v>
      </c>
      <c r="D4677" s="38">
        <v>10054</v>
      </c>
      <c r="E4677" s="1" t="s">
        <v>381</v>
      </c>
      <c r="F4677" s="1" t="s">
        <v>414</v>
      </c>
      <c r="G4677" s="1"/>
    </row>
    <row r="4678" spans="1:7" ht="15" customHeight="1">
      <c r="A4678" s="230" t="s">
        <v>889</v>
      </c>
      <c r="B4678" s="1" t="s">
        <v>279</v>
      </c>
      <c r="C4678" s="38">
        <v>390</v>
      </c>
      <c r="E4678" s="1" t="s">
        <v>381</v>
      </c>
      <c r="F4678" s="1" t="s">
        <v>414</v>
      </c>
      <c r="G4678" s="1" t="s">
        <v>173</v>
      </c>
    </row>
    <row r="4679" spans="1:7" ht="15" customHeight="1">
      <c r="A4679" s="230" t="s">
        <v>889</v>
      </c>
      <c r="B4679" s="1" t="s">
        <v>314</v>
      </c>
      <c r="D4679" s="38">
        <v>390</v>
      </c>
      <c r="E4679" s="1" t="s">
        <v>381</v>
      </c>
      <c r="F4679" s="1" t="s">
        <v>414</v>
      </c>
      <c r="G4679" s="1"/>
    </row>
    <row r="4680" spans="1:7" ht="15" customHeight="1">
      <c r="A4680" s="230" t="s">
        <v>889</v>
      </c>
      <c r="B4680" s="1" t="s">
        <v>279</v>
      </c>
      <c r="C4680" s="38">
        <v>2630</v>
      </c>
      <c r="E4680" s="1" t="s">
        <v>331</v>
      </c>
      <c r="F4680" s="1" t="s">
        <v>414</v>
      </c>
      <c r="G4680" s="1" t="s">
        <v>173</v>
      </c>
    </row>
    <row r="4681" spans="1:7" ht="15" customHeight="1">
      <c r="A4681" s="230" t="s">
        <v>889</v>
      </c>
      <c r="B4681" s="1" t="s">
        <v>314</v>
      </c>
      <c r="D4681" s="38">
        <v>2630</v>
      </c>
      <c r="E4681" s="1" t="s">
        <v>331</v>
      </c>
      <c r="F4681" s="1" t="s">
        <v>414</v>
      </c>
      <c r="G4681" s="1"/>
    </row>
    <row r="4682" spans="1:7" ht="15" customHeight="1">
      <c r="A4682" s="230" t="s">
        <v>889</v>
      </c>
      <c r="B4682" s="1" t="s">
        <v>279</v>
      </c>
      <c r="C4682" s="38">
        <v>66913</v>
      </c>
      <c r="E4682" s="1" t="s">
        <v>331</v>
      </c>
      <c r="F4682" s="1" t="s">
        <v>414</v>
      </c>
      <c r="G4682" s="1" t="s">
        <v>173</v>
      </c>
    </row>
    <row r="4683" spans="1:7" ht="15" customHeight="1">
      <c r="A4683" s="230" t="s">
        <v>889</v>
      </c>
      <c r="B4683" s="1" t="s">
        <v>314</v>
      </c>
      <c r="D4683" s="38">
        <v>66913</v>
      </c>
      <c r="E4683" s="1" t="s">
        <v>331</v>
      </c>
      <c r="F4683" s="1" t="s">
        <v>414</v>
      </c>
      <c r="G4683" s="1"/>
    </row>
    <row r="4684" spans="1:7" ht="15" customHeight="1">
      <c r="A4684" s="230" t="s">
        <v>889</v>
      </c>
      <c r="B4684" s="1" t="s">
        <v>279</v>
      </c>
      <c r="C4684" s="38">
        <v>77214</v>
      </c>
      <c r="E4684" s="1" t="s">
        <v>382</v>
      </c>
      <c r="F4684" s="1" t="s">
        <v>414</v>
      </c>
      <c r="G4684" s="1" t="s">
        <v>173</v>
      </c>
    </row>
    <row r="4685" spans="1:7" ht="15" customHeight="1">
      <c r="A4685" s="230" t="s">
        <v>889</v>
      </c>
      <c r="B4685" s="1" t="s">
        <v>314</v>
      </c>
      <c r="D4685" s="38">
        <v>77214</v>
      </c>
      <c r="E4685" s="1" t="s">
        <v>382</v>
      </c>
      <c r="F4685" s="1" t="s">
        <v>414</v>
      </c>
      <c r="G4685" s="1"/>
    </row>
    <row r="4686" spans="1:7" ht="15" customHeight="1">
      <c r="A4686" s="230" t="s">
        <v>890</v>
      </c>
      <c r="B4686" s="1" t="s">
        <v>279</v>
      </c>
      <c r="C4686" s="38">
        <v>350</v>
      </c>
      <c r="E4686" s="1" t="s">
        <v>428</v>
      </c>
      <c r="F4686" s="1" t="s">
        <v>414</v>
      </c>
      <c r="G4686" s="1" t="s">
        <v>173</v>
      </c>
    </row>
    <row r="4687" spans="1:7" ht="15" customHeight="1">
      <c r="A4687" s="230" t="s">
        <v>890</v>
      </c>
      <c r="B4687" s="1" t="s">
        <v>314</v>
      </c>
      <c r="D4687" s="38">
        <v>350</v>
      </c>
      <c r="E4687" s="1" t="s">
        <v>428</v>
      </c>
      <c r="F4687" s="1" t="s">
        <v>414</v>
      </c>
      <c r="G4687" s="1"/>
    </row>
    <row r="4688" spans="1:7" ht="15" customHeight="1">
      <c r="A4688" s="230" t="s">
        <v>890</v>
      </c>
      <c r="B4688" s="1" t="s">
        <v>279</v>
      </c>
      <c r="C4688" s="38">
        <v>9119</v>
      </c>
      <c r="E4688" s="1" t="s">
        <v>428</v>
      </c>
      <c r="F4688" s="1" t="s">
        <v>414</v>
      </c>
      <c r="G4688" s="1" t="s">
        <v>173</v>
      </c>
    </row>
    <row r="4689" spans="1:7" ht="15" customHeight="1">
      <c r="A4689" s="230" t="s">
        <v>890</v>
      </c>
      <c r="B4689" s="1" t="s">
        <v>314</v>
      </c>
      <c r="D4689" s="38">
        <v>9119</v>
      </c>
      <c r="E4689" s="1" t="s">
        <v>428</v>
      </c>
      <c r="F4689" s="1" t="s">
        <v>414</v>
      </c>
      <c r="G4689" s="1"/>
    </row>
    <row r="4690" spans="1:7" ht="15" customHeight="1">
      <c r="A4690" s="230" t="s">
        <v>890</v>
      </c>
      <c r="B4690" s="1" t="s">
        <v>279</v>
      </c>
      <c r="C4690" s="38">
        <v>158833</v>
      </c>
      <c r="E4690" s="1" t="s">
        <v>380</v>
      </c>
      <c r="F4690" s="1" t="s">
        <v>414</v>
      </c>
      <c r="G4690" s="1" t="s">
        <v>173</v>
      </c>
    </row>
    <row r="4691" spans="1:7" ht="15" customHeight="1">
      <c r="A4691" s="230" t="s">
        <v>890</v>
      </c>
      <c r="B4691" s="1" t="s">
        <v>314</v>
      </c>
      <c r="D4691" s="38">
        <v>158833</v>
      </c>
      <c r="E4691" s="1" t="s">
        <v>380</v>
      </c>
      <c r="F4691" s="1" t="s">
        <v>414</v>
      </c>
      <c r="G4691" s="1"/>
    </row>
    <row r="4692" spans="1:7" ht="15" customHeight="1">
      <c r="A4692" s="230" t="s">
        <v>890</v>
      </c>
      <c r="B4692" s="1" t="s">
        <v>279</v>
      </c>
      <c r="C4692" s="38">
        <v>448571</v>
      </c>
      <c r="E4692" s="1" t="s">
        <v>363</v>
      </c>
      <c r="F4692" s="1" t="s">
        <v>414</v>
      </c>
      <c r="G4692" s="1" t="s">
        <v>173</v>
      </c>
    </row>
    <row r="4693" spans="1:7" ht="15" customHeight="1">
      <c r="A4693" s="230" t="s">
        <v>890</v>
      </c>
      <c r="B4693" s="1" t="s">
        <v>314</v>
      </c>
      <c r="D4693" s="38">
        <v>448571</v>
      </c>
      <c r="E4693" s="1" t="s">
        <v>363</v>
      </c>
      <c r="F4693" s="1" t="s">
        <v>414</v>
      </c>
      <c r="G4693" s="1"/>
    </row>
    <row r="4694" spans="1:7" ht="15" customHeight="1">
      <c r="A4694" s="230" t="s">
        <v>890</v>
      </c>
      <c r="B4694" s="1" t="s">
        <v>279</v>
      </c>
      <c r="C4694" s="38">
        <v>181418</v>
      </c>
      <c r="E4694" s="1" t="s">
        <v>368</v>
      </c>
      <c r="F4694" s="1" t="s">
        <v>414</v>
      </c>
      <c r="G4694" s="1" t="s">
        <v>173</v>
      </c>
    </row>
    <row r="4695" spans="1:7" ht="15" customHeight="1">
      <c r="A4695" s="230" t="s">
        <v>890</v>
      </c>
      <c r="B4695" s="1" t="s">
        <v>314</v>
      </c>
      <c r="D4695" s="38">
        <v>181418</v>
      </c>
      <c r="E4695" s="1" t="s">
        <v>368</v>
      </c>
      <c r="F4695" s="1" t="s">
        <v>414</v>
      </c>
      <c r="G4695" s="1"/>
    </row>
    <row r="4696" spans="1:7" ht="15" customHeight="1">
      <c r="A4696" s="230" t="s">
        <v>890</v>
      </c>
      <c r="B4696" s="1" t="s">
        <v>279</v>
      </c>
      <c r="C4696" s="38">
        <v>5380</v>
      </c>
      <c r="E4696" s="1" t="s">
        <v>572</v>
      </c>
      <c r="F4696" s="1" t="s">
        <v>414</v>
      </c>
      <c r="G4696" s="1" t="s">
        <v>173</v>
      </c>
    </row>
    <row r="4697" spans="1:7" ht="15" customHeight="1">
      <c r="A4697" s="230" t="s">
        <v>890</v>
      </c>
      <c r="B4697" s="1" t="s">
        <v>314</v>
      </c>
      <c r="D4697" s="38">
        <v>5380</v>
      </c>
      <c r="E4697" s="1" t="s">
        <v>572</v>
      </c>
      <c r="F4697" s="1" t="s">
        <v>414</v>
      </c>
      <c r="G4697" s="1"/>
    </row>
    <row r="4698" spans="1:7" ht="15" customHeight="1">
      <c r="A4698" s="230" t="s">
        <v>890</v>
      </c>
      <c r="B4698" s="1" t="s">
        <v>279</v>
      </c>
      <c r="C4698" s="38">
        <v>136851</v>
      </c>
      <c r="E4698" s="1" t="s">
        <v>572</v>
      </c>
      <c r="F4698" s="1" t="s">
        <v>414</v>
      </c>
      <c r="G4698" s="1" t="s">
        <v>173</v>
      </c>
    </row>
    <row r="4699" spans="1:7" ht="15" customHeight="1">
      <c r="A4699" s="230" t="s">
        <v>890</v>
      </c>
      <c r="B4699" s="1" t="s">
        <v>314</v>
      </c>
      <c r="D4699" s="38">
        <v>136851</v>
      </c>
      <c r="E4699" s="1" t="s">
        <v>572</v>
      </c>
      <c r="F4699" s="1" t="s">
        <v>414</v>
      </c>
      <c r="G4699" s="1"/>
    </row>
    <row r="4700" spans="1:7" ht="15" customHeight="1">
      <c r="A4700" s="230" t="s">
        <v>890</v>
      </c>
      <c r="B4700" s="1" t="s">
        <v>279</v>
      </c>
      <c r="C4700" s="38">
        <v>1177258</v>
      </c>
      <c r="E4700" s="1" t="s">
        <v>383</v>
      </c>
      <c r="F4700" s="1" t="s">
        <v>414</v>
      </c>
      <c r="G4700" s="1" t="s">
        <v>173</v>
      </c>
    </row>
    <row r="4701" spans="1:7" ht="15" customHeight="1">
      <c r="A4701" s="230" t="s">
        <v>890</v>
      </c>
      <c r="B4701" s="1" t="s">
        <v>314</v>
      </c>
      <c r="D4701" s="38">
        <v>1177258</v>
      </c>
      <c r="E4701" s="1" t="s">
        <v>383</v>
      </c>
      <c r="F4701" s="1" t="s">
        <v>414</v>
      </c>
      <c r="G4701" s="1"/>
    </row>
    <row r="4702" spans="1:7" ht="15" customHeight="1">
      <c r="A4702" s="230" t="s">
        <v>891</v>
      </c>
      <c r="B4702" s="1" t="s">
        <v>279</v>
      </c>
      <c r="C4702" s="38">
        <v>66354</v>
      </c>
      <c r="E4702" s="1" t="s">
        <v>391</v>
      </c>
      <c r="F4702" s="1" t="s">
        <v>414</v>
      </c>
      <c r="G4702" s="1" t="s">
        <v>173</v>
      </c>
    </row>
    <row r="4703" spans="1:7" ht="15" customHeight="1">
      <c r="A4703" s="230" t="s">
        <v>891</v>
      </c>
      <c r="B4703" s="1" t="s">
        <v>314</v>
      </c>
      <c r="D4703" s="38">
        <v>66354</v>
      </c>
      <c r="E4703" s="1" t="s">
        <v>391</v>
      </c>
      <c r="F4703" s="1" t="s">
        <v>414</v>
      </c>
      <c r="G4703" s="1"/>
    </row>
    <row r="4704" spans="1:7" ht="15" customHeight="1">
      <c r="A4704" s="230" t="s">
        <v>892</v>
      </c>
      <c r="B4704" s="1" t="s">
        <v>279</v>
      </c>
      <c r="C4704" s="38">
        <v>509190</v>
      </c>
      <c r="E4704" s="1" t="s">
        <v>346</v>
      </c>
      <c r="F4704" s="1" t="s">
        <v>414</v>
      </c>
      <c r="G4704" s="1" t="s">
        <v>173</v>
      </c>
    </row>
    <row r="4705" spans="1:7" ht="15" customHeight="1">
      <c r="A4705" s="230" t="s">
        <v>892</v>
      </c>
      <c r="B4705" s="1" t="s">
        <v>314</v>
      </c>
      <c r="D4705" s="38">
        <v>509190</v>
      </c>
      <c r="E4705" s="1" t="s">
        <v>346</v>
      </c>
      <c r="F4705" s="1" t="s">
        <v>414</v>
      </c>
      <c r="G4705" s="1"/>
    </row>
    <row r="4706" spans="1:7" ht="15" customHeight="1">
      <c r="A4706" s="230" t="s">
        <v>892</v>
      </c>
      <c r="B4706" s="1" t="s">
        <v>279</v>
      </c>
      <c r="C4706" s="38">
        <v>20030</v>
      </c>
      <c r="E4706" s="1" t="s">
        <v>346</v>
      </c>
      <c r="F4706" s="1" t="s">
        <v>414</v>
      </c>
      <c r="G4706" s="1" t="s">
        <v>173</v>
      </c>
    </row>
    <row r="4707" spans="1:7" ht="15" customHeight="1">
      <c r="A4707" s="230" t="s">
        <v>892</v>
      </c>
      <c r="B4707" s="1" t="s">
        <v>314</v>
      </c>
      <c r="D4707" s="38">
        <v>20030</v>
      </c>
      <c r="E4707" s="1" t="s">
        <v>346</v>
      </c>
      <c r="F4707" s="1" t="s">
        <v>414</v>
      </c>
      <c r="G4707" s="1"/>
    </row>
    <row r="4708" spans="1:7" ht="15" customHeight="1">
      <c r="A4708" s="230" t="s">
        <v>893</v>
      </c>
      <c r="B4708" s="1" t="s">
        <v>279</v>
      </c>
      <c r="C4708" s="38">
        <v>780</v>
      </c>
      <c r="E4708" s="1" t="s">
        <v>334</v>
      </c>
      <c r="F4708" s="1" t="s">
        <v>414</v>
      </c>
      <c r="G4708" s="1" t="s">
        <v>173</v>
      </c>
    </row>
    <row r="4709" spans="1:7" ht="15" customHeight="1">
      <c r="A4709" s="230" t="s">
        <v>893</v>
      </c>
      <c r="B4709" s="1" t="s">
        <v>314</v>
      </c>
      <c r="D4709" s="38">
        <v>780</v>
      </c>
      <c r="E4709" s="1" t="s">
        <v>334</v>
      </c>
      <c r="F4709" s="1" t="s">
        <v>414</v>
      </c>
      <c r="G4709" s="1"/>
    </row>
    <row r="4710" spans="1:7" ht="15" customHeight="1">
      <c r="A4710" s="230" t="s">
        <v>893</v>
      </c>
      <c r="B4710" s="1" t="s">
        <v>279</v>
      </c>
      <c r="C4710" s="38">
        <v>19899</v>
      </c>
      <c r="E4710" s="1" t="s">
        <v>334</v>
      </c>
      <c r="F4710" s="1" t="s">
        <v>414</v>
      </c>
      <c r="G4710" s="1" t="s">
        <v>173</v>
      </c>
    </row>
    <row r="4711" spans="1:7" ht="15" customHeight="1">
      <c r="A4711" s="230" t="s">
        <v>893</v>
      </c>
      <c r="B4711" s="1" t="s">
        <v>314</v>
      </c>
      <c r="D4711" s="38">
        <v>19899</v>
      </c>
      <c r="E4711" s="1" t="s">
        <v>334</v>
      </c>
      <c r="F4711" s="1" t="s">
        <v>414</v>
      </c>
      <c r="G4711" s="1"/>
    </row>
    <row r="4712" spans="1:7" ht="15" customHeight="1">
      <c r="A4712" s="230" t="s">
        <v>893</v>
      </c>
      <c r="B4712" s="1" t="s">
        <v>279</v>
      </c>
      <c r="C4712" s="38">
        <v>3581523</v>
      </c>
      <c r="E4712" s="1" t="s">
        <v>341</v>
      </c>
      <c r="F4712" s="1" t="s">
        <v>414</v>
      </c>
      <c r="G4712" s="1" t="s">
        <v>173</v>
      </c>
    </row>
    <row r="4713" spans="1:7" ht="15" customHeight="1">
      <c r="A4713" s="230" t="s">
        <v>893</v>
      </c>
      <c r="B4713" s="1" t="s">
        <v>314</v>
      </c>
      <c r="D4713" s="38">
        <v>3581523</v>
      </c>
      <c r="E4713" s="1" t="s">
        <v>341</v>
      </c>
      <c r="F4713" s="1" t="s">
        <v>414</v>
      </c>
      <c r="G4713" s="1"/>
    </row>
    <row r="4714" spans="1:7" ht="15" customHeight="1">
      <c r="A4714" s="230" t="s">
        <v>893</v>
      </c>
      <c r="B4714" s="1" t="s">
        <v>279</v>
      </c>
      <c r="C4714" s="38">
        <v>1134815</v>
      </c>
      <c r="E4714" s="1" t="s">
        <v>341</v>
      </c>
      <c r="F4714" s="1" t="s">
        <v>414</v>
      </c>
      <c r="G4714" s="1" t="s">
        <v>173</v>
      </c>
    </row>
    <row r="4715" spans="1:7" ht="15" customHeight="1">
      <c r="A4715" s="230" t="s">
        <v>893</v>
      </c>
      <c r="B4715" s="1" t="s">
        <v>314</v>
      </c>
      <c r="D4715" s="38">
        <v>1134815</v>
      </c>
      <c r="E4715" s="1" t="s">
        <v>341</v>
      </c>
      <c r="F4715" s="1" t="s">
        <v>414</v>
      </c>
      <c r="G4715" s="1"/>
    </row>
    <row r="4716" spans="1:7" ht="15" customHeight="1">
      <c r="A4716" s="230" t="s">
        <v>893</v>
      </c>
      <c r="B4716" s="1" t="s">
        <v>279</v>
      </c>
      <c r="C4716" s="38">
        <v>140970</v>
      </c>
      <c r="E4716" s="1" t="s">
        <v>341</v>
      </c>
      <c r="F4716" s="1" t="s">
        <v>414</v>
      </c>
      <c r="G4716" s="1" t="s">
        <v>173</v>
      </c>
    </row>
    <row r="4717" spans="1:7" ht="15" customHeight="1">
      <c r="A4717" s="230" t="s">
        <v>893</v>
      </c>
      <c r="B4717" s="1" t="s">
        <v>314</v>
      </c>
      <c r="D4717" s="38">
        <v>140970</v>
      </c>
      <c r="E4717" s="1" t="s">
        <v>341</v>
      </c>
      <c r="F4717" s="1" t="s">
        <v>414</v>
      </c>
      <c r="G4717" s="1"/>
    </row>
    <row r="4718" spans="1:7" ht="15" customHeight="1">
      <c r="A4718" s="230" t="s">
        <v>893</v>
      </c>
      <c r="B4718" s="1" t="s">
        <v>279</v>
      </c>
      <c r="C4718" s="38">
        <v>44660</v>
      </c>
      <c r="E4718" s="1" t="s">
        <v>341</v>
      </c>
      <c r="F4718" s="1" t="s">
        <v>414</v>
      </c>
      <c r="G4718" s="1" t="s">
        <v>173</v>
      </c>
    </row>
    <row r="4719" spans="1:7" ht="15" customHeight="1">
      <c r="A4719" s="230" t="s">
        <v>893</v>
      </c>
      <c r="B4719" s="1" t="s">
        <v>314</v>
      </c>
      <c r="D4719" s="38">
        <v>44660</v>
      </c>
      <c r="E4719" s="1" t="s">
        <v>341</v>
      </c>
      <c r="F4719" s="1" t="s">
        <v>414</v>
      </c>
      <c r="G4719" s="1"/>
    </row>
    <row r="4720" spans="1:7" ht="15" customHeight="1">
      <c r="A4720" s="230" t="s">
        <v>893</v>
      </c>
      <c r="B4720" s="1" t="s">
        <v>279</v>
      </c>
      <c r="C4720" s="38">
        <v>3150</v>
      </c>
      <c r="E4720" s="1" t="s">
        <v>341</v>
      </c>
      <c r="F4720" s="1" t="s">
        <v>414</v>
      </c>
      <c r="G4720" s="1" t="s">
        <v>173</v>
      </c>
    </row>
    <row r="4721" spans="1:7" ht="15" customHeight="1">
      <c r="A4721" s="230" t="s">
        <v>893</v>
      </c>
      <c r="B4721" s="1" t="s">
        <v>314</v>
      </c>
      <c r="D4721" s="38">
        <v>3150</v>
      </c>
      <c r="E4721" s="1" t="s">
        <v>341</v>
      </c>
      <c r="F4721" s="1" t="s">
        <v>414</v>
      </c>
      <c r="G4721" s="1"/>
    </row>
    <row r="4722" spans="1:7" ht="15" customHeight="1">
      <c r="A4722" s="230" t="s">
        <v>893</v>
      </c>
      <c r="B4722" s="1" t="s">
        <v>279</v>
      </c>
      <c r="C4722" s="38">
        <v>80113</v>
      </c>
      <c r="E4722" s="1" t="s">
        <v>341</v>
      </c>
      <c r="F4722" s="1" t="s">
        <v>414</v>
      </c>
      <c r="G4722" s="1" t="s">
        <v>173</v>
      </c>
    </row>
    <row r="4723" spans="1:7" ht="15" customHeight="1">
      <c r="A4723" s="230" t="s">
        <v>893</v>
      </c>
      <c r="B4723" s="1" t="s">
        <v>314</v>
      </c>
      <c r="D4723" s="38">
        <v>80113</v>
      </c>
      <c r="E4723" s="1" t="s">
        <v>341</v>
      </c>
      <c r="F4723" s="1" t="s">
        <v>414</v>
      </c>
      <c r="G4723" s="1"/>
    </row>
    <row r="4724" spans="1:7" ht="15" customHeight="1">
      <c r="A4724" s="230" t="s">
        <v>893</v>
      </c>
      <c r="B4724" s="1" t="s">
        <v>279</v>
      </c>
      <c r="C4724" s="38">
        <v>702955</v>
      </c>
      <c r="E4724" s="1" t="s">
        <v>341</v>
      </c>
      <c r="F4724" s="1" t="s">
        <v>414</v>
      </c>
      <c r="G4724" s="1" t="s">
        <v>173</v>
      </c>
    </row>
    <row r="4725" spans="1:7" ht="15" customHeight="1">
      <c r="A4725" s="230" t="s">
        <v>893</v>
      </c>
      <c r="B4725" s="1" t="s">
        <v>314</v>
      </c>
      <c r="D4725" s="38">
        <v>702955</v>
      </c>
      <c r="E4725" s="1" t="s">
        <v>341</v>
      </c>
      <c r="F4725" s="1" t="s">
        <v>414</v>
      </c>
      <c r="G4725" s="1"/>
    </row>
    <row r="4726" spans="1:7" ht="15" customHeight="1">
      <c r="A4726" s="230" t="s">
        <v>893</v>
      </c>
      <c r="B4726" s="1" t="s">
        <v>279</v>
      </c>
      <c r="C4726" s="38">
        <v>27670</v>
      </c>
      <c r="E4726" s="1" t="s">
        <v>341</v>
      </c>
      <c r="F4726" s="1" t="s">
        <v>414</v>
      </c>
      <c r="G4726" s="1" t="s">
        <v>173</v>
      </c>
    </row>
    <row r="4727" spans="1:7" ht="15" customHeight="1">
      <c r="A4727" s="230" t="s">
        <v>893</v>
      </c>
      <c r="B4727" s="1" t="s">
        <v>314</v>
      </c>
      <c r="D4727" s="38">
        <v>27670</v>
      </c>
      <c r="E4727" s="1" t="s">
        <v>341</v>
      </c>
      <c r="F4727" s="1" t="s">
        <v>414</v>
      </c>
      <c r="G4727" s="1"/>
    </row>
    <row r="4728" spans="1:7" ht="15" customHeight="1">
      <c r="A4728" s="230" t="s">
        <v>893</v>
      </c>
      <c r="B4728" s="1" t="s">
        <v>279</v>
      </c>
      <c r="C4728" s="38">
        <v>5490</v>
      </c>
      <c r="E4728" s="1" t="s">
        <v>341</v>
      </c>
      <c r="F4728" s="1" t="s">
        <v>414</v>
      </c>
      <c r="G4728" s="1" t="s">
        <v>173</v>
      </c>
    </row>
    <row r="4729" spans="1:7" ht="15" customHeight="1">
      <c r="A4729" s="230" t="s">
        <v>893</v>
      </c>
      <c r="B4729" s="1" t="s">
        <v>314</v>
      </c>
      <c r="D4729" s="38">
        <v>5490</v>
      </c>
      <c r="E4729" s="1" t="s">
        <v>341</v>
      </c>
      <c r="F4729" s="1" t="s">
        <v>414</v>
      </c>
      <c r="G4729" s="1"/>
    </row>
    <row r="4730" spans="1:7" ht="15" customHeight="1">
      <c r="A4730" s="230" t="s">
        <v>893</v>
      </c>
      <c r="B4730" s="1" t="s">
        <v>279</v>
      </c>
      <c r="C4730" s="38">
        <v>139634</v>
      </c>
      <c r="E4730" s="1" t="s">
        <v>341</v>
      </c>
      <c r="F4730" s="1" t="s">
        <v>414</v>
      </c>
      <c r="G4730" s="1" t="s">
        <v>173</v>
      </c>
    </row>
    <row r="4731" spans="1:7" ht="15" customHeight="1">
      <c r="A4731" s="230" t="s">
        <v>893</v>
      </c>
      <c r="B4731" s="1" t="s">
        <v>314</v>
      </c>
      <c r="D4731" s="38">
        <v>139634</v>
      </c>
      <c r="E4731" s="1" t="s">
        <v>341</v>
      </c>
      <c r="F4731" s="1" t="s">
        <v>414</v>
      </c>
      <c r="G4731" s="1"/>
    </row>
    <row r="4732" spans="1:7" ht="15" customHeight="1">
      <c r="A4732" s="230" t="s">
        <v>894</v>
      </c>
      <c r="B4732" s="1" t="s">
        <v>279</v>
      </c>
      <c r="C4732" s="38">
        <v>20328</v>
      </c>
      <c r="E4732" s="1" t="s">
        <v>470</v>
      </c>
      <c r="F4732" s="1" t="s">
        <v>414</v>
      </c>
      <c r="G4732" s="1" t="s">
        <v>173</v>
      </c>
    </row>
    <row r="4733" spans="1:7" ht="15" customHeight="1">
      <c r="A4733" s="230" t="s">
        <v>894</v>
      </c>
      <c r="B4733" s="1" t="s">
        <v>314</v>
      </c>
      <c r="D4733" s="38">
        <v>20328</v>
      </c>
      <c r="E4733" s="1" t="s">
        <v>470</v>
      </c>
      <c r="F4733" s="1" t="s">
        <v>414</v>
      </c>
      <c r="G4733" s="1"/>
    </row>
    <row r="4734" spans="1:7" ht="15" customHeight="1">
      <c r="A4734" s="230" t="s">
        <v>894</v>
      </c>
      <c r="B4734" s="1" t="s">
        <v>279</v>
      </c>
      <c r="C4734" s="38">
        <v>3506393</v>
      </c>
      <c r="E4734" s="1" t="s">
        <v>369</v>
      </c>
      <c r="F4734" s="1" t="s">
        <v>414</v>
      </c>
      <c r="G4734" s="1" t="s">
        <v>173</v>
      </c>
    </row>
    <row r="4735" spans="1:7" ht="15" customHeight="1">
      <c r="A4735" s="230" t="s">
        <v>894</v>
      </c>
      <c r="B4735" s="1" t="s">
        <v>314</v>
      </c>
      <c r="D4735" s="38">
        <v>3506393</v>
      </c>
      <c r="E4735" s="1" t="s">
        <v>369</v>
      </c>
      <c r="F4735" s="1" t="s">
        <v>414</v>
      </c>
      <c r="G4735" s="1"/>
    </row>
    <row r="4736" spans="1:7" ht="15" customHeight="1">
      <c r="A4736" s="230" t="s">
        <v>894</v>
      </c>
      <c r="B4736" s="1" t="s">
        <v>279</v>
      </c>
      <c r="C4736" s="38">
        <v>58070</v>
      </c>
      <c r="E4736" s="1" t="s">
        <v>378</v>
      </c>
      <c r="F4736" s="1" t="s">
        <v>414</v>
      </c>
      <c r="G4736" s="1" t="s">
        <v>173</v>
      </c>
    </row>
    <row r="4737" spans="1:7" ht="15" customHeight="1">
      <c r="A4737" s="230" t="s">
        <v>894</v>
      </c>
      <c r="B4737" s="1" t="s">
        <v>314</v>
      </c>
      <c r="D4737" s="38">
        <v>58070</v>
      </c>
      <c r="E4737" s="1" t="s">
        <v>378</v>
      </c>
      <c r="F4737" s="1" t="s">
        <v>414</v>
      </c>
      <c r="G4737" s="1"/>
    </row>
    <row r="4738" spans="1:7" ht="15" customHeight="1">
      <c r="A4738" s="230" t="s">
        <v>894</v>
      </c>
      <c r="B4738" s="1" t="s">
        <v>279</v>
      </c>
      <c r="C4738" s="38">
        <v>80938</v>
      </c>
      <c r="E4738" s="1" t="s">
        <v>370</v>
      </c>
      <c r="F4738" s="1" t="s">
        <v>414</v>
      </c>
      <c r="G4738" s="1" t="s">
        <v>173</v>
      </c>
    </row>
    <row r="4739" spans="1:7" ht="15" customHeight="1">
      <c r="A4739" s="230" t="s">
        <v>894</v>
      </c>
      <c r="B4739" s="1" t="s">
        <v>314</v>
      </c>
      <c r="D4739" s="38">
        <v>80938</v>
      </c>
      <c r="E4739" s="1" t="s">
        <v>370</v>
      </c>
      <c r="F4739" s="1" t="s">
        <v>414</v>
      </c>
      <c r="G4739" s="1"/>
    </row>
    <row r="4740" spans="1:7" ht="15" customHeight="1">
      <c r="A4740" s="230" t="s">
        <v>894</v>
      </c>
      <c r="B4740" s="1" t="s">
        <v>279</v>
      </c>
      <c r="C4740" s="38">
        <v>6810</v>
      </c>
      <c r="E4740" s="1" t="s">
        <v>370</v>
      </c>
      <c r="F4740" s="1" t="s">
        <v>414</v>
      </c>
      <c r="G4740" s="1" t="s">
        <v>173</v>
      </c>
    </row>
    <row r="4741" spans="1:7" ht="15" customHeight="1">
      <c r="A4741" s="230" t="s">
        <v>894</v>
      </c>
      <c r="B4741" s="1" t="s">
        <v>314</v>
      </c>
      <c r="D4741" s="38">
        <v>6810</v>
      </c>
      <c r="E4741" s="1" t="s">
        <v>370</v>
      </c>
      <c r="F4741" s="1" t="s">
        <v>414</v>
      </c>
      <c r="G4741" s="1"/>
    </row>
    <row r="4742" spans="1:7" ht="15" customHeight="1">
      <c r="A4742" s="230" t="s">
        <v>894</v>
      </c>
      <c r="B4742" s="1" t="s">
        <v>279</v>
      </c>
      <c r="C4742" s="38">
        <v>3180</v>
      </c>
      <c r="E4742" s="1" t="s">
        <v>370</v>
      </c>
      <c r="F4742" s="1" t="s">
        <v>414</v>
      </c>
      <c r="G4742" s="1" t="s">
        <v>173</v>
      </c>
    </row>
    <row r="4743" spans="1:7" ht="15" customHeight="1">
      <c r="A4743" s="230" t="s">
        <v>894</v>
      </c>
      <c r="B4743" s="1" t="s">
        <v>314</v>
      </c>
      <c r="D4743" s="38">
        <v>3180</v>
      </c>
      <c r="E4743" s="1" t="s">
        <v>370</v>
      </c>
      <c r="F4743" s="1" t="s">
        <v>414</v>
      </c>
      <c r="G4743" s="1"/>
    </row>
    <row r="4744" spans="1:7" ht="15" customHeight="1">
      <c r="A4744" s="230" t="s">
        <v>894</v>
      </c>
      <c r="B4744" s="1" t="s">
        <v>279</v>
      </c>
      <c r="C4744" s="38">
        <v>173316</v>
      </c>
      <c r="E4744" s="1" t="s">
        <v>370</v>
      </c>
      <c r="F4744" s="1" t="s">
        <v>414</v>
      </c>
      <c r="G4744" s="1" t="s">
        <v>173</v>
      </c>
    </row>
    <row r="4745" spans="1:7" ht="15" customHeight="1">
      <c r="A4745" s="230" t="s">
        <v>894</v>
      </c>
      <c r="B4745" s="1" t="s">
        <v>314</v>
      </c>
      <c r="D4745" s="38">
        <v>173316</v>
      </c>
      <c r="E4745" s="1" t="s">
        <v>370</v>
      </c>
      <c r="F4745" s="1" t="s">
        <v>414</v>
      </c>
      <c r="G4745" s="1"/>
    </row>
    <row r="4746" spans="1:7" ht="15" customHeight="1">
      <c r="A4746" s="230" t="s">
        <v>895</v>
      </c>
      <c r="B4746" s="1" t="s">
        <v>279</v>
      </c>
      <c r="C4746" s="38">
        <v>162547</v>
      </c>
      <c r="E4746" s="1" t="s">
        <v>340</v>
      </c>
      <c r="F4746" s="1" t="s">
        <v>414</v>
      </c>
      <c r="G4746" s="1" t="s">
        <v>173</v>
      </c>
    </row>
    <row r="4747" spans="1:7" ht="15" customHeight="1">
      <c r="A4747" s="230" t="s">
        <v>895</v>
      </c>
      <c r="B4747" s="1" t="s">
        <v>314</v>
      </c>
      <c r="D4747" s="38">
        <v>162547</v>
      </c>
      <c r="E4747" s="1" t="s">
        <v>340</v>
      </c>
      <c r="F4747" s="1" t="s">
        <v>414</v>
      </c>
      <c r="G4747" s="1"/>
    </row>
    <row r="4748" spans="1:7" ht="15" customHeight="1">
      <c r="A4748" s="230" t="s">
        <v>895</v>
      </c>
      <c r="B4748" s="1" t="s">
        <v>279</v>
      </c>
      <c r="C4748" s="38">
        <v>160611</v>
      </c>
      <c r="E4748" s="1" t="s">
        <v>340</v>
      </c>
      <c r="F4748" s="1" t="s">
        <v>414</v>
      </c>
      <c r="G4748" s="1" t="s">
        <v>173</v>
      </c>
    </row>
    <row r="4749" spans="1:7" ht="15" customHeight="1">
      <c r="A4749" s="230" t="s">
        <v>895</v>
      </c>
      <c r="B4749" s="1" t="s">
        <v>314</v>
      </c>
      <c r="D4749" s="38">
        <v>160611</v>
      </c>
      <c r="E4749" s="1" t="s">
        <v>340</v>
      </c>
      <c r="F4749" s="1" t="s">
        <v>414</v>
      </c>
      <c r="G4749" s="1"/>
    </row>
    <row r="4750" spans="1:7" ht="15" customHeight="1">
      <c r="A4750" s="230" t="s">
        <v>895</v>
      </c>
      <c r="B4750" s="1" t="s">
        <v>279</v>
      </c>
      <c r="C4750" s="38">
        <v>26411</v>
      </c>
      <c r="E4750" s="1" t="s">
        <v>340</v>
      </c>
      <c r="F4750" s="1" t="s">
        <v>414</v>
      </c>
      <c r="G4750" s="1" t="s">
        <v>173</v>
      </c>
    </row>
    <row r="4751" spans="1:7" ht="15" customHeight="1">
      <c r="A4751" s="230" t="s">
        <v>895</v>
      </c>
      <c r="B4751" s="1" t="s">
        <v>314</v>
      </c>
      <c r="D4751" s="38">
        <v>26411</v>
      </c>
      <c r="E4751" s="1" t="s">
        <v>340</v>
      </c>
      <c r="F4751" s="1" t="s">
        <v>414</v>
      </c>
      <c r="G4751" s="1"/>
    </row>
    <row r="4752" spans="1:7" ht="15" customHeight="1">
      <c r="A4752" s="230" t="s">
        <v>895</v>
      </c>
      <c r="B4752" s="1" t="s">
        <v>279</v>
      </c>
      <c r="C4752" s="38">
        <v>6310</v>
      </c>
      <c r="E4752" s="1" t="s">
        <v>340</v>
      </c>
      <c r="F4752" s="1" t="s">
        <v>414</v>
      </c>
      <c r="G4752" s="1" t="s">
        <v>173</v>
      </c>
    </row>
    <row r="4753" spans="1:7" ht="15" customHeight="1">
      <c r="A4753" s="230" t="s">
        <v>895</v>
      </c>
      <c r="B4753" s="1" t="s">
        <v>314</v>
      </c>
      <c r="D4753" s="38">
        <v>6310</v>
      </c>
      <c r="E4753" s="1" t="s">
        <v>340</v>
      </c>
      <c r="F4753" s="1" t="s">
        <v>414</v>
      </c>
      <c r="G4753" s="1"/>
    </row>
    <row r="4754" spans="1:7" ht="15" customHeight="1">
      <c r="A4754" s="230" t="s">
        <v>895</v>
      </c>
      <c r="B4754" s="1" t="s">
        <v>279</v>
      </c>
      <c r="C4754" s="38">
        <v>6390</v>
      </c>
      <c r="E4754" s="1" t="s">
        <v>340</v>
      </c>
      <c r="F4754" s="1" t="s">
        <v>414</v>
      </c>
      <c r="G4754" s="1" t="s">
        <v>173</v>
      </c>
    </row>
    <row r="4755" spans="1:7" ht="15" customHeight="1">
      <c r="A4755" s="230" t="s">
        <v>895</v>
      </c>
      <c r="B4755" s="1" t="s">
        <v>314</v>
      </c>
      <c r="D4755" s="38">
        <v>6390</v>
      </c>
      <c r="E4755" s="1" t="s">
        <v>340</v>
      </c>
      <c r="F4755" s="1" t="s">
        <v>414</v>
      </c>
      <c r="G4755" s="1"/>
    </row>
    <row r="4756" spans="1:7" ht="15" customHeight="1">
      <c r="A4756" s="230" t="s">
        <v>895</v>
      </c>
      <c r="B4756" s="1" t="s">
        <v>279</v>
      </c>
      <c r="C4756" s="38">
        <v>1030</v>
      </c>
      <c r="E4756" s="1" t="s">
        <v>340</v>
      </c>
      <c r="F4756" s="1" t="s">
        <v>414</v>
      </c>
      <c r="G4756" s="1" t="s">
        <v>173</v>
      </c>
    </row>
    <row r="4757" spans="1:7" ht="15" customHeight="1">
      <c r="A4757" s="230" t="s">
        <v>895</v>
      </c>
      <c r="B4757" s="1" t="s">
        <v>314</v>
      </c>
      <c r="D4757" s="38">
        <v>1030</v>
      </c>
      <c r="E4757" s="1" t="s">
        <v>340</v>
      </c>
      <c r="F4757" s="1" t="s">
        <v>414</v>
      </c>
      <c r="G4757" s="1"/>
    </row>
    <row r="4758" spans="1:7" ht="15" customHeight="1">
      <c r="A4758" s="230" t="s">
        <v>889</v>
      </c>
      <c r="B4758" s="1" t="s">
        <v>279</v>
      </c>
      <c r="C4758" s="38">
        <v>1815000</v>
      </c>
      <c r="E4758" s="1" t="s">
        <v>379</v>
      </c>
      <c r="F4758" s="1" t="s">
        <v>414</v>
      </c>
      <c r="G4758" s="1" t="s">
        <v>173</v>
      </c>
    </row>
    <row r="4759" spans="1:7" ht="15" customHeight="1">
      <c r="A4759" s="230" t="s">
        <v>889</v>
      </c>
      <c r="B4759" s="1" t="s">
        <v>314</v>
      </c>
      <c r="D4759" s="38">
        <v>1815000</v>
      </c>
      <c r="E4759" s="1" t="s">
        <v>379</v>
      </c>
      <c r="F4759" s="1" t="s">
        <v>414</v>
      </c>
      <c r="G4759" s="1"/>
    </row>
    <row r="4760" spans="1:7" ht="15" customHeight="1">
      <c r="A4760" s="230" t="s">
        <v>896</v>
      </c>
      <c r="B4760" s="1" t="s">
        <v>279</v>
      </c>
      <c r="C4760" s="38">
        <v>297000</v>
      </c>
      <c r="E4760" s="1" t="s">
        <v>392</v>
      </c>
      <c r="F4760" s="1" t="s">
        <v>414</v>
      </c>
      <c r="G4760" s="1" t="s">
        <v>173</v>
      </c>
    </row>
    <row r="4761" spans="1:7" ht="15" customHeight="1">
      <c r="A4761" s="230" t="s">
        <v>896</v>
      </c>
      <c r="B4761" s="1" t="s">
        <v>314</v>
      </c>
      <c r="D4761" s="38">
        <v>297000</v>
      </c>
      <c r="E4761" s="1" t="s">
        <v>392</v>
      </c>
      <c r="F4761" s="1" t="s">
        <v>414</v>
      </c>
      <c r="G4761" s="1"/>
    </row>
    <row r="4762" spans="1:7" ht="15" customHeight="1">
      <c r="A4762" s="230" t="s">
        <v>878</v>
      </c>
      <c r="B4762" s="1" t="s">
        <v>279</v>
      </c>
      <c r="C4762" s="38">
        <v>880000</v>
      </c>
      <c r="E4762" s="1" t="s">
        <v>678</v>
      </c>
      <c r="F4762" s="1" t="s">
        <v>414</v>
      </c>
      <c r="G4762" s="1" t="s">
        <v>173</v>
      </c>
    </row>
    <row r="4763" spans="1:7" ht="15" customHeight="1">
      <c r="A4763" s="230" t="s">
        <v>878</v>
      </c>
      <c r="B4763" s="1" t="s">
        <v>314</v>
      </c>
      <c r="D4763" s="38">
        <v>880000</v>
      </c>
      <c r="E4763" s="1" t="s">
        <v>678</v>
      </c>
      <c r="F4763" s="1" t="s">
        <v>414</v>
      </c>
      <c r="G4763" s="1"/>
    </row>
    <row r="4764" spans="1:7" ht="15" customHeight="1">
      <c r="A4764" s="230" t="s">
        <v>879</v>
      </c>
      <c r="B4764" s="1" t="s">
        <v>279</v>
      </c>
      <c r="C4764" s="38">
        <v>12</v>
      </c>
      <c r="E4764" s="1" t="s">
        <v>897</v>
      </c>
      <c r="F4764" s="1" t="s">
        <v>778</v>
      </c>
      <c r="G4764" s="1" t="s">
        <v>173</v>
      </c>
    </row>
    <row r="4765" spans="1:7" ht="15" customHeight="1">
      <c r="A4765" s="230" t="s">
        <v>879</v>
      </c>
      <c r="B4765" s="1" t="s">
        <v>900</v>
      </c>
      <c r="D4765" s="38">
        <v>12</v>
      </c>
      <c r="E4765" s="1" t="s">
        <v>897</v>
      </c>
      <c r="F4765" s="1" t="s">
        <v>777</v>
      </c>
      <c r="G4765" s="1"/>
    </row>
    <row r="4766" spans="1:7" ht="15" customHeight="1">
      <c r="A4766" s="230" t="s">
        <v>880</v>
      </c>
      <c r="B4766" s="1" t="s">
        <v>279</v>
      </c>
      <c r="C4766" s="38">
        <v>210</v>
      </c>
      <c r="E4766" s="1" t="s">
        <v>370</v>
      </c>
      <c r="F4766" s="1" t="s">
        <v>414</v>
      </c>
      <c r="G4766" s="1" t="s">
        <v>173</v>
      </c>
    </row>
    <row r="4767" spans="1:7" ht="15" customHeight="1">
      <c r="A4767" s="230" t="s">
        <v>880</v>
      </c>
      <c r="B4767" s="1" t="s">
        <v>314</v>
      </c>
      <c r="D4767" s="38">
        <v>210</v>
      </c>
      <c r="E4767" s="1" t="s">
        <v>370</v>
      </c>
      <c r="F4767" s="1" t="s">
        <v>414</v>
      </c>
      <c r="G4767" s="1"/>
    </row>
    <row r="4768" spans="1:7" ht="15" customHeight="1">
      <c r="A4768" s="230" t="s">
        <v>880</v>
      </c>
      <c r="B4768" s="1" t="s">
        <v>279</v>
      </c>
      <c r="C4768" s="38">
        <v>5401</v>
      </c>
      <c r="E4768" s="1" t="s">
        <v>370</v>
      </c>
      <c r="F4768" s="1" t="s">
        <v>414</v>
      </c>
      <c r="G4768" s="1" t="s">
        <v>173</v>
      </c>
    </row>
    <row r="4769" spans="1:8" ht="15" customHeight="1">
      <c r="A4769" s="230" t="s">
        <v>880</v>
      </c>
      <c r="B4769" s="1" t="s">
        <v>314</v>
      </c>
      <c r="D4769" s="38">
        <v>5401</v>
      </c>
      <c r="E4769" s="1" t="s">
        <v>370</v>
      </c>
      <c r="F4769" s="1" t="s">
        <v>414</v>
      </c>
      <c r="G4769" s="1"/>
    </row>
    <row r="4770" spans="1:8" ht="15" customHeight="1">
      <c r="A4770" s="230" t="s">
        <v>898</v>
      </c>
      <c r="B4770" s="1" t="s">
        <v>279</v>
      </c>
      <c r="C4770" s="38">
        <v>1134828</v>
      </c>
      <c r="E4770" s="1" t="s">
        <v>337</v>
      </c>
      <c r="F4770" s="1" t="s">
        <v>414</v>
      </c>
      <c r="G4770" s="1" t="s">
        <v>173</v>
      </c>
    </row>
    <row r="4771" spans="1:8" ht="15" customHeight="1">
      <c r="A4771" s="230" t="s">
        <v>898</v>
      </c>
      <c r="B4771" s="1" t="s">
        <v>314</v>
      </c>
      <c r="D4771" s="38">
        <v>1134828</v>
      </c>
      <c r="E4771" s="1" t="s">
        <v>337</v>
      </c>
      <c r="F4771" s="1" t="s">
        <v>414</v>
      </c>
      <c r="G4771" s="1"/>
    </row>
    <row r="4772" spans="1:8" ht="15" customHeight="1">
      <c r="A4772" s="230" t="s">
        <v>898</v>
      </c>
      <c r="B4772" s="1" t="s">
        <v>279</v>
      </c>
      <c r="C4772" s="38">
        <v>130</v>
      </c>
      <c r="E4772" s="1" t="s">
        <v>355</v>
      </c>
      <c r="F4772" s="1" t="s">
        <v>414</v>
      </c>
      <c r="G4772" s="1" t="s">
        <v>173</v>
      </c>
    </row>
    <row r="4773" spans="1:8" ht="15" customHeight="1">
      <c r="A4773" s="230" t="s">
        <v>898</v>
      </c>
      <c r="B4773" s="1" t="s">
        <v>314</v>
      </c>
      <c r="D4773" s="38">
        <v>130</v>
      </c>
      <c r="E4773" s="1" t="s">
        <v>355</v>
      </c>
      <c r="F4773" s="1" t="s">
        <v>414</v>
      </c>
      <c r="G4773" s="1"/>
    </row>
    <row r="4774" spans="1:8" ht="15" customHeight="1">
      <c r="A4774" s="230" t="s">
        <v>898</v>
      </c>
      <c r="B4774" s="1" t="s">
        <v>279</v>
      </c>
      <c r="C4774" s="38">
        <v>3465</v>
      </c>
      <c r="E4774" s="1" t="s">
        <v>355</v>
      </c>
      <c r="F4774" s="1" t="s">
        <v>414</v>
      </c>
      <c r="G4774" s="1" t="s">
        <v>173</v>
      </c>
    </row>
    <row r="4775" spans="1:8" ht="15" customHeight="1">
      <c r="A4775" s="230" t="s">
        <v>898</v>
      </c>
      <c r="B4775" s="1" t="s">
        <v>314</v>
      </c>
      <c r="D4775" s="38">
        <v>3465</v>
      </c>
      <c r="E4775" s="1" t="s">
        <v>355</v>
      </c>
      <c r="F4775" s="1" t="s">
        <v>414</v>
      </c>
      <c r="G4775" s="1"/>
    </row>
    <row r="4776" spans="1:8" ht="15" customHeight="1">
      <c r="A4776" s="230" t="s">
        <v>898</v>
      </c>
      <c r="B4776" s="1" t="s">
        <v>279</v>
      </c>
      <c r="C4776" s="38">
        <v>1086592</v>
      </c>
      <c r="E4776" s="1" t="s">
        <v>330</v>
      </c>
      <c r="F4776" s="1" t="s">
        <v>414</v>
      </c>
      <c r="G4776" s="1" t="s">
        <v>173</v>
      </c>
    </row>
    <row r="4777" spans="1:8" ht="15" customHeight="1">
      <c r="A4777" s="230" t="s">
        <v>898</v>
      </c>
      <c r="B4777" s="1" t="s">
        <v>314</v>
      </c>
      <c r="D4777" s="38">
        <v>1086592</v>
      </c>
      <c r="E4777" s="1" t="s">
        <v>330</v>
      </c>
      <c r="F4777" s="1" t="s">
        <v>414</v>
      </c>
      <c r="G4777" s="1"/>
    </row>
    <row r="4778" spans="1:8" ht="15" customHeight="1">
      <c r="A4778" s="230" t="s">
        <v>898</v>
      </c>
      <c r="B4778" s="1" t="s">
        <v>279</v>
      </c>
      <c r="C4778" s="38">
        <v>400</v>
      </c>
      <c r="E4778" s="1" t="s">
        <v>381</v>
      </c>
      <c r="F4778" s="1" t="s">
        <v>414</v>
      </c>
      <c r="G4778" s="1" t="s">
        <v>173</v>
      </c>
    </row>
    <row r="4779" spans="1:8" ht="15" customHeight="1">
      <c r="A4779" s="230" t="s">
        <v>898</v>
      </c>
      <c r="B4779" s="1" t="s">
        <v>314</v>
      </c>
      <c r="D4779" s="38">
        <v>400</v>
      </c>
      <c r="E4779" s="1" t="s">
        <v>381</v>
      </c>
      <c r="F4779" s="1" t="s">
        <v>414</v>
      </c>
      <c r="G4779" s="1"/>
    </row>
    <row r="4780" spans="1:8" ht="15" customHeight="1">
      <c r="A4780" s="256" t="s">
        <v>898</v>
      </c>
      <c r="B4780" s="135" t="s">
        <v>279</v>
      </c>
      <c r="C4780" s="300">
        <v>10241</v>
      </c>
      <c r="D4780" s="300"/>
      <c r="E4780" s="135" t="s">
        <v>381</v>
      </c>
      <c r="F4780" s="135" t="s">
        <v>414</v>
      </c>
      <c r="G4780" s="135" t="s">
        <v>173</v>
      </c>
    </row>
    <row r="4781" spans="1:8" ht="15" customHeight="1">
      <c r="A4781" s="250" t="s">
        <v>898</v>
      </c>
      <c r="B4781" s="26" t="s">
        <v>314</v>
      </c>
      <c r="C4781" s="313"/>
      <c r="D4781" s="313">
        <v>10241</v>
      </c>
      <c r="E4781" s="26" t="s">
        <v>381</v>
      </c>
      <c r="F4781" s="26" t="s">
        <v>414</v>
      </c>
      <c r="G4781" s="26"/>
      <c r="H4781" s="159" t="s">
        <v>901</v>
      </c>
    </row>
    <row r="4782" spans="1:8" ht="15" customHeight="1">
      <c r="A4782" s="247">
        <v>44410</v>
      </c>
      <c r="B4782" s="286" t="s">
        <v>148</v>
      </c>
      <c r="C4782" s="176"/>
      <c r="D4782" s="176">
        <v>479867666</v>
      </c>
      <c r="E4782" s="142" t="s">
        <v>174</v>
      </c>
      <c r="F4782" s="142" t="s">
        <v>502</v>
      </c>
      <c r="G4782" s="287" t="s">
        <v>173</v>
      </c>
    </row>
    <row r="4783" spans="1:8" ht="15" customHeight="1">
      <c r="A4783" s="234">
        <v>44410</v>
      </c>
      <c r="B4783" s="288" t="s">
        <v>148</v>
      </c>
      <c r="C4783" s="303">
        <f>D4782</f>
        <v>479867666</v>
      </c>
      <c r="D4783" s="303"/>
      <c r="E4783" s="237" t="s">
        <v>174</v>
      </c>
      <c r="F4783" s="237" t="s">
        <v>293</v>
      </c>
      <c r="G4783" s="289" t="s">
        <v>172</v>
      </c>
    </row>
    <row r="4784" spans="1:8" ht="15" customHeight="1">
      <c r="A4784" s="186">
        <v>44410</v>
      </c>
      <c r="B4784" s="137" t="s">
        <v>216</v>
      </c>
      <c r="C4784" s="177">
        <v>127736986</v>
      </c>
      <c r="D4784" s="177"/>
      <c r="E4784" s="138" t="s">
        <v>243</v>
      </c>
      <c r="F4784" s="138" t="s">
        <v>423</v>
      </c>
      <c r="G4784" s="139"/>
    </row>
    <row r="4785" spans="1:7" ht="15" customHeight="1">
      <c r="A4785" s="187">
        <v>44410</v>
      </c>
      <c r="B4785" s="136" t="s">
        <v>149</v>
      </c>
      <c r="C4785" s="178"/>
      <c r="D4785" s="178">
        <f>C4784</f>
        <v>127736986</v>
      </c>
      <c r="E4785" s="133"/>
      <c r="F4785" s="133" t="s">
        <v>422</v>
      </c>
      <c r="G4785" s="134" t="s">
        <v>172</v>
      </c>
    </row>
    <row r="4786" spans="1:7" ht="15" customHeight="1">
      <c r="A4786" s="186">
        <v>44410</v>
      </c>
      <c r="B4786" s="137" t="s">
        <v>941</v>
      </c>
      <c r="C4786" s="177">
        <v>220891140</v>
      </c>
      <c r="D4786" s="177"/>
      <c r="E4786" s="138"/>
      <c r="F4786" s="138" t="s">
        <v>945</v>
      </c>
      <c r="G4786" s="139"/>
    </row>
    <row r="4787" spans="1:7" ht="15" customHeight="1">
      <c r="A4787" s="186">
        <v>44410</v>
      </c>
      <c r="B4787" s="137" t="s">
        <v>943</v>
      </c>
      <c r="C4787" s="177">
        <f>D4788-C4786</f>
        <v>131239540</v>
      </c>
      <c r="D4787" s="177"/>
      <c r="E4787" s="138"/>
      <c r="F4787" s="138" t="s">
        <v>944</v>
      </c>
      <c r="G4787" s="139"/>
    </row>
    <row r="4788" spans="1:7" ht="15" customHeight="1">
      <c r="A4788" s="187">
        <v>44410</v>
      </c>
      <c r="B4788" s="136" t="s">
        <v>942</v>
      </c>
      <c r="C4788" s="178"/>
      <c r="D4788" s="178">
        <v>352130680</v>
      </c>
      <c r="E4788" s="133"/>
      <c r="F4788" s="133" t="s">
        <v>944</v>
      </c>
      <c r="G4788" s="134" t="s">
        <v>172</v>
      </c>
    </row>
    <row r="4789" spans="1:7" ht="15" customHeight="1">
      <c r="A4789" s="247">
        <v>44413</v>
      </c>
      <c r="B4789" s="286" t="s">
        <v>148</v>
      </c>
      <c r="C4789" s="176"/>
      <c r="D4789" s="176">
        <v>2060000</v>
      </c>
      <c r="E4789" s="142" t="s">
        <v>174</v>
      </c>
      <c r="F4789" s="142" t="s">
        <v>904</v>
      </c>
      <c r="G4789" s="287" t="s">
        <v>173</v>
      </c>
    </row>
    <row r="4790" spans="1:7" ht="15" customHeight="1">
      <c r="A4790" s="234">
        <v>44413</v>
      </c>
      <c r="B4790" s="288" t="s">
        <v>148</v>
      </c>
      <c r="C4790" s="303">
        <f>D4789</f>
        <v>2060000</v>
      </c>
      <c r="D4790" s="303"/>
      <c r="E4790" s="237" t="s">
        <v>174</v>
      </c>
      <c r="F4790" s="237" t="s">
        <v>903</v>
      </c>
      <c r="G4790" s="289" t="s">
        <v>902</v>
      </c>
    </row>
    <row r="4791" spans="1:7" ht="15" customHeight="1">
      <c r="A4791" s="247">
        <v>44409</v>
      </c>
      <c r="B4791" s="286" t="s">
        <v>910</v>
      </c>
      <c r="C4791" s="176">
        <v>2060000</v>
      </c>
      <c r="D4791" s="176"/>
      <c r="E4791" s="142" t="s">
        <v>914</v>
      </c>
      <c r="F4791" s="142" t="s">
        <v>916</v>
      </c>
      <c r="G4791" s="287"/>
    </row>
    <row r="4792" spans="1:7" ht="15" customHeight="1">
      <c r="A4792" s="234">
        <v>44409</v>
      </c>
      <c r="B4792" s="288" t="s">
        <v>913</v>
      </c>
      <c r="C4792" s="303"/>
      <c r="D4792" s="303">
        <f>C4791</f>
        <v>2060000</v>
      </c>
      <c r="E4792" s="237" t="s">
        <v>127</v>
      </c>
      <c r="F4792" s="237" t="s">
        <v>915</v>
      </c>
      <c r="G4792" s="289" t="s">
        <v>172</v>
      </c>
    </row>
    <row r="4793" spans="1:7" ht="15" customHeight="1">
      <c r="A4793" s="247">
        <v>44413</v>
      </c>
      <c r="B4793" s="286" t="s">
        <v>148</v>
      </c>
      <c r="C4793" s="176"/>
      <c r="D4793" s="176">
        <v>137423855</v>
      </c>
      <c r="E4793" s="142" t="s">
        <v>174</v>
      </c>
      <c r="F4793" s="142" t="s">
        <v>502</v>
      </c>
      <c r="G4793" s="287" t="s">
        <v>173</v>
      </c>
    </row>
    <row r="4794" spans="1:7" ht="15" customHeight="1">
      <c r="A4794" s="234">
        <v>44413</v>
      </c>
      <c r="B4794" s="288" t="s">
        <v>148</v>
      </c>
      <c r="C4794" s="303">
        <f>D4793</f>
        <v>137423855</v>
      </c>
      <c r="D4794" s="303"/>
      <c r="E4794" s="237" t="s">
        <v>174</v>
      </c>
      <c r="F4794" s="237" t="s">
        <v>293</v>
      </c>
      <c r="G4794" s="289" t="s">
        <v>172</v>
      </c>
    </row>
    <row r="4795" spans="1:7" ht="15" customHeight="1">
      <c r="A4795" s="247">
        <v>44413</v>
      </c>
      <c r="B4795" s="286" t="s">
        <v>159</v>
      </c>
      <c r="C4795" s="176">
        <v>135363855</v>
      </c>
      <c r="D4795" s="176"/>
      <c r="E4795" s="142" t="s">
        <v>407</v>
      </c>
      <c r="F4795" s="142" t="s">
        <v>906</v>
      </c>
      <c r="G4795" s="287"/>
    </row>
    <row r="4796" spans="1:7" ht="15" customHeight="1">
      <c r="A4796" s="234">
        <v>44413</v>
      </c>
      <c r="B4796" s="288" t="s">
        <v>149</v>
      </c>
      <c r="C4796" s="303"/>
      <c r="D4796" s="303">
        <f>SUM(C4795:C4795)</f>
        <v>135363855</v>
      </c>
      <c r="E4796" s="237" t="s">
        <v>793</v>
      </c>
      <c r="F4796" s="237" t="s">
        <v>905</v>
      </c>
      <c r="G4796" s="289" t="s">
        <v>172</v>
      </c>
    </row>
    <row r="4797" spans="1:7" ht="15" customHeight="1">
      <c r="A4797" s="247">
        <v>44417</v>
      </c>
      <c r="B4797" s="286" t="s">
        <v>148</v>
      </c>
      <c r="C4797" s="176"/>
      <c r="D4797" s="176">
        <v>1907687099</v>
      </c>
      <c r="E4797" s="142" t="s">
        <v>174</v>
      </c>
      <c r="F4797" s="142" t="s">
        <v>502</v>
      </c>
      <c r="G4797" s="287" t="s">
        <v>173</v>
      </c>
    </row>
    <row r="4798" spans="1:7" ht="15" customHeight="1">
      <c r="A4798" s="234">
        <v>44417</v>
      </c>
      <c r="B4798" s="288" t="s">
        <v>148</v>
      </c>
      <c r="C4798" s="303">
        <f>D4797</f>
        <v>1907687099</v>
      </c>
      <c r="D4798" s="303"/>
      <c r="E4798" s="237" t="s">
        <v>174</v>
      </c>
      <c r="F4798" s="237" t="s">
        <v>293</v>
      </c>
      <c r="G4798" s="289" t="s">
        <v>172</v>
      </c>
    </row>
    <row r="4799" spans="1:7" ht="15" customHeight="1">
      <c r="A4799" s="247">
        <v>44417</v>
      </c>
      <c r="B4799" s="286" t="s">
        <v>596</v>
      </c>
      <c r="C4799" s="176">
        <v>717756142</v>
      </c>
      <c r="D4799" s="176"/>
      <c r="E4799" s="142" t="s">
        <v>597</v>
      </c>
      <c r="F4799" s="142" t="s">
        <v>602</v>
      </c>
      <c r="G4799" s="287"/>
    </row>
    <row r="4800" spans="1:7" ht="15" customHeight="1">
      <c r="A4800" s="247">
        <v>44417</v>
      </c>
      <c r="B4800" s="286" t="s">
        <v>189</v>
      </c>
      <c r="C4800" s="176">
        <v>398904109</v>
      </c>
      <c r="D4800" s="176"/>
      <c r="E4800" s="142" t="s">
        <v>598</v>
      </c>
      <c r="F4800" s="142" t="s">
        <v>602</v>
      </c>
      <c r="G4800" s="287"/>
    </row>
    <row r="4801" spans="1:7" ht="15" customHeight="1">
      <c r="A4801" s="247">
        <v>44417</v>
      </c>
      <c r="B4801" s="286" t="s">
        <v>189</v>
      </c>
      <c r="C4801" s="176">
        <v>222588493</v>
      </c>
      <c r="D4801" s="176"/>
      <c r="E4801" s="142" t="s">
        <v>599</v>
      </c>
      <c r="F4801" s="142" t="s">
        <v>602</v>
      </c>
      <c r="G4801" s="287"/>
    </row>
    <row r="4802" spans="1:7" ht="15" customHeight="1">
      <c r="A4802" s="247">
        <v>44417</v>
      </c>
      <c r="B4802" s="286" t="s">
        <v>189</v>
      </c>
      <c r="C4802" s="176">
        <v>79780821</v>
      </c>
      <c r="D4802" s="176"/>
      <c r="E4802" s="142" t="s">
        <v>600</v>
      </c>
      <c r="F4802" s="142" t="s">
        <v>602</v>
      </c>
      <c r="G4802" s="287"/>
    </row>
    <row r="4803" spans="1:7" ht="15" customHeight="1">
      <c r="A4803" s="247">
        <v>44417</v>
      </c>
      <c r="B4803" s="286" t="s">
        <v>189</v>
      </c>
      <c r="C4803" s="176">
        <v>488657534</v>
      </c>
      <c r="D4803" s="176"/>
      <c r="E4803" s="142" t="s">
        <v>601</v>
      </c>
      <c r="F4803" s="142" t="s">
        <v>603</v>
      </c>
      <c r="G4803" s="287"/>
    </row>
    <row r="4804" spans="1:7" ht="15" customHeight="1">
      <c r="A4804" s="234">
        <v>44417</v>
      </c>
      <c r="B4804" s="288" t="s">
        <v>148</v>
      </c>
      <c r="C4804" s="303"/>
      <c r="D4804" s="303">
        <f>SUM(C4799:C4803)</f>
        <v>1907687099</v>
      </c>
      <c r="E4804" s="237"/>
      <c r="F4804" s="237" t="s">
        <v>604</v>
      </c>
      <c r="G4804" s="289" t="s">
        <v>172</v>
      </c>
    </row>
    <row r="4805" spans="1:7" ht="15" customHeight="1">
      <c r="A4805" s="247">
        <v>44425</v>
      </c>
      <c r="B4805" s="286" t="s">
        <v>148</v>
      </c>
      <c r="C4805" s="176"/>
      <c r="D4805" s="176">
        <v>45831500</v>
      </c>
      <c r="E4805" s="142" t="s">
        <v>174</v>
      </c>
      <c r="F4805" s="142" t="s">
        <v>904</v>
      </c>
      <c r="G4805" s="287" t="s">
        <v>173</v>
      </c>
    </row>
    <row r="4806" spans="1:7" ht="15" customHeight="1">
      <c r="A4806" s="234">
        <v>44425</v>
      </c>
      <c r="B4806" s="288" t="s">
        <v>148</v>
      </c>
      <c r="C4806" s="303">
        <f>D4805</f>
        <v>45831500</v>
      </c>
      <c r="D4806" s="303"/>
      <c r="E4806" s="237" t="s">
        <v>174</v>
      </c>
      <c r="F4806" s="237" t="s">
        <v>903</v>
      </c>
      <c r="G4806" s="289" t="s">
        <v>902</v>
      </c>
    </row>
    <row r="4807" spans="1:7" ht="15" customHeight="1">
      <c r="A4807" s="247">
        <v>44425</v>
      </c>
      <c r="B4807" s="286" t="s">
        <v>148</v>
      </c>
      <c r="C4807" s="176"/>
      <c r="D4807" s="176">
        <v>394635240</v>
      </c>
      <c r="E4807" s="142" t="s">
        <v>174</v>
      </c>
      <c r="F4807" s="142" t="s">
        <v>502</v>
      </c>
      <c r="G4807" s="287" t="s">
        <v>173</v>
      </c>
    </row>
    <row r="4808" spans="1:7" ht="15" customHeight="1">
      <c r="A4808" s="234">
        <v>44425</v>
      </c>
      <c r="B4808" s="288" t="s">
        <v>148</v>
      </c>
      <c r="C4808" s="303">
        <f>D4807</f>
        <v>394635240</v>
      </c>
      <c r="D4808" s="303"/>
      <c r="E4808" s="237" t="s">
        <v>174</v>
      </c>
      <c r="F4808" s="237" t="s">
        <v>293</v>
      </c>
      <c r="G4808" s="289" t="s">
        <v>172</v>
      </c>
    </row>
    <row r="4809" spans="1:7" ht="15" customHeight="1">
      <c r="A4809" s="247">
        <v>44425</v>
      </c>
      <c r="B4809" s="286" t="s">
        <v>159</v>
      </c>
      <c r="C4809" s="176">
        <v>394635240</v>
      </c>
      <c r="D4809" s="176"/>
      <c r="E4809" s="142" t="s">
        <v>407</v>
      </c>
      <c r="F4809" s="142" t="s">
        <v>908</v>
      </c>
      <c r="G4809" s="287"/>
    </row>
    <row r="4810" spans="1:7" ht="15" customHeight="1">
      <c r="A4810" s="234">
        <v>44425</v>
      </c>
      <c r="B4810" s="288" t="s">
        <v>149</v>
      </c>
      <c r="C4810" s="303"/>
      <c r="D4810" s="303">
        <f>SUM(C4809:C4809)</f>
        <v>394635240</v>
      </c>
      <c r="E4810" s="237" t="s">
        <v>793</v>
      </c>
      <c r="F4810" s="237" t="s">
        <v>907</v>
      </c>
      <c r="G4810" s="289" t="s">
        <v>172</v>
      </c>
    </row>
    <row r="4811" spans="1:7" ht="15" customHeight="1">
      <c r="A4811" s="247">
        <v>44427</v>
      </c>
      <c r="B4811" s="286" t="s">
        <v>910</v>
      </c>
      <c r="C4811" s="176"/>
      <c r="D4811" s="176">
        <v>111391500</v>
      </c>
      <c r="E4811" s="142" t="s">
        <v>909</v>
      </c>
      <c r="F4811" s="142" t="s">
        <v>912</v>
      </c>
      <c r="G4811" s="287"/>
    </row>
    <row r="4812" spans="1:7" ht="15" customHeight="1">
      <c r="A4812" s="234">
        <v>44427</v>
      </c>
      <c r="B4812" s="288" t="s">
        <v>148</v>
      </c>
      <c r="C4812" s="303">
        <f>D4811</f>
        <v>111391500</v>
      </c>
      <c r="D4812" s="303"/>
      <c r="E4812" s="237" t="s">
        <v>366</v>
      </c>
      <c r="F4812" s="237" t="s">
        <v>911</v>
      </c>
      <c r="G4812" s="289" t="s">
        <v>172</v>
      </c>
    </row>
    <row r="4813" spans="1:7" ht="15" customHeight="1">
      <c r="A4813" s="247">
        <v>44427</v>
      </c>
      <c r="B4813" s="286" t="s">
        <v>148</v>
      </c>
      <c r="C4813" s="176"/>
      <c r="D4813" s="176">
        <v>111391500</v>
      </c>
      <c r="E4813" s="142" t="s">
        <v>174</v>
      </c>
      <c r="F4813" s="142" t="s">
        <v>502</v>
      </c>
      <c r="G4813" s="287" t="s">
        <v>173</v>
      </c>
    </row>
    <row r="4814" spans="1:7" ht="15" customHeight="1">
      <c r="A4814" s="234">
        <v>44427</v>
      </c>
      <c r="B4814" s="288" t="s">
        <v>917</v>
      </c>
      <c r="C4814" s="303">
        <f>D4813</f>
        <v>111391500</v>
      </c>
      <c r="D4814" s="303"/>
      <c r="E4814" s="237" t="s">
        <v>174</v>
      </c>
      <c r="F4814" s="237" t="s">
        <v>293</v>
      </c>
      <c r="G4814" s="289" t="s">
        <v>172</v>
      </c>
    </row>
    <row r="4815" spans="1:7" ht="15" customHeight="1">
      <c r="A4815" s="247">
        <v>44427</v>
      </c>
      <c r="B4815" s="142" t="s">
        <v>149</v>
      </c>
      <c r="C4815" s="176">
        <f>SUM(D4817:D4819)-C4817-C4816</f>
        <v>1780120</v>
      </c>
      <c r="D4815" s="176"/>
      <c r="E4815" s="142" t="s">
        <v>174</v>
      </c>
      <c r="F4815" s="142" t="s">
        <v>919</v>
      </c>
      <c r="G4815" s="142" t="s">
        <v>172</v>
      </c>
    </row>
    <row r="4816" spans="1:7" ht="15" customHeight="1">
      <c r="A4816" s="247">
        <v>44427</v>
      </c>
      <c r="B4816" s="142" t="s">
        <v>415</v>
      </c>
      <c r="C4816" s="176">
        <v>294580</v>
      </c>
      <c r="D4816" s="176"/>
      <c r="E4816" s="142" t="s">
        <v>174</v>
      </c>
      <c r="F4816" s="142" t="s">
        <v>918</v>
      </c>
      <c r="G4816" s="142"/>
    </row>
    <row r="4817" spans="1:8" ht="15" customHeight="1">
      <c r="A4817" s="247">
        <v>44427</v>
      </c>
      <c r="B4817" s="142" t="s">
        <v>415</v>
      </c>
      <c r="C4817" s="176">
        <v>29450</v>
      </c>
      <c r="D4817" s="176"/>
      <c r="E4817" s="142" t="s">
        <v>174</v>
      </c>
      <c r="F4817" s="142" t="s">
        <v>918</v>
      </c>
      <c r="G4817" s="142"/>
    </row>
    <row r="4818" spans="1:8" ht="15" customHeight="1">
      <c r="A4818" s="247">
        <v>44427</v>
      </c>
      <c r="B4818" s="142" t="s">
        <v>175</v>
      </c>
      <c r="C4818" s="176"/>
      <c r="D4818" s="176">
        <v>2104150</v>
      </c>
      <c r="E4818" s="142" t="s">
        <v>174</v>
      </c>
      <c r="F4818" s="142" t="s">
        <v>918</v>
      </c>
      <c r="G4818" s="142"/>
    </row>
    <row r="4819" spans="1:8" ht="15" customHeight="1">
      <c r="A4819" s="234">
        <v>44427</v>
      </c>
      <c r="B4819" s="237" t="s">
        <v>29</v>
      </c>
      <c r="C4819" s="303"/>
      <c r="D4819" s="303">
        <f>2104150-D4818</f>
        <v>0</v>
      </c>
      <c r="E4819" s="237" t="s">
        <v>174</v>
      </c>
      <c r="F4819" s="237" t="s">
        <v>918</v>
      </c>
      <c r="G4819" s="237"/>
    </row>
    <row r="4820" spans="1:8" ht="15" customHeight="1">
      <c r="A4820" s="247">
        <v>44410</v>
      </c>
      <c r="B4820" s="142" t="s">
        <v>149</v>
      </c>
      <c r="C4820" s="176">
        <f>SUM(D4822:D4824)-C4822-C4821</f>
        <v>1250460</v>
      </c>
      <c r="D4820" s="176"/>
      <c r="E4820" s="142" t="s">
        <v>174</v>
      </c>
      <c r="F4820" s="142" t="s">
        <v>921</v>
      </c>
      <c r="G4820" s="142" t="s">
        <v>172</v>
      </c>
    </row>
    <row r="4821" spans="1:8" ht="15" customHeight="1">
      <c r="A4821" s="247">
        <v>44410</v>
      </c>
      <c r="B4821" s="142" t="s">
        <v>415</v>
      </c>
      <c r="C4821" s="176">
        <v>206920</v>
      </c>
      <c r="D4821" s="176"/>
      <c r="E4821" s="142" t="s">
        <v>174</v>
      </c>
      <c r="F4821" s="142" t="s">
        <v>920</v>
      </c>
      <c r="G4821" s="142"/>
    </row>
    <row r="4822" spans="1:8" ht="15" customHeight="1">
      <c r="A4822" s="247">
        <v>44410</v>
      </c>
      <c r="B4822" s="142" t="s">
        <v>415</v>
      </c>
      <c r="C4822" s="176">
        <v>20690</v>
      </c>
      <c r="D4822" s="176"/>
      <c r="E4822" s="142" t="s">
        <v>174</v>
      </c>
      <c r="F4822" s="142" t="s">
        <v>920</v>
      </c>
      <c r="G4822" s="142"/>
    </row>
    <row r="4823" spans="1:8" ht="15" customHeight="1">
      <c r="A4823" s="247">
        <v>44410</v>
      </c>
      <c r="B4823" s="142" t="s">
        <v>175</v>
      </c>
      <c r="C4823" s="176"/>
      <c r="D4823" s="176">
        <v>1478070</v>
      </c>
      <c r="E4823" s="142" t="s">
        <v>174</v>
      </c>
      <c r="F4823" s="142" t="s">
        <v>920</v>
      </c>
      <c r="G4823" s="142"/>
    </row>
    <row r="4824" spans="1:8" ht="15" customHeight="1">
      <c r="A4824" s="234">
        <v>44410</v>
      </c>
      <c r="B4824" s="237" t="s">
        <v>29</v>
      </c>
      <c r="C4824" s="303"/>
      <c r="D4824" s="303">
        <f>1478070-D4823</f>
        <v>0</v>
      </c>
      <c r="E4824" s="237" t="s">
        <v>174</v>
      </c>
      <c r="F4824" s="237" t="s">
        <v>920</v>
      </c>
      <c r="G4824" s="237"/>
    </row>
    <row r="4825" spans="1:8" ht="15" customHeight="1">
      <c r="A4825" s="291">
        <v>44439</v>
      </c>
      <c r="B4825" s="292" t="s">
        <v>827</v>
      </c>
      <c r="C4825" s="324"/>
      <c r="D4825" s="324">
        <v>407240</v>
      </c>
      <c r="E4825" s="294"/>
      <c r="F4825" s="294" t="s">
        <v>923</v>
      </c>
      <c r="G4825" s="207"/>
    </row>
    <row r="4826" spans="1:8" ht="15" customHeight="1">
      <c r="A4826" s="187">
        <v>44439</v>
      </c>
      <c r="B4826" s="136" t="s">
        <v>828</v>
      </c>
      <c r="C4826" s="178">
        <v>407240</v>
      </c>
      <c r="D4826" s="178"/>
      <c r="E4826" s="133"/>
      <c r="F4826" s="133" t="s">
        <v>922</v>
      </c>
      <c r="G4826" s="134" t="s">
        <v>172</v>
      </c>
    </row>
    <row r="4827" spans="1:8" ht="15" customHeight="1">
      <c r="A4827" s="277">
        <v>44439</v>
      </c>
      <c r="B4827" s="278" t="s">
        <v>175</v>
      </c>
      <c r="C4827" s="322">
        <v>21890</v>
      </c>
      <c r="D4827" s="322"/>
      <c r="E4827" s="279" t="s">
        <v>176</v>
      </c>
      <c r="F4827" s="279" t="s">
        <v>215</v>
      </c>
      <c r="G4827" s="280" t="s">
        <v>352</v>
      </c>
      <c r="H4827" s="159" t="s">
        <v>924</v>
      </c>
    </row>
    <row r="4828" spans="1:8" ht="15" customHeight="1">
      <c r="A4828" s="265">
        <v>44439</v>
      </c>
      <c r="B4828" s="281" t="s">
        <v>100</v>
      </c>
      <c r="C4828" s="321"/>
      <c r="D4828" s="321">
        <f>C4827</f>
        <v>21890</v>
      </c>
      <c r="E4828" s="266" t="s">
        <v>174</v>
      </c>
      <c r="F4828" s="266" t="s">
        <v>252</v>
      </c>
      <c r="G4828" s="266" t="s">
        <v>326</v>
      </c>
    </row>
    <row r="4829" spans="1:8" ht="15" customHeight="1">
      <c r="A4829" s="277">
        <v>44439</v>
      </c>
      <c r="B4829" s="278" t="s">
        <v>175</v>
      </c>
      <c r="C4829" s="323">
        <v>118602</v>
      </c>
      <c r="D4829" s="323"/>
      <c r="E4829" s="282" t="s">
        <v>176</v>
      </c>
      <c r="F4829" s="282" t="s">
        <v>215</v>
      </c>
      <c r="G4829" s="283" t="s">
        <v>219</v>
      </c>
    </row>
    <row r="4830" spans="1:8" ht="15" customHeight="1">
      <c r="A4830" s="265">
        <v>44439</v>
      </c>
      <c r="B4830" s="281" t="s">
        <v>100</v>
      </c>
      <c r="C4830" s="321"/>
      <c r="D4830" s="321">
        <f>C4829</f>
        <v>118602</v>
      </c>
      <c r="E4830" s="266" t="s">
        <v>174</v>
      </c>
      <c r="F4830" s="266" t="s">
        <v>252</v>
      </c>
      <c r="G4830" s="266" t="s">
        <v>173</v>
      </c>
    </row>
    <row r="4831" spans="1:8" ht="15" customHeight="1">
      <c r="A4831" s="277">
        <v>44439</v>
      </c>
      <c r="B4831" s="284" t="s">
        <v>175</v>
      </c>
      <c r="C4831" s="323">
        <v>64196</v>
      </c>
      <c r="D4831" s="323"/>
      <c r="E4831" s="282" t="s">
        <v>176</v>
      </c>
      <c r="F4831" s="282" t="s">
        <v>215</v>
      </c>
      <c r="G4831" s="283" t="s">
        <v>452</v>
      </c>
    </row>
    <row r="4832" spans="1:8" ht="15" customHeight="1">
      <c r="A4832" s="265">
        <v>44439</v>
      </c>
      <c r="B4832" s="281" t="s">
        <v>100</v>
      </c>
      <c r="C4832" s="321"/>
      <c r="D4832" s="321">
        <f>C4831</f>
        <v>64196</v>
      </c>
      <c r="E4832" s="266" t="s">
        <v>174</v>
      </c>
      <c r="F4832" s="266" t="s">
        <v>252</v>
      </c>
      <c r="G4832" s="266" t="s">
        <v>451</v>
      </c>
    </row>
    <row r="4833" spans="1:7" ht="15" customHeight="1">
      <c r="A4833" s="277">
        <v>44439</v>
      </c>
      <c r="B4833" s="284" t="s">
        <v>175</v>
      </c>
      <c r="C4833" s="323">
        <v>0</v>
      </c>
      <c r="D4833" s="323"/>
      <c r="E4833" s="282" t="s">
        <v>176</v>
      </c>
      <c r="F4833" s="282" t="s">
        <v>215</v>
      </c>
      <c r="G4833" s="283" t="s">
        <v>701</v>
      </c>
    </row>
    <row r="4834" spans="1:7" ht="15" customHeight="1">
      <c r="A4834" s="265">
        <v>44439</v>
      </c>
      <c r="B4834" s="281" t="s">
        <v>100</v>
      </c>
      <c r="C4834" s="321"/>
      <c r="D4834" s="321">
        <f>C4833</f>
        <v>0</v>
      </c>
      <c r="E4834" s="266" t="s">
        <v>174</v>
      </c>
      <c r="F4834" s="266" t="s">
        <v>252</v>
      </c>
      <c r="G4834" s="266" t="s">
        <v>292</v>
      </c>
    </row>
    <row r="4835" spans="1:7" ht="15" customHeight="1">
      <c r="A4835" s="277">
        <v>44439</v>
      </c>
      <c r="B4835" s="284" t="s">
        <v>175</v>
      </c>
      <c r="C4835" s="323">
        <v>127926</v>
      </c>
      <c r="D4835" s="323"/>
      <c r="E4835" s="282" t="s">
        <v>358</v>
      </c>
      <c r="F4835" s="282" t="s">
        <v>215</v>
      </c>
      <c r="G4835" s="283" t="s">
        <v>359</v>
      </c>
    </row>
    <row r="4836" spans="1:7" ht="15" customHeight="1">
      <c r="A4836" s="265">
        <v>44439</v>
      </c>
      <c r="B4836" s="281" t="s">
        <v>100</v>
      </c>
      <c r="C4836" s="321"/>
      <c r="D4836" s="321">
        <f>C4835</f>
        <v>127926</v>
      </c>
      <c r="E4836" s="266" t="s">
        <v>374</v>
      </c>
      <c r="F4836" s="266" t="s">
        <v>215</v>
      </c>
      <c r="G4836" s="266" t="s">
        <v>375</v>
      </c>
    </row>
    <row r="4837" spans="1:7" ht="15" customHeight="1">
      <c r="A4837" s="290">
        <v>44439</v>
      </c>
      <c r="B4837" s="284" t="s">
        <v>175</v>
      </c>
      <c r="C4837" s="323">
        <v>1310681</v>
      </c>
      <c r="D4837" s="323"/>
      <c r="E4837" s="282" t="s">
        <v>157</v>
      </c>
      <c r="F4837" s="282" t="s">
        <v>215</v>
      </c>
      <c r="G4837" s="283" t="s">
        <v>289</v>
      </c>
    </row>
    <row r="4838" spans="1:7" ht="15" customHeight="1">
      <c r="A4838" s="265">
        <v>44439</v>
      </c>
      <c r="B4838" s="281" t="s">
        <v>100</v>
      </c>
      <c r="C4838" s="321"/>
      <c r="D4838" s="321">
        <f>C4837</f>
        <v>1310681</v>
      </c>
      <c r="E4838" s="266" t="s">
        <v>249</v>
      </c>
      <c r="F4838" s="266" t="s">
        <v>252</v>
      </c>
      <c r="G4838" s="266" t="s">
        <v>288</v>
      </c>
    </row>
    <row r="4839" spans="1:7" ht="15" customHeight="1">
      <c r="A4839" s="290">
        <v>44439</v>
      </c>
      <c r="B4839" s="284" t="s">
        <v>175</v>
      </c>
      <c r="C4839" s="323">
        <v>8619835</v>
      </c>
      <c r="D4839" s="323"/>
      <c r="E4839" s="282" t="s">
        <v>176</v>
      </c>
      <c r="F4839" s="282" t="s">
        <v>518</v>
      </c>
      <c r="G4839" s="283" t="s">
        <v>291</v>
      </c>
    </row>
    <row r="4840" spans="1:7" ht="15" customHeight="1">
      <c r="A4840" s="265">
        <v>44439</v>
      </c>
      <c r="B4840" s="281" t="s">
        <v>100</v>
      </c>
      <c r="C4840" s="321"/>
      <c r="D4840" s="321">
        <f>C4839</f>
        <v>8619835</v>
      </c>
      <c r="E4840" s="266" t="s">
        <v>174</v>
      </c>
      <c r="F4840" s="266" t="s">
        <v>252</v>
      </c>
      <c r="G4840" s="266" t="s">
        <v>290</v>
      </c>
    </row>
    <row r="4841" spans="1:7" ht="15" customHeight="1">
      <c r="A4841" s="192">
        <v>44439</v>
      </c>
      <c r="B4841" s="153" t="s">
        <v>31</v>
      </c>
      <c r="C4841" s="317">
        <v>244510334</v>
      </c>
      <c r="D4841" s="317"/>
      <c r="E4841" s="152" t="s">
        <v>150</v>
      </c>
      <c r="F4841" s="152" t="s">
        <v>925</v>
      </c>
      <c r="G4841" s="155"/>
    </row>
    <row r="4842" spans="1:7" ht="15" customHeight="1">
      <c r="A4842" s="190">
        <v>44439</v>
      </c>
      <c r="B4842" s="151" t="s">
        <v>216</v>
      </c>
      <c r="C4842" s="316"/>
      <c r="D4842" s="316">
        <f>C4841</f>
        <v>244510334</v>
      </c>
      <c r="E4842" s="150" t="s">
        <v>245</v>
      </c>
      <c r="F4842" s="150" t="s">
        <v>925</v>
      </c>
      <c r="G4842" s="150"/>
    </row>
    <row r="4843" spans="1:7" ht="15" customHeight="1">
      <c r="A4843" s="191">
        <v>44439</v>
      </c>
      <c r="B4843" s="153" t="s">
        <v>31</v>
      </c>
      <c r="C4843" s="317">
        <v>135890410</v>
      </c>
      <c r="D4843" s="317"/>
      <c r="E4843" s="152" t="s">
        <v>151</v>
      </c>
      <c r="F4843" s="152" t="s">
        <v>925</v>
      </c>
      <c r="G4843" s="155"/>
    </row>
    <row r="4844" spans="1:7" ht="15" customHeight="1">
      <c r="A4844" s="190">
        <v>44439</v>
      </c>
      <c r="B4844" s="151" t="s">
        <v>216</v>
      </c>
      <c r="C4844" s="316"/>
      <c r="D4844" s="316">
        <f>C4843</f>
        <v>135890410</v>
      </c>
      <c r="E4844" s="150" t="s">
        <v>246</v>
      </c>
      <c r="F4844" s="150" t="s">
        <v>925</v>
      </c>
      <c r="G4844" s="150"/>
    </row>
    <row r="4845" spans="1:7" ht="15" customHeight="1">
      <c r="A4845" s="191">
        <v>44439</v>
      </c>
      <c r="B4845" s="153" t="s">
        <v>31</v>
      </c>
      <c r="C4845" s="317">
        <v>27178082</v>
      </c>
      <c r="D4845" s="317"/>
      <c r="E4845" s="152" t="s">
        <v>153</v>
      </c>
      <c r="F4845" s="152" t="s">
        <v>925</v>
      </c>
      <c r="G4845" s="155"/>
    </row>
    <row r="4846" spans="1:7" ht="15" customHeight="1">
      <c r="A4846" s="190">
        <v>44439</v>
      </c>
      <c r="B4846" s="151" t="s">
        <v>216</v>
      </c>
      <c r="C4846" s="316"/>
      <c r="D4846" s="316">
        <f>C4845</f>
        <v>27178082</v>
      </c>
      <c r="E4846" s="150" t="s">
        <v>244</v>
      </c>
      <c r="F4846" s="150" t="s">
        <v>925</v>
      </c>
      <c r="G4846" s="150"/>
    </row>
    <row r="4847" spans="1:7" ht="15" customHeight="1">
      <c r="A4847" s="191">
        <v>44439</v>
      </c>
      <c r="B4847" s="153" t="s">
        <v>31</v>
      </c>
      <c r="C4847" s="317">
        <v>75826849</v>
      </c>
      <c r="D4847" s="317"/>
      <c r="E4847" s="152" t="s">
        <v>152</v>
      </c>
      <c r="F4847" s="152" t="s">
        <v>925</v>
      </c>
      <c r="G4847" s="155"/>
    </row>
    <row r="4848" spans="1:7" ht="15" customHeight="1">
      <c r="A4848" s="190">
        <v>44439</v>
      </c>
      <c r="B4848" s="151" t="s">
        <v>216</v>
      </c>
      <c r="C4848" s="316"/>
      <c r="D4848" s="316">
        <f>C4847</f>
        <v>75826849</v>
      </c>
      <c r="E4848" s="150" t="s">
        <v>247</v>
      </c>
      <c r="F4848" s="150" t="s">
        <v>925</v>
      </c>
      <c r="G4848" s="150"/>
    </row>
    <row r="4849" spans="1:7" ht="15" customHeight="1">
      <c r="A4849" s="191">
        <v>44439</v>
      </c>
      <c r="B4849" s="153" t="s">
        <v>31</v>
      </c>
      <c r="C4849" s="317">
        <v>166465753</v>
      </c>
      <c r="D4849" s="317"/>
      <c r="E4849" s="152" t="s">
        <v>154</v>
      </c>
      <c r="F4849" s="152" t="s">
        <v>925</v>
      </c>
      <c r="G4849" s="155"/>
    </row>
    <row r="4850" spans="1:7" ht="15" customHeight="1">
      <c r="A4850" s="190">
        <v>44439</v>
      </c>
      <c r="B4850" s="151" t="s">
        <v>216</v>
      </c>
      <c r="C4850" s="316"/>
      <c r="D4850" s="316">
        <f>C4849</f>
        <v>166465753</v>
      </c>
      <c r="E4850" s="150" t="s">
        <v>248</v>
      </c>
      <c r="F4850" s="150" t="s">
        <v>925</v>
      </c>
      <c r="G4850" s="150"/>
    </row>
    <row r="4851" spans="1:7" ht="15" customHeight="1">
      <c r="A4851" s="191">
        <v>44439</v>
      </c>
      <c r="B4851" s="153" t="s">
        <v>31</v>
      </c>
      <c r="C4851" s="317">
        <v>42126027</v>
      </c>
      <c r="D4851" s="317"/>
      <c r="E4851" s="152" t="s">
        <v>243</v>
      </c>
      <c r="F4851" s="152" t="s">
        <v>925</v>
      </c>
      <c r="G4851" s="155"/>
    </row>
    <row r="4852" spans="1:7" ht="15" customHeight="1">
      <c r="A4852" s="190">
        <v>44439</v>
      </c>
      <c r="B4852" s="151" t="s">
        <v>216</v>
      </c>
      <c r="C4852" s="316"/>
      <c r="D4852" s="316">
        <f>C4851</f>
        <v>42126027</v>
      </c>
      <c r="E4852" s="150" t="s">
        <v>255</v>
      </c>
      <c r="F4852" s="150" t="s">
        <v>925</v>
      </c>
      <c r="G4852" s="150"/>
    </row>
    <row r="4853" spans="1:7" ht="15" customHeight="1">
      <c r="A4853" s="191">
        <v>44439</v>
      </c>
      <c r="B4853" s="153" t="s">
        <v>93</v>
      </c>
      <c r="C4853" s="317">
        <v>2589619</v>
      </c>
      <c r="D4853" s="317"/>
      <c r="E4853" s="152" t="s">
        <v>220</v>
      </c>
      <c r="F4853" s="152" t="s">
        <v>926</v>
      </c>
      <c r="G4853" s="155"/>
    </row>
    <row r="4854" spans="1:7" ht="15" customHeight="1">
      <c r="A4854" s="190">
        <v>44439</v>
      </c>
      <c r="B4854" s="151" t="s">
        <v>65</v>
      </c>
      <c r="C4854" s="316"/>
      <c r="D4854" s="316">
        <f>C4853</f>
        <v>2589619</v>
      </c>
      <c r="E4854" s="150" t="s">
        <v>253</v>
      </c>
      <c r="F4854" s="150" t="s">
        <v>926</v>
      </c>
      <c r="G4854" s="150"/>
    </row>
    <row r="4855" spans="1:7" ht="15" customHeight="1">
      <c r="A4855" s="191">
        <v>44439</v>
      </c>
      <c r="B4855" s="153" t="s">
        <v>27</v>
      </c>
      <c r="C4855" s="317">
        <v>41666666</v>
      </c>
      <c r="D4855" s="317"/>
      <c r="E4855" s="152" t="s">
        <v>155</v>
      </c>
      <c r="F4855" s="152" t="s">
        <v>927</v>
      </c>
      <c r="G4855" s="155"/>
    </row>
    <row r="4856" spans="1:7" ht="15" customHeight="1">
      <c r="A4856" s="190">
        <v>44439</v>
      </c>
      <c r="B4856" s="151" t="s">
        <v>183</v>
      </c>
      <c r="C4856" s="316"/>
      <c r="D4856" s="316">
        <f>C4855</f>
        <v>41666666</v>
      </c>
      <c r="E4856" s="150" t="s">
        <v>80</v>
      </c>
      <c r="F4856" s="150" t="s">
        <v>927</v>
      </c>
      <c r="G4856" s="150"/>
    </row>
    <row r="4857" spans="1:7" ht="15" customHeight="1">
      <c r="A4857" s="191">
        <v>44439</v>
      </c>
      <c r="B4857" s="153" t="s">
        <v>41</v>
      </c>
      <c r="C4857" s="317">
        <v>2500000</v>
      </c>
      <c r="D4857" s="317"/>
      <c r="E4857" s="152" t="s">
        <v>176</v>
      </c>
      <c r="F4857" s="152" t="s">
        <v>928</v>
      </c>
      <c r="G4857" s="155"/>
    </row>
    <row r="4858" spans="1:7" ht="15" customHeight="1">
      <c r="A4858" s="190">
        <v>44439</v>
      </c>
      <c r="B4858" s="151" t="s">
        <v>217</v>
      </c>
      <c r="C4858" s="316"/>
      <c r="D4858" s="316">
        <v>2500000</v>
      </c>
      <c r="E4858" s="150" t="s">
        <v>174</v>
      </c>
      <c r="F4858" s="150" t="s">
        <v>928</v>
      </c>
      <c r="G4858" s="150"/>
    </row>
    <row r="4859" spans="1:7" ht="15" customHeight="1">
      <c r="A4859" s="191">
        <v>44439</v>
      </c>
      <c r="B4859" s="153" t="s">
        <v>42</v>
      </c>
      <c r="C4859" s="317">
        <v>2916666</v>
      </c>
      <c r="D4859" s="317"/>
      <c r="E4859" s="152" t="s">
        <v>221</v>
      </c>
      <c r="F4859" s="152" t="s">
        <v>929</v>
      </c>
      <c r="G4859" s="155"/>
    </row>
    <row r="4860" spans="1:7" ht="15" customHeight="1">
      <c r="A4860" s="190">
        <v>44439</v>
      </c>
      <c r="B4860" s="151" t="s">
        <v>218</v>
      </c>
      <c r="C4860" s="316"/>
      <c r="D4860" s="316">
        <f>C4859</f>
        <v>2916666</v>
      </c>
      <c r="E4860" s="150" t="s">
        <v>254</v>
      </c>
      <c r="F4860" s="150" t="s">
        <v>929</v>
      </c>
      <c r="G4860" s="150"/>
    </row>
    <row r="4861" spans="1:7" ht="15" customHeight="1">
      <c r="A4861" s="191">
        <v>44439</v>
      </c>
      <c r="B4861" s="153" t="s">
        <v>43</v>
      </c>
      <c r="C4861" s="317">
        <v>1666666</v>
      </c>
      <c r="D4861" s="317"/>
      <c r="E4861" s="152" t="s">
        <v>160</v>
      </c>
      <c r="F4861" s="152" t="s">
        <v>930</v>
      </c>
      <c r="G4861" s="155"/>
    </row>
    <row r="4862" spans="1:7" ht="15" customHeight="1">
      <c r="A4862" s="190">
        <v>44439</v>
      </c>
      <c r="B4862" s="151" t="s">
        <v>186</v>
      </c>
      <c r="C4862" s="316"/>
      <c r="D4862" s="316">
        <f>C4861</f>
        <v>1666666</v>
      </c>
      <c r="E4862" s="150" t="s">
        <v>250</v>
      </c>
      <c r="F4862" s="150" t="str">
        <f>F4861</f>
        <v>외부감사용역역수수료(21년 8월)</v>
      </c>
      <c r="G4862" s="150"/>
    </row>
    <row r="4863" spans="1:7" ht="15" customHeight="1">
      <c r="A4863" s="191">
        <v>44439</v>
      </c>
      <c r="B4863" s="260" t="s">
        <v>43</v>
      </c>
      <c r="C4863" s="318">
        <v>666666</v>
      </c>
      <c r="D4863" s="318"/>
      <c r="E4863" s="147" t="s">
        <v>160</v>
      </c>
      <c r="F4863" s="147" t="s">
        <v>931</v>
      </c>
      <c r="G4863" s="146"/>
    </row>
    <row r="4864" spans="1:7" ht="15" customHeight="1">
      <c r="A4864" s="190">
        <v>44439</v>
      </c>
      <c r="B4864" s="151" t="s">
        <v>187</v>
      </c>
      <c r="C4864" s="316"/>
      <c r="D4864" s="316">
        <f>C4863</f>
        <v>666666</v>
      </c>
      <c r="E4864" s="150" t="s">
        <v>250</v>
      </c>
      <c r="F4864" s="150" t="str">
        <f>F4863</f>
        <v>세무용역수수료(21년 8월)</v>
      </c>
      <c r="G4864" s="150"/>
    </row>
    <row r="4865" spans="1:7" ht="15" customHeight="1">
      <c r="A4865" s="191">
        <v>44439</v>
      </c>
      <c r="B4865" s="260" t="s">
        <v>43</v>
      </c>
      <c r="C4865" s="317">
        <v>166666</v>
      </c>
      <c r="D4865" s="317"/>
      <c r="E4865" s="147" t="s">
        <v>271</v>
      </c>
      <c r="F4865" s="147" t="s">
        <v>932</v>
      </c>
      <c r="G4865" s="146"/>
    </row>
    <row r="4866" spans="1:7" ht="15" customHeight="1">
      <c r="A4866" s="190">
        <v>44439</v>
      </c>
      <c r="B4866" s="151" t="s">
        <v>222</v>
      </c>
      <c r="C4866" s="316"/>
      <c r="D4866" s="316">
        <f>C4865</f>
        <v>166666</v>
      </c>
      <c r="E4866" s="150" t="s">
        <v>271</v>
      </c>
      <c r="F4866" s="150" t="str">
        <f>F4865</f>
        <v>재무제표용역수수료(21년 8월)</v>
      </c>
      <c r="G4866" s="150"/>
    </row>
    <row r="4867" spans="1:7" ht="15" customHeight="1">
      <c r="A4867" s="191">
        <v>44439</v>
      </c>
      <c r="B4867" s="149" t="s">
        <v>92</v>
      </c>
      <c r="C4867" s="319">
        <v>314741320</v>
      </c>
      <c r="D4867" s="319"/>
      <c r="E4867" s="148" t="s">
        <v>225</v>
      </c>
      <c r="F4867" s="148" t="s">
        <v>933</v>
      </c>
      <c r="G4867" s="148"/>
    </row>
    <row r="4868" spans="1:7" ht="15" customHeight="1">
      <c r="A4868" s="190">
        <v>44439</v>
      </c>
      <c r="B4868" s="151" t="s">
        <v>182</v>
      </c>
      <c r="C4868" s="316"/>
      <c r="D4868" s="316">
        <f>C4867</f>
        <v>314741320</v>
      </c>
      <c r="E4868" s="150" t="s">
        <v>251</v>
      </c>
      <c r="F4868" s="150" t="str">
        <f>F4867</f>
        <v>감가상각비(21년 8월)</v>
      </c>
      <c r="G4868" s="150"/>
    </row>
    <row r="4869" spans="1:7" ht="15" customHeight="1">
      <c r="A4869" s="191">
        <v>44439</v>
      </c>
      <c r="B4869" s="149" t="s">
        <v>98</v>
      </c>
      <c r="C4869" s="319">
        <v>12572830</v>
      </c>
      <c r="D4869" s="319"/>
      <c r="E4869" s="148" t="s">
        <v>225</v>
      </c>
      <c r="F4869" s="148" t="s">
        <v>934</v>
      </c>
      <c r="G4869" s="148"/>
    </row>
    <row r="4870" spans="1:7" ht="15" customHeight="1">
      <c r="A4870" s="190">
        <v>44439</v>
      </c>
      <c r="B4870" s="151" t="s">
        <v>188</v>
      </c>
      <c r="C4870" s="316"/>
      <c r="D4870" s="316">
        <f>C4869</f>
        <v>12572830</v>
      </c>
      <c r="E4870" s="150" t="s">
        <v>251</v>
      </c>
      <c r="F4870" s="150" t="str">
        <f>F4869</f>
        <v>세금과공과 교통유발부담금(21년 8월)</v>
      </c>
      <c r="G4870" s="150"/>
    </row>
    <row r="4871" spans="1:7" ht="15" customHeight="1">
      <c r="A4871" s="191">
        <v>44439</v>
      </c>
      <c r="B4871" s="149" t="s">
        <v>98</v>
      </c>
      <c r="C4871" s="319">
        <v>26247900</v>
      </c>
      <c r="D4871" s="319"/>
      <c r="E4871" s="148" t="s">
        <v>225</v>
      </c>
      <c r="F4871" s="148" t="s">
        <v>935</v>
      </c>
      <c r="G4871" s="148"/>
    </row>
    <row r="4872" spans="1:7" ht="15" customHeight="1">
      <c r="A4872" s="190">
        <v>44439</v>
      </c>
      <c r="B4872" s="151" t="s">
        <v>65</v>
      </c>
      <c r="C4872" s="316"/>
      <c r="D4872" s="316">
        <f>C4871</f>
        <v>26247900</v>
      </c>
      <c r="E4872" s="150" t="s">
        <v>251</v>
      </c>
      <c r="F4872" s="150" t="str">
        <f>F4871</f>
        <v>세금과공과 재산세/건물분(21년 8월)</v>
      </c>
      <c r="G4872" s="150"/>
    </row>
    <row r="4873" spans="1:7" ht="15" customHeight="1">
      <c r="A4873" s="191">
        <v>44439</v>
      </c>
      <c r="B4873" s="149" t="s">
        <v>98</v>
      </c>
      <c r="C4873" s="319">
        <v>12007090</v>
      </c>
      <c r="D4873" s="319"/>
      <c r="E4873" s="148" t="s">
        <v>225</v>
      </c>
      <c r="F4873" s="148" t="s">
        <v>936</v>
      </c>
      <c r="G4873" s="148"/>
    </row>
    <row r="4874" spans="1:7" ht="15" customHeight="1">
      <c r="A4874" s="190">
        <v>44439</v>
      </c>
      <c r="B4874" s="151" t="s">
        <v>188</v>
      </c>
      <c r="C4874" s="316"/>
      <c r="D4874" s="316">
        <f>C4873</f>
        <v>12007090</v>
      </c>
      <c r="E4874" s="150" t="s">
        <v>251</v>
      </c>
      <c r="F4874" s="150" t="str">
        <f>F4873</f>
        <v>세금과공과 재산세/토지분(21년 8월)</v>
      </c>
      <c r="G4874" s="150"/>
    </row>
    <row r="4875" spans="1:7" ht="15" customHeight="1">
      <c r="A4875" s="191">
        <v>44439</v>
      </c>
      <c r="B4875" s="260" t="s">
        <v>97</v>
      </c>
      <c r="C4875" s="318">
        <v>12735781</v>
      </c>
      <c r="D4875" s="318"/>
      <c r="E4875" s="147" t="s">
        <v>251</v>
      </c>
      <c r="F4875" s="147" t="s">
        <v>286</v>
      </c>
      <c r="G4875" s="147"/>
    </row>
    <row r="4876" spans="1:7" ht="15" customHeight="1">
      <c r="A4876" s="190">
        <v>44439</v>
      </c>
      <c r="B4876" s="151" t="s">
        <v>65</v>
      </c>
      <c r="C4876" s="316"/>
      <c r="D4876" s="316">
        <f>C4875</f>
        <v>12735781</v>
      </c>
      <c r="E4876" s="150" t="s">
        <v>251</v>
      </c>
      <c r="F4876" s="150" t="str">
        <f>F4875</f>
        <v>임대대행수수료 비용으로 계상</v>
      </c>
      <c r="G4876" s="150"/>
    </row>
    <row r="4877" spans="1:7" ht="15" customHeight="1">
      <c r="A4877" s="191">
        <v>44439</v>
      </c>
      <c r="B4877" s="149" t="s">
        <v>65</v>
      </c>
      <c r="C4877" s="317">
        <v>10378602</v>
      </c>
      <c r="D4877" s="317"/>
      <c r="E4877" s="148" t="s">
        <v>251</v>
      </c>
      <c r="F4877" s="148" t="s">
        <v>287</v>
      </c>
      <c r="G4877" s="148"/>
    </row>
    <row r="4878" spans="1:7" ht="15" customHeight="1">
      <c r="A4878" s="190">
        <v>44439</v>
      </c>
      <c r="B4878" s="151" t="s">
        <v>283</v>
      </c>
      <c r="C4878" s="316"/>
      <c r="D4878" s="316">
        <f>C4877</f>
        <v>10378602</v>
      </c>
      <c r="E4878" s="150" t="s">
        <v>251</v>
      </c>
      <c r="F4878" s="150" t="s">
        <v>294</v>
      </c>
      <c r="G4878" s="150"/>
    </row>
    <row r="4879" spans="1:7" ht="15" customHeight="1">
      <c r="A4879" s="192">
        <v>44439</v>
      </c>
      <c r="B4879" s="147" t="s">
        <v>214</v>
      </c>
      <c r="C4879" s="318">
        <v>1540591</v>
      </c>
      <c r="D4879" s="318"/>
      <c r="E4879" s="147" t="s">
        <v>251</v>
      </c>
      <c r="F4879" s="147" t="s">
        <v>938</v>
      </c>
      <c r="G4879" s="275"/>
    </row>
    <row r="4880" spans="1:7" ht="15" customHeight="1">
      <c r="A4880" s="190">
        <v>44439</v>
      </c>
      <c r="B4880" s="150" t="s">
        <v>2</v>
      </c>
      <c r="C4880" s="316"/>
      <c r="D4880" s="316">
        <f>C4879</f>
        <v>1540591</v>
      </c>
      <c r="E4880" s="150" t="s">
        <v>251</v>
      </c>
      <c r="F4880" s="150" t="s">
        <v>937</v>
      </c>
      <c r="G4880" s="276"/>
    </row>
    <row r="4881" spans="1:9" s="138" customFormat="1" ht="15" customHeight="1">
      <c r="A4881" s="332">
        <v>44448</v>
      </c>
      <c r="B4881" s="333" t="s">
        <v>87</v>
      </c>
      <c r="C4881" s="330">
        <v>12546500</v>
      </c>
      <c r="D4881" s="334"/>
      <c r="E4881" s="335" t="s">
        <v>967</v>
      </c>
      <c r="F4881" s="335" t="s">
        <v>869</v>
      </c>
      <c r="G4881" s="335" t="s">
        <v>87</v>
      </c>
      <c r="H4881" s="299" t="s">
        <v>1123</v>
      </c>
    </row>
    <row r="4882" spans="1:9" s="138" customFormat="1" ht="15" customHeight="1">
      <c r="A4882" s="332">
        <v>44448</v>
      </c>
      <c r="B4882" s="336" t="s">
        <v>88</v>
      </c>
      <c r="C4882" s="177">
        <v>45386000</v>
      </c>
      <c r="D4882" s="337"/>
      <c r="E4882" s="138" t="s">
        <v>966</v>
      </c>
      <c r="F4882" s="335" t="s">
        <v>868</v>
      </c>
      <c r="G4882" s="138" t="s">
        <v>35</v>
      </c>
      <c r="H4882" s="299"/>
    </row>
    <row r="4883" spans="1:9" s="138" customFormat="1" ht="15" customHeight="1">
      <c r="A4883" s="332">
        <v>44448</v>
      </c>
      <c r="B4883" s="333" t="s">
        <v>158</v>
      </c>
      <c r="C4883" s="330">
        <f>1254650+4538600</f>
        <v>5793250</v>
      </c>
      <c r="D4883" s="334"/>
      <c r="E4883" s="335" t="s">
        <v>966</v>
      </c>
      <c r="F4883" s="335" t="s">
        <v>868</v>
      </c>
      <c r="G4883" s="335"/>
      <c r="H4883" s="299"/>
    </row>
    <row r="4884" spans="1:9" s="138" customFormat="1" ht="15" customHeight="1">
      <c r="A4884" s="187">
        <v>44448</v>
      </c>
      <c r="B4884" s="338" t="s">
        <v>159</v>
      </c>
      <c r="C4884" s="178"/>
      <c r="D4884" s="339">
        <f>SUM(C4881:C4883)</f>
        <v>63725750</v>
      </c>
      <c r="E4884" s="133" t="s">
        <v>966</v>
      </c>
      <c r="F4884" s="133" t="s">
        <v>868</v>
      </c>
      <c r="G4884" s="133"/>
      <c r="H4884" s="299"/>
    </row>
    <row r="4885" spans="1:9" s="138" customFormat="1" ht="15" customHeight="1">
      <c r="A4885" s="291">
        <v>44448</v>
      </c>
      <c r="B4885" s="293" t="s">
        <v>406</v>
      </c>
      <c r="C4885" s="324">
        <v>12116833</v>
      </c>
      <c r="D4885" s="324"/>
      <c r="E4885" s="294" t="s">
        <v>966</v>
      </c>
      <c r="F4885" s="294" t="s">
        <v>1226</v>
      </c>
      <c r="G4885" s="207"/>
      <c r="H4885" s="299"/>
    </row>
    <row r="4886" spans="1:9" s="138" customFormat="1" ht="15" customHeight="1">
      <c r="A4886" s="186">
        <v>44448</v>
      </c>
      <c r="B4886" s="229" t="s">
        <v>424</v>
      </c>
      <c r="C4886" s="177">
        <f>83808100-C4885</f>
        <v>71691267</v>
      </c>
      <c r="D4886" s="177"/>
      <c r="E4886" s="138" t="s">
        <v>966</v>
      </c>
      <c r="F4886" s="138" t="s">
        <v>1225</v>
      </c>
      <c r="G4886" s="139"/>
      <c r="H4886" s="299"/>
    </row>
    <row r="4887" spans="1:9" s="138" customFormat="1" ht="15" customHeight="1">
      <c r="A4887" s="186">
        <v>44448</v>
      </c>
      <c r="B4887" s="229" t="s">
        <v>158</v>
      </c>
      <c r="C4887" s="177">
        <v>8380810</v>
      </c>
      <c r="D4887" s="177"/>
      <c r="E4887" s="138" t="s">
        <v>966</v>
      </c>
      <c r="F4887" s="138" t="s">
        <v>1225</v>
      </c>
      <c r="G4887" s="139"/>
      <c r="H4887" s="299"/>
      <c r="I4887" s="360"/>
    </row>
    <row r="4888" spans="1:9" s="138" customFormat="1" ht="15" customHeight="1">
      <c r="A4888" s="187">
        <v>44434</v>
      </c>
      <c r="B4888" s="227" t="s">
        <v>159</v>
      </c>
      <c r="C4888" s="178"/>
      <c r="D4888" s="178">
        <f>SUM(C4885:C4887)</f>
        <v>92188910</v>
      </c>
      <c r="E4888" s="133" t="s">
        <v>966</v>
      </c>
      <c r="F4888" s="133" t="s">
        <v>1225</v>
      </c>
      <c r="G4888" s="134"/>
      <c r="H4888" s="299"/>
      <c r="I4888" s="360"/>
    </row>
    <row r="4889" spans="1:9" s="138" customFormat="1" ht="15" customHeight="1">
      <c r="A4889" s="186">
        <v>44440</v>
      </c>
      <c r="B4889" s="229" t="s">
        <v>861</v>
      </c>
      <c r="C4889" s="177">
        <v>180000</v>
      </c>
      <c r="D4889" s="177"/>
      <c r="E4889" s="138" t="s">
        <v>865</v>
      </c>
      <c r="F4889" s="138" t="s">
        <v>867</v>
      </c>
      <c r="G4889" s="139" t="s">
        <v>986</v>
      </c>
      <c r="H4889" s="299"/>
      <c r="I4889" s="360"/>
    </row>
    <row r="4890" spans="1:9" s="138" customFormat="1" ht="15" customHeight="1">
      <c r="A4890" s="186">
        <v>44440</v>
      </c>
      <c r="B4890" s="229" t="s">
        <v>862</v>
      </c>
      <c r="C4890" s="177">
        <v>18000</v>
      </c>
      <c r="D4890" s="177"/>
      <c r="E4890" s="138" t="s">
        <v>864</v>
      </c>
      <c r="F4890" s="138" t="s">
        <v>866</v>
      </c>
      <c r="G4890" s="139" t="s">
        <v>985</v>
      </c>
      <c r="H4890" s="299"/>
    </row>
    <row r="4891" spans="1:9" s="138" customFormat="1" ht="15" customHeight="1">
      <c r="A4891" s="186">
        <v>44440</v>
      </c>
      <c r="B4891" s="229" t="s">
        <v>1</v>
      </c>
      <c r="C4891" s="177"/>
      <c r="D4891" s="177">
        <f>SUM(C4889:C4890)</f>
        <v>198000</v>
      </c>
      <c r="E4891" s="138" t="s">
        <v>864</v>
      </c>
      <c r="F4891" s="138" t="s">
        <v>866</v>
      </c>
      <c r="G4891" s="139" t="s">
        <v>985</v>
      </c>
      <c r="H4891" s="299"/>
    </row>
    <row r="4892" spans="1:9" s="138" customFormat="1" ht="15" customHeight="1">
      <c r="A4892" s="291">
        <v>44454</v>
      </c>
      <c r="B4892" s="293" t="s">
        <v>756</v>
      </c>
      <c r="C4892" s="324">
        <v>106944444</v>
      </c>
      <c r="D4892" s="324"/>
      <c r="E4892" s="294" t="s">
        <v>968</v>
      </c>
      <c r="F4892" s="294" t="s">
        <v>970</v>
      </c>
      <c r="G4892" s="207" t="s">
        <v>985</v>
      </c>
      <c r="H4892" s="299"/>
    </row>
    <row r="4893" spans="1:9" s="138" customFormat="1" ht="15" customHeight="1">
      <c r="A4893" s="186">
        <v>44454</v>
      </c>
      <c r="B4893" s="229" t="s">
        <v>862</v>
      </c>
      <c r="C4893" s="177">
        <v>10694444</v>
      </c>
      <c r="D4893" s="177"/>
      <c r="E4893" s="138" t="s">
        <v>80</v>
      </c>
      <c r="F4893" s="138" t="s">
        <v>969</v>
      </c>
      <c r="G4893" s="139" t="s">
        <v>985</v>
      </c>
      <c r="H4893" s="299"/>
    </row>
    <row r="4894" spans="1:9" s="138" customFormat="1" ht="15" customHeight="1">
      <c r="A4894" s="187">
        <v>44454</v>
      </c>
      <c r="B4894" s="227" t="s">
        <v>1</v>
      </c>
      <c r="C4894" s="178"/>
      <c r="D4894" s="178">
        <f>SUM(C4892:C4893)</f>
        <v>117638888</v>
      </c>
      <c r="E4894" s="133" t="s">
        <v>80</v>
      </c>
      <c r="F4894" s="133" t="s">
        <v>969</v>
      </c>
      <c r="G4894" s="134" t="s">
        <v>985</v>
      </c>
      <c r="H4894" s="299"/>
    </row>
    <row r="4895" spans="1:9" s="138" customFormat="1" ht="15" customHeight="1">
      <c r="A4895" s="186">
        <v>44454</v>
      </c>
      <c r="B4895" s="229" t="s">
        <v>1246</v>
      </c>
      <c r="C4895" s="177">
        <v>7741338874</v>
      </c>
      <c r="D4895" s="177"/>
      <c r="E4895" s="138" t="s">
        <v>968</v>
      </c>
      <c r="F4895" s="138" t="s">
        <v>972</v>
      </c>
      <c r="G4895" s="139" t="s">
        <v>985</v>
      </c>
      <c r="H4895" s="299"/>
    </row>
    <row r="4896" spans="1:9" s="138" customFormat="1" ht="15" customHeight="1">
      <c r="A4896" s="186">
        <v>44454</v>
      </c>
      <c r="B4896" s="229" t="s">
        <v>862</v>
      </c>
      <c r="C4896" s="177">
        <v>774133887</v>
      </c>
      <c r="D4896" s="177"/>
      <c r="E4896" s="138" t="s">
        <v>80</v>
      </c>
      <c r="F4896" s="138" t="s">
        <v>971</v>
      </c>
      <c r="G4896" s="139" t="s">
        <v>985</v>
      </c>
      <c r="H4896" s="299"/>
    </row>
    <row r="4897" spans="1:8" s="138" customFormat="1" ht="15" customHeight="1">
      <c r="A4897" s="187">
        <v>44454</v>
      </c>
      <c r="B4897" s="227" t="s">
        <v>1</v>
      </c>
      <c r="C4897" s="178"/>
      <c r="D4897" s="178">
        <f>SUM(C4895:C4896)</f>
        <v>8515472761</v>
      </c>
      <c r="E4897" s="133" t="s">
        <v>80</v>
      </c>
      <c r="F4897" s="133" t="s">
        <v>971</v>
      </c>
      <c r="G4897" s="134" t="s">
        <v>985</v>
      </c>
      <c r="H4897" s="299"/>
    </row>
    <row r="4898" spans="1:8" s="138" customFormat="1" ht="15" customHeight="1">
      <c r="A4898" s="186">
        <v>44454</v>
      </c>
      <c r="B4898" s="229" t="s">
        <v>75</v>
      </c>
      <c r="C4898" s="177">
        <v>30000000</v>
      </c>
      <c r="D4898" s="177"/>
      <c r="E4898" s="138" t="s">
        <v>974</v>
      </c>
      <c r="F4898" s="138" t="s">
        <v>1253</v>
      </c>
      <c r="G4898" s="139" t="s">
        <v>985</v>
      </c>
      <c r="H4898" s="299"/>
    </row>
    <row r="4899" spans="1:8" s="138" customFormat="1" ht="15" customHeight="1">
      <c r="A4899" s="186">
        <v>44454</v>
      </c>
      <c r="B4899" s="229" t="s">
        <v>862</v>
      </c>
      <c r="C4899" s="177">
        <v>3000000</v>
      </c>
      <c r="D4899" s="177"/>
      <c r="E4899" s="138" t="s">
        <v>973</v>
      </c>
      <c r="F4899" s="138" t="s">
        <v>1252</v>
      </c>
      <c r="G4899" s="139" t="s">
        <v>985</v>
      </c>
      <c r="H4899" s="299"/>
    </row>
    <row r="4900" spans="1:8" s="138" customFormat="1" ht="15" customHeight="1">
      <c r="A4900" s="187">
        <v>44454</v>
      </c>
      <c r="B4900" s="227" t="s">
        <v>1</v>
      </c>
      <c r="C4900" s="178"/>
      <c r="D4900" s="178">
        <f>SUM(C4898:C4899)</f>
        <v>33000000</v>
      </c>
      <c r="E4900" s="133" t="s">
        <v>973</v>
      </c>
      <c r="F4900" s="133" t="s">
        <v>1252</v>
      </c>
      <c r="G4900" s="134" t="s">
        <v>985</v>
      </c>
      <c r="H4900" s="299"/>
    </row>
    <row r="4901" spans="1:8" s="138" customFormat="1" ht="15" customHeight="1">
      <c r="A4901" s="186">
        <v>44454</v>
      </c>
      <c r="B4901" s="392" t="s">
        <v>1275</v>
      </c>
      <c r="C4901" s="177">
        <v>30000000</v>
      </c>
      <c r="D4901" s="177"/>
      <c r="E4901" s="138" t="s">
        <v>976</v>
      </c>
      <c r="F4901" s="138" t="s">
        <v>978</v>
      </c>
      <c r="G4901" s="139" t="s">
        <v>985</v>
      </c>
      <c r="H4901" s="299"/>
    </row>
    <row r="4902" spans="1:8" s="138" customFormat="1" ht="15" customHeight="1">
      <c r="A4902" s="186">
        <v>44454</v>
      </c>
      <c r="B4902" s="229" t="s">
        <v>862</v>
      </c>
      <c r="C4902" s="177">
        <v>3000000</v>
      </c>
      <c r="D4902" s="177"/>
      <c r="E4902" s="138" t="s">
        <v>975</v>
      </c>
      <c r="F4902" s="138" t="s">
        <v>977</v>
      </c>
      <c r="G4902" s="139" t="s">
        <v>985</v>
      </c>
      <c r="H4902" s="299"/>
    </row>
    <row r="4903" spans="1:8" s="138" customFormat="1" ht="15" customHeight="1">
      <c r="A4903" s="187">
        <v>44454</v>
      </c>
      <c r="B4903" s="227" t="s">
        <v>1172</v>
      </c>
      <c r="C4903" s="178"/>
      <c r="D4903" s="178">
        <f>SUM(C4901:C4902)</f>
        <v>33000000</v>
      </c>
      <c r="E4903" s="133" t="s">
        <v>975</v>
      </c>
      <c r="F4903" s="133" t="s">
        <v>977</v>
      </c>
      <c r="G4903" s="134" t="s">
        <v>985</v>
      </c>
      <c r="H4903" s="299"/>
    </row>
    <row r="4904" spans="1:8" s="138" customFormat="1" ht="15" customHeight="1">
      <c r="A4904" s="186">
        <v>44454</v>
      </c>
      <c r="B4904" s="229" t="s">
        <v>1274</v>
      </c>
      <c r="C4904" s="177">
        <v>45400000</v>
      </c>
      <c r="D4904" s="177"/>
      <c r="E4904" s="138" t="s">
        <v>980</v>
      </c>
      <c r="F4904" s="138" t="s">
        <v>982</v>
      </c>
      <c r="G4904" s="139" t="s">
        <v>985</v>
      </c>
      <c r="H4904" s="299"/>
    </row>
    <row r="4905" spans="1:8" s="138" customFormat="1" ht="15" customHeight="1">
      <c r="A4905" s="186">
        <v>44454</v>
      </c>
      <c r="B4905" s="229" t="s">
        <v>862</v>
      </c>
      <c r="C4905" s="177">
        <v>4540000</v>
      </c>
      <c r="D4905" s="177"/>
      <c r="E4905" s="138" t="s">
        <v>979</v>
      </c>
      <c r="F4905" s="138" t="s">
        <v>981</v>
      </c>
      <c r="G4905" s="139" t="s">
        <v>985</v>
      </c>
      <c r="H4905" s="299"/>
    </row>
    <row r="4906" spans="1:8" s="138" customFormat="1" ht="15" customHeight="1">
      <c r="A4906" s="187">
        <v>44454</v>
      </c>
      <c r="B4906" s="227" t="s">
        <v>1</v>
      </c>
      <c r="C4906" s="178"/>
      <c r="D4906" s="178">
        <f>SUM(C4904:C4905)</f>
        <v>49940000</v>
      </c>
      <c r="E4906" s="133" t="s">
        <v>979</v>
      </c>
      <c r="F4906" s="133" t="s">
        <v>981</v>
      </c>
      <c r="G4906" s="134" t="s">
        <v>985</v>
      </c>
      <c r="H4906" s="299"/>
    </row>
    <row r="4907" spans="1:8" s="138" customFormat="1" ht="15" customHeight="1">
      <c r="A4907" s="186">
        <v>44454</v>
      </c>
      <c r="B4907" s="392" t="s">
        <v>97</v>
      </c>
      <c r="C4907" s="177">
        <v>50000000</v>
      </c>
      <c r="D4907" s="177"/>
      <c r="E4907" s="138" t="s">
        <v>980</v>
      </c>
      <c r="F4907" s="138" t="s">
        <v>984</v>
      </c>
      <c r="G4907" s="139" t="s">
        <v>985</v>
      </c>
      <c r="H4907" s="299"/>
    </row>
    <row r="4908" spans="1:8" s="138" customFormat="1" ht="15" customHeight="1">
      <c r="A4908" s="186">
        <v>44454</v>
      </c>
      <c r="B4908" s="229" t="s">
        <v>862</v>
      </c>
      <c r="C4908" s="177">
        <v>5000000</v>
      </c>
      <c r="D4908" s="177"/>
      <c r="E4908" s="138" t="s">
        <v>979</v>
      </c>
      <c r="F4908" s="138" t="s">
        <v>983</v>
      </c>
      <c r="G4908" s="139" t="s">
        <v>985</v>
      </c>
      <c r="H4908" s="299"/>
    </row>
    <row r="4909" spans="1:8" s="138" customFormat="1" ht="15" customHeight="1">
      <c r="A4909" s="187">
        <v>44454</v>
      </c>
      <c r="B4909" s="227" t="s">
        <v>1</v>
      </c>
      <c r="C4909" s="178"/>
      <c r="D4909" s="178">
        <f>SUM(C4907:C4908)</f>
        <v>55000000</v>
      </c>
      <c r="E4909" s="133" t="s">
        <v>979</v>
      </c>
      <c r="F4909" s="133" t="s">
        <v>983</v>
      </c>
      <c r="G4909" s="134" t="s">
        <v>985</v>
      </c>
      <c r="H4909" s="299"/>
    </row>
    <row r="4910" spans="1:8" s="138" customFormat="1" ht="15" customHeight="1">
      <c r="A4910" s="186">
        <v>44454</v>
      </c>
      <c r="B4910" s="229" t="s">
        <v>97</v>
      </c>
      <c r="C4910" s="177">
        <v>183840000</v>
      </c>
      <c r="D4910" s="177"/>
      <c r="E4910" s="138" t="s">
        <v>988</v>
      </c>
      <c r="F4910" s="138" t="s">
        <v>990</v>
      </c>
      <c r="G4910" s="139" t="s">
        <v>985</v>
      </c>
      <c r="H4910" s="299"/>
    </row>
    <row r="4911" spans="1:8" s="138" customFormat="1" ht="15" customHeight="1">
      <c r="A4911" s="186">
        <v>44454</v>
      </c>
      <c r="B4911" s="229" t="s">
        <v>862</v>
      </c>
      <c r="C4911" s="177">
        <v>18384000</v>
      </c>
      <c r="D4911" s="177"/>
      <c r="E4911" s="138" t="s">
        <v>987</v>
      </c>
      <c r="F4911" s="138" t="s">
        <v>989</v>
      </c>
      <c r="G4911" s="139" t="s">
        <v>985</v>
      </c>
      <c r="H4911" s="299"/>
    </row>
    <row r="4912" spans="1:8" s="138" customFormat="1" ht="15" customHeight="1">
      <c r="A4912" s="187">
        <v>44454</v>
      </c>
      <c r="B4912" s="227" t="s">
        <v>1</v>
      </c>
      <c r="C4912" s="178"/>
      <c r="D4912" s="178">
        <f>SUM(C4910:C4911)</f>
        <v>202224000</v>
      </c>
      <c r="E4912" s="133" t="s">
        <v>987</v>
      </c>
      <c r="F4912" s="133" t="s">
        <v>989</v>
      </c>
      <c r="G4912" s="134" t="s">
        <v>985</v>
      </c>
      <c r="H4912" s="299"/>
    </row>
    <row r="4913" spans="1:8" s="138" customFormat="1" ht="15" customHeight="1">
      <c r="A4913" s="186">
        <v>44454</v>
      </c>
      <c r="B4913" s="229" t="s">
        <v>75</v>
      </c>
      <c r="C4913" s="177">
        <v>4000000000</v>
      </c>
      <c r="D4913" s="177"/>
      <c r="E4913" s="138" t="s">
        <v>992</v>
      </c>
      <c r="F4913" s="138" t="s">
        <v>994</v>
      </c>
      <c r="G4913" s="139" t="s">
        <v>985</v>
      </c>
      <c r="H4913" s="299"/>
    </row>
    <row r="4914" spans="1:8" s="138" customFormat="1" ht="15" customHeight="1">
      <c r="A4914" s="186">
        <v>44454</v>
      </c>
      <c r="B4914" s="229" t="s">
        <v>862</v>
      </c>
      <c r="C4914" s="177">
        <v>400000000</v>
      </c>
      <c r="D4914" s="177"/>
      <c r="E4914" s="138" t="s">
        <v>991</v>
      </c>
      <c r="F4914" s="138" t="s">
        <v>993</v>
      </c>
      <c r="G4914" s="139" t="s">
        <v>985</v>
      </c>
      <c r="H4914" s="299"/>
    </row>
    <row r="4915" spans="1:8" s="138" customFormat="1" ht="15" customHeight="1">
      <c r="A4915" s="187">
        <v>44454</v>
      </c>
      <c r="B4915" s="227" t="s">
        <v>1</v>
      </c>
      <c r="C4915" s="178"/>
      <c r="D4915" s="178">
        <f>SUM(C4913:C4914)</f>
        <v>4400000000</v>
      </c>
      <c r="E4915" s="133" t="s">
        <v>991</v>
      </c>
      <c r="F4915" s="133" t="s">
        <v>993</v>
      </c>
      <c r="G4915" s="134" t="s">
        <v>985</v>
      </c>
      <c r="H4915" s="299"/>
    </row>
    <row r="4916" spans="1:8" s="138" customFormat="1" ht="15" customHeight="1">
      <c r="A4916" s="186">
        <v>44454</v>
      </c>
      <c r="B4916" s="229" t="s">
        <v>97</v>
      </c>
      <c r="C4916" s="177">
        <v>122560000</v>
      </c>
      <c r="D4916" s="177"/>
      <c r="E4916" s="138" t="s">
        <v>996</v>
      </c>
      <c r="F4916" s="138" t="s">
        <v>990</v>
      </c>
      <c r="G4916" s="139" t="s">
        <v>985</v>
      </c>
      <c r="H4916" s="299"/>
    </row>
    <row r="4917" spans="1:8" s="138" customFormat="1" ht="15" customHeight="1">
      <c r="A4917" s="186">
        <v>44454</v>
      </c>
      <c r="B4917" s="229" t="s">
        <v>862</v>
      </c>
      <c r="C4917" s="177">
        <v>12256000</v>
      </c>
      <c r="D4917" s="177"/>
      <c r="E4917" s="138" t="s">
        <v>995</v>
      </c>
      <c r="F4917" s="138" t="s">
        <v>989</v>
      </c>
      <c r="G4917" s="139" t="s">
        <v>985</v>
      </c>
      <c r="H4917" s="299"/>
    </row>
    <row r="4918" spans="1:8" s="138" customFormat="1" ht="15" customHeight="1">
      <c r="A4918" s="187">
        <v>44454</v>
      </c>
      <c r="B4918" s="227" t="s">
        <v>1</v>
      </c>
      <c r="C4918" s="178"/>
      <c r="D4918" s="178">
        <f>SUM(C4916:C4917)</f>
        <v>134816000</v>
      </c>
      <c r="E4918" s="133" t="s">
        <v>995</v>
      </c>
      <c r="F4918" s="133" t="s">
        <v>989</v>
      </c>
      <c r="G4918" s="134" t="s">
        <v>985</v>
      </c>
      <c r="H4918" s="299"/>
    </row>
    <row r="4919" spans="1:8" s="138" customFormat="1" ht="15" customHeight="1">
      <c r="A4919" s="186">
        <v>44454</v>
      </c>
      <c r="B4919" s="229" t="s">
        <v>75</v>
      </c>
      <c r="C4919" s="177">
        <v>60000000</v>
      </c>
      <c r="D4919" s="177"/>
      <c r="E4919" s="138" t="s">
        <v>998</v>
      </c>
      <c r="F4919" s="138" t="s">
        <v>1000</v>
      </c>
      <c r="G4919" s="139" t="s">
        <v>985</v>
      </c>
      <c r="H4919" s="299"/>
    </row>
    <row r="4920" spans="1:8" s="138" customFormat="1" ht="15" customHeight="1">
      <c r="A4920" s="186">
        <v>44454</v>
      </c>
      <c r="B4920" s="229" t="s">
        <v>862</v>
      </c>
      <c r="C4920" s="177">
        <v>6000000</v>
      </c>
      <c r="D4920" s="177"/>
      <c r="E4920" s="138" t="s">
        <v>997</v>
      </c>
      <c r="F4920" s="138" t="s">
        <v>999</v>
      </c>
      <c r="G4920" s="139" t="s">
        <v>985</v>
      </c>
      <c r="H4920" s="299"/>
    </row>
    <row r="4921" spans="1:8" s="138" customFormat="1" ht="15" customHeight="1">
      <c r="A4921" s="187">
        <v>44454</v>
      </c>
      <c r="B4921" s="227" t="s">
        <v>1</v>
      </c>
      <c r="C4921" s="178"/>
      <c r="D4921" s="178">
        <f>SUM(C4919:C4920)</f>
        <v>66000000</v>
      </c>
      <c r="E4921" s="133" t="s">
        <v>997</v>
      </c>
      <c r="F4921" s="133" t="s">
        <v>999</v>
      </c>
      <c r="G4921" s="134" t="s">
        <v>985</v>
      </c>
      <c r="H4921" s="299"/>
    </row>
    <row r="4922" spans="1:8" s="138" customFormat="1" ht="15" customHeight="1">
      <c r="A4922" s="186">
        <v>44455</v>
      </c>
      <c r="B4922" s="392" t="s">
        <v>97</v>
      </c>
      <c r="C4922" s="177">
        <v>99500000</v>
      </c>
      <c r="D4922" s="177"/>
      <c r="E4922" s="138" t="s">
        <v>1002</v>
      </c>
      <c r="F4922" s="138" t="s">
        <v>1004</v>
      </c>
      <c r="G4922" s="139" t="s">
        <v>985</v>
      </c>
      <c r="H4922" s="299"/>
    </row>
    <row r="4923" spans="1:8" s="138" customFormat="1" ht="15" customHeight="1">
      <c r="A4923" s="186">
        <v>44455</v>
      </c>
      <c r="B4923" s="229" t="s">
        <v>862</v>
      </c>
      <c r="C4923" s="177">
        <v>9950000</v>
      </c>
      <c r="D4923" s="177"/>
      <c r="E4923" s="138" t="s">
        <v>1001</v>
      </c>
      <c r="F4923" s="138" t="s">
        <v>1003</v>
      </c>
      <c r="G4923" s="139" t="s">
        <v>985</v>
      </c>
      <c r="H4923" s="299"/>
    </row>
    <row r="4924" spans="1:8" s="138" customFormat="1" ht="15" customHeight="1">
      <c r="A4924" s="187">
        <v>44455</v>
      </c>
      <c r="B4924" s="227" t="s">
        <v>1</v>
      </c>
      <c r="C4924" s="178"/>
      <c r="D4924" s="178">
        <f>SUM(C4922:C4923)</f>
        <v>109450000</v>
      </c>
      <c r="E4924" s="133" t="s">
        <v>1001</v>
      </c>
      <c r="F4924" s="133" t="s">
        <v>1003</v>
      </c>
      <c r="G4924" s="134" t="s">
        <v>985</v>
      </c>
      <c r="H4924" s="299"/>
    </row>
    <row r="4925" spans="1:8" s="138" customFormat="1" ht="15" customHeight="1">
      <c r="A4925" s="186">
        <v>44455</v>
      </c>
      <c r="B4925" s="229" t="s">
        <v>75</v>
      </c>
      <c r="C4925" s="177">
        <v>40000000</v>
      </c>
      <c r="D4925" s="177"/>
      <c r="E4925" s="138" t="s">
        <v>967</v>
      </c>
      <c r="F4925" s="138" t="s">
        <v>1006</v>
      </c>
      <c r="G4925" s="139" t="s">
        <v>985</v>
      </c>
      <c r="H4925" s="299"/>
    </row>
    <row r="4926" spans="1:8" s="138" customFormat="1" ht="15" customHeight="1">
      <c r="A4926" s="186">
        <v>44455</v>
      </c>
      <c r="B4926" s="229" t="s">
        <v>862</v>
      </c>
      <c r="C4926" s="177">
        <v>4000000</v>
      </c>
      <c r="D4926" s="177"/>
      <c r="E4926" s="138" t="s">
        <v>966</v>
      </c>
      <c r="F4926" s="138" t="s">
        <v>1005</v>
      </c>
      <c r="G4926" s="139" t="s">
        <v>985</v>
      </c>
      <c r="H4926" s="299"/>
    </row>
    <row r="4927" spans="1:8" s="138" customFormat="1" ht="15" customHeight="1">
      <c r="A4927" s="187">
        <v>44455</v>
      </c>
      <c r="B4927" s="227" t="s">
        <v>1</v>
      </c>
      <c r="C4927" s="178"/>
      <c r="D4927" s="178">
        <f>SUM(C4925:C4926)</f>
        <v>44000000</v>
      </c>
      <c r="E4927" s="133" t="s">
        <v>966</v>
      </c>
      <c r="F4927" s="133" t="s">
        <v>1005</v>
      </c>
      <c r="G4927" s="134" t="s">
        <v>985</v>
      </c>
      <c r="H4927" s="299"/>
    </row>
    <row r="4928" spans="1:8" s="138" customFormat="1" ht="15" customHeight="1">
      <c r="A4928" s="186">
        <v>44455</v>
      </c>
      <c r="B4928" s="229" t="s">
        <v>75</v>
      </c>
      <c r="C4928" s="177">
        <v>100000000</v>
      </c>
      <c r="D4928" s="177"/>
      <c r="E4928" s="138" t="s">
        <v>980</v>
      </c>
      <c r="F4928" s="138" t="s">
        <v>1007</v>
      </c>
      <c r="G4928" s="139" t="s">
        <v>985</v>
      </c>
      <c r="H4928" s="299"/>
    </row>
    <row r="4929" spans="1:8" s="138" customFormat="1" ht="15" customHeight="1">
      <c r="A4929" s="186">
        <v>44455</v>
      </c>
      <c r="B4929" s="229" t="s">
        <v>862</v>
      </c>
      <c r="C4929" s="177">
        <v>10000000</v>
      </c>
      <c r="D4929" s="177"/>
      <c r="E4929" s="138" t="s">
        <v>979</v>
      </c>
      <c r="F4929" s="138" t="s">
        <v>983</v>
      </c>
      <c r="G4929" s="139" t="s">
        <v>985</v>
      </c>
      <c r="H4929" s="299"/>
    </row>
    <row r="4930" spans="1:8" s="138" customFormat="1" ht="15" customHeight="1">
      <c r="A4930" s="187">
        <v>44455</v>
      </c>
      <c r="B4930" s="227" t="s">
        <v>1</v>
      </c>
      <c r="C4930" s="178"/>
      <c r="D4930" s="178">
        <f>SUM(C4928:C4929)</f>
        <v>110000000</v>
      </c>
      <c r="E4930" s="133" t="s">
        <v>979</v>
      </c>
      <c r="F4930" s="133" t="s">
        <v>983</v>
      </c>
      <c r="G4930" s="134" t="s">
        <v>985</v>
      </c>
      <c r="H4930" s="299"/>
    </row>
    <row r="4931" spans="1:8" s="138" customFormat="1" ht="15" customHeight="1">
      <c r="A4931" s="186">
        <v>44469</v>
      </c>
      <c r="B4931" s="229" t="s">
        <v>1128</v>
      </c>
      <c r="C4931" s="177">
        <v>13941000</v>
      </c>
      <c r="D4931" s="177"/>
      <c r="E4931" s="138" t="s">
        <v>1009</v>
      </c>
      <c r="F4931" s="138" t="s">
        <v>1011</v>
      </c>
      <c r="G4931" s="139" t="s">
        <v>985</v>
      </c>
      <c r="H4931" s="299"/>
    </row>
    <row r="4932" spans="1:8" s="138" customFormat="1" ht="15" customHeight="1">
      <c r="A4932" s="186">
        <v>44469</v>
      </c>
      <c r="B4932" s="229" t="s">
        <v>1129</v>
      </c>
      <c r="C4932" s="177">
        <v>45447500</v>
      </c>
      <c r="D4932" s="177"/>
      <c r="E4932" s="138" t="s">
        <v>1008</v>
      </c>
      <c r="F4932" s="138" t="s">
        <v>1010</v>
      </c>
      <c r="G4932" s="139" t="s">
        <v>985</v>
      </c>
      <c r="H4932" s="299"/>
    </row>
    <row r="4933" spans="1:8" s="138" customFormat="1" ht="15" customHeight="1">
      <c r="A4933" s="186">
        <v>44469</v>
      </c>
      <c r="B4933" s="229" t="s">
        <v>862</v>
      </c>
      <c r="C4933" s="177">
        <v>5938850</v>
      </c>
      <c r="D4933" s="177"/>
      <c r="E4933" s="138" t="s">
        <v>1008</v>
      </c>
      <c r="F4933" s="138" t="s">
        <v>1010</v>
      </c>
      <c r="G4933" s="139" t="s">
        <v>985</v>
      </c>
      <c r="H4933" s="299"/>
    </row>
    <row r="4934" spans="1:8" s="138" customFormat="1" ht="15" customHeight="1">
      <c r="A4934" s="187">
        <v>44469</v>
      </c>
      <c r="B4934" s="227" t="s">
        <v>159</v>
      </c>
      <c r="C4934" s="178"/>
      <c r="D4934" s="178">
        <f>SUM(C4931:C4933)</f>
        <v>65327350</v>
      </c>
      <c r="E4934" s="133" t="s">
        <v>1008</v>
      </c>
      <c r="F4934" s="133" t="s">
        <v>1010</v>
      </c>
      <c r="G4934" s="134" t="s">
        <v>985</v>
      </c>
      <c r="H4934" s="299"/>
    </row>
    <row r="4935" spans="1:8" s="138" customFormat="1" ht="15" customHeight="1">
      <c r="A4935" s="186">
        <v>44469</v>
      </c>
      <c r="B4935" s="229" t="s">
        <v>218</v>
      </c>
      <c r="C4935" s="177">
        <v>17500000</v>
      </c>
      <c r="D4935" s="177"/>
      <c r="E4935" s="138" t="s">
        <v>1013</v>
      </c>
      <c r="F4935" s="138" t="s">
        <v>1015</v>
      </c>
      <c r="G4935" s="139" t="s">
        <v>985</v>
      </c>
      <c r="H4935" s="299"/>
    </row>
    <row r="4936" spans="1:8" s="138" customFormat="1" ht="15" customHeight="1">
      <c r="A4936" s="186">
        <v>44469</v>
      </c>
      <c r="B4936" s="229" t="s">
        <v>862</v>
      </c>
      <c r="C4936" s="177">
        <v>1750000</v>
      </c>
      <c r="D4936" s="177"/>
      <c r="E4936" s="138" t="s">
        <v>1012</v>
      </c>
      <c r="F4936" s="138" t="s">
        <v>1014</v>
      </c>
      <c r="G4936" s="139" t="s">
        <v>985</v>
      </c>
      <c r="H4936" s="299"/>
    </row>
    <row r="4937" spans="1:8" s="138" customFormat="1" ht="15" customHeight="1">
      <c r="A4937" s="187">
        <v>44469</v>
      </c>
      <c r="B4937" s="227" t="s">
        <v>1</v>
      </c>
      <c r="C4937" s="178"/>
      <c r="D4937" s="178">
        <f>C4935+C4936</f>
        <v>19250000</v>
      </c>
      <c r="E4937" s="133" t="s">
        <v>1012</v>
      </c>
      <c r="F4937" s="133" t="s">
        <v>1014</v>
      </c>
      <c r="G4937" s="134" t="s">
        <v>985</v>
      </c>
      <c r="H4937" s="299"/>
    </row>
    <row r="4938" spans="1:8" s="138" customFormat="1" ht="15" customHeight="1">
      <c r="A4938" s="186">
        <v>44469</v>
      </c>
      <c r="B4938" s="229" t="s">
        <v>1016</v>
      </c>
      <c r="C4938" s="177">
        <v>14713115</v>
      </c>
      <c r="D4938" s="177"/>
      <c r="E4938" s="138" t="s">
        <v>1018</v>
      </c>
      <c r="F4938" s="138" t="s">
        <v>1019</v>
      </c>
      <c r="G4938" s="139" t="s">
        <v>985</v>
      </c>
      <c r="H4938" s="299"/>
    </row>
    <row r="4939" spans="1:8" s="138" customFormat="1" ht="15" customHeight="1">
      <c r="A4939" s="186">
        <v>44469</v>
      </c>
      <c r="B4939" s="229" t="s">
        <v>862</v>
      </c>
      <c r="C4939" s="177">
        <v>1471311</v>
      </c>
      <c r="D4939" s="177"/>
      <c r="E4939" s="138" t="s">
        <v>1017</v>
      </c>
      <c r="F4939" s="138" t="s">
        <v>95</v>
      </c>
      <c r="G4939" s="139" t="s">
        <v>985</v>
      </c>
      <c r="H4939" s="299"/>
    </row>
    <row r="4940" spans="1:8" s="138" customFormat="1" ht="15" customHeight="1">
      <c r="A4940" s="187">
        <v>44469</v>
      </c>
      <c r="B4940" s="227" t="s">
        <v>1</v>
      </c>
      <c r="C4940" s="178"/>
      <c r="D4940" s="178">
        <f>C4938+C4939</f>
        <v>16184426</v>
      </c>
      <c r="E4940" s="133" t="s">
        <v>1017</v>
      </c>
      <c r="F4940" s="133" t="s">
        <v>95</v>
      </c>
      <c r="G4940" s="134" t="s">
        <v>985</v>
      </c>
      <c r="H4940" s="299"/>
    </row>
    <row r="4941" spans="1:8" s="138" customFormat="1" ht="15" customHeight="1">
      <c r="A4941" s="186">
        <v>44469</v>
      </c>
      <c r="B4941" s="229" t="s">
        <v>1020</v>
      </c>
      <c r="C4941" s="177">
        <v>8333333</v>
      </c>
      <c r="D4941" s="177"/>
      <c r="E4941" s="138" t="s">
        <v>1021</v>
      </c>
      <c r="F4941" s="138" t="s">
        <v>1022</v>
      </c>
      <c r="G4941" s="139" t="s">
        <v>985</v>
      </c>
      <c r="H4941" s="299"/>
    </row>
    <row r="4942" spans="1:8" s="138" customFormat="1" ht="15" customHeight="1">
      <c r="A4942" s="186">
        <v>44469</v>
      </c>
      <c r="B4942" s="229" t="s">
        <v>862</v>
      </c>
      <c r="C4942" s="177">
        <v>833330</v>
      </c>
      <c r="D4942" s="177"/>
      <c r="E4942" s="138" t="s">
        <v>1021</v>
      </c>
      <c r="F4942" s="138" t="s">
        <v>1022</v>
      </c>
      <c r="G4942" s="139" t="s">
        <v>985</v>
      </c>
      <c r="H4942" s="299"/>
    </row>
    <row r="4943" spans="1:8" s="138" customFormat="1" ht="15" customHeight="1">
      <c r="A4943" s="187">
        <v>44469</v>
      </c>
      <c r="B4943" s="227" t="s">
        <v>1</v>
      </c>
      <c r="C4943" s="178"/>
      <c r="D4943" s="178">
        <f>C4941+C4942</f>
        <v>9166663</v>
      </c>
      <c r="E4943" s="133" t="s">
        <v>1021</v>
      </c>
      <c r="F4943" s="133" t="s">
        <v>1022</v>
      </c>
      <c r="G4943" s="134" t="s">
        <v>985</v>
      </c>
      <c r="H4943" s="299"/>
    </row>
    <row r="4944" spans="1:8" s="138" customFormat="1" ht="15" customHeight="1">
      <c r="A4944" s="390">
        <v>44469</v>
      </c>
      <c r="B4944" s="340" t="s">
        <v>1273</v>
      </c>
      <c r="C4944" s="391">
        <v>120000000</v>
      </c>
      <c r="D4944" s="324"/>
      <c r="E4944" s="294" t="s">
        <v>1024</v>
      </c>
      <c r="F4944" s="294" t="s">
        <v>1025</v>
      </c>
      <c r="G4944" s="207" t="s">
        <v>985</v>
      </c>
      <c r="H4944" s="299"/>
    </row>
    <row r="4945" spans="1:8" s="138" customFormat="1" ht="15" customHeight="1">
      <c r="A4945" s="187">
        <f>A4944</f>
        <v>44469</v>
      </c>
      <c r="B4945" s="227" t="s">
        <v>1026</v>
      </c>
      <c r="C4945" s="178"/>
      <c r="D4945" s="178">
        <f>C4944</f>
        <v>120000000</v>
      </c>
      <c r="E4945" s="133" t="s">
        <v>1024</v>
      </c>
      <c r="F4945" s="133" t="s">
        <v>1025</v>
      </c>
      <c r="G4945" s="134" t="s">
        <v>985</v>
      </c>
      <c r="H4945" s="299"/>
    </row>
    <row r="4946" spans="1:8" s="347" customFormat="1" ht="15" customHeight="1">
      <c r="A4946" s="341">
        <v>44469</v>
      </c>
      <c r="B4946" s="342" t="s">
        <v>1023</v>
      </c>
      <c r="C4946" s="343">
        <v>500000000</v>
      </c>
      <c r="D4946" s="343"/>
      <c r="E4946" s="344" t="s">
        <v>1028</v>
      </c>
      <c r="F4946" s="344" t="s">
        <v>1029</v>
      </c>
      <c r="G4946" s="345" t="s">
        <v>985</v>
      </c>
      <c r="H4946" s="346"/>
    </row>
    <row r="4947" spans="1:8" s="347" customFormat="1" ht="15" customHeight="1">
      <c r="A4947" s="348">
        <f>A4946</f>
        <v>44469</v>
      </c>
      <c r="B4947" s="349" t="s">
        <v>1027</v>
      </c>
      <c r="C4947" s="350"/>
      <c r="D4947" s="350">
        <f>C4946</f>
        <v>500000000</v>
      </c>
      <c r="E4947" s="351" t="str">
        <f>E4946</f>
        <v>키움증권</v>
      </c>
      <c r="F4947" s="351" t="str">
        <f>F4946</f>
        <v>인수주선수수료</v>
      </c>
      <c r="G4947" s="352" t="s">
        <v>985</v>
      </c>
      <c r="H4947" s="346"/>
    </row>
    <row r="4948" spans="1:8" s="347" customFormat="1" ht="15" customHeight="1">
      <c r="A4948" s="341">
        <v>44469</v>
      </c>
      <c r="B4948" s="342" t="s">
        <v>1023</v>
      </c>
      <c r="C4948" s="353">
        <f>-C4946</f>
        <v>-500000000</v>
      </c>
      <c r="D4948" s="353"/>
      <c r="E4948" s="344" t="s">
        <v>1028</v>
      </c>
      <c r="F4948" s="344" t="s">
        <v>1034</v>
      </c>
      <c r="G4948" s="345" t="s">
        <v>985</v>
      </c>
      <c r="H4948" s="346"/>
    </row>
    <row r="4949" spans="1:8" s="347" customFormat="1" ht="15" customHeight="1">
      <c r="A4949" s="348">
        <f>A4948</f>
        <v>44469</v>
      </c>
      <c r="B4949" s="349" t="s">
        <v>1027</v>
      </c>
      <c r="C4949" s="354"/>
      <c r="D4949" s="354">
        <f>C4948</f>
        <v>-500000000</v>
      </c>
      <c r="E4949" s="351" t="str">
        <f>E4948</f>
        <v>키움증권</v>
      </c>
      <c r="F4949" s="351" t="str">
        <f>F4948</f>
        <v>인수주선수수료(이중발급 취소)</v>
      </c>
      <c r="G4949" s="352" t="s">
        <v>985</v>
      </c>
      <c r="H4949" s="346"/>
    </row>
    <row r="4950" spans="1:8" s="138" customFormat="1" ht="15" customHeight="1">
      <c r="A4950" s="390">
        <v>44469</v>
      </c>
      <c r="B4950" s="340" t="s">
        <v>1274</v>
      </c>
      <c r="C4950" s="391">
        <v>500000000</v>
      </c>
      <c r="D4950" s="324"/>
      <c r="E4950" s="294" t="s">
        <v>1028</v>
      </c>
      <c r="F4950" s="294" t="s">
        <v>1029</v>
      </c>
      <c r="G4950" s="207" t="s">
        <v>985</v>
      </c>
      <c r="H4950" s="299"/>
    </row>
    <row r="4951" spans="1:8" s="138" customFormat="1" ht="15" customHeight="1">
      <c r="A4951" s="187">
        <f>A4950</f>
        <v>44469</v>
      </c>
      <c r="B4951" s="227" t="s">
        <v>1027</v>
      </c>
      <c r="C4951" s="178"/>
      <c r="D4951" s="178">
        <f>C4950</f>
        <v>500000000</v>
      </c>
      <c r="E4951" s="133" t="str">
        <f>E4950</f>
        <v>키움증권</v>
      </c>
      <c r="F4951" s="133" t="str">
        <f>F4950</f>
        <v>인수주선수수료</v>
      </c>
      <c r="G4951" s="134" t="s">
        <v>985</v>
      </c>
      <c r="H4951" s="299"/>
    </row>
    <row r="4952" spans="1:8" s="138" customFormat="1" ht="15" customHeight="1">
      <c r="A4952" s="390">
        <v>44469</v>
      </c>
      <c r="B4952" s="340" t="s">
        <v>75</v>
      </c>
      <c r="C4952" s="391">
        <v>1860000000</v>
      </c>
      <c r="D4952" s="324"/>
      <c r="E4952" s="294" t="s">
        <v>1030</v>
      </c>
      <c r="F4952" s="294" t="s">
        <v>1031</v>
      </c>
      <c r="G4952" s="207" t="s">
        <v>985</v>
      </c>
      <c r="H4952" s="299"/>
    </row>
    <row r="4953" spans="1:8" s="138" customFormat="1" ht="15" customHeight="1">
      <c r="A4953" s="187">
        <f>A4952</f>
        <v>44469</v>
      </c>
      <c r="B4953" s="227" t="s">
        <v>1027</v>
      </c>
      <c r="C4953" s="178"/>
      <c r="D4953" s="178">
        <f>C4952</f>
        <v>1860000000</v>
      </c>
      <c r="E4953" s="133" t="str">
        <f>E4952</f>
        <v>삼성증권㈜</v>
      </c>
      <c r="F4953" s="133" t="str">
        <f>F4952</f>
        <v>인수수수료</v>
      </c>
      <c r="G4953" s="134" t="s">
        <v>985</v>
      </c>
      <c r="H4953" s="299"/>
    </row>
    <row r="4954" spans="1:8" s="138" customFormat="1" ht="15" customHeight="1">
      <c r="A4954" s="390">
        <v>44469</v>
      </c>
      <c r="B4954" s="340" t="s">
        <v>75</v>
      </c>
      <c r="C4954" s="391">
        <v>50000000</v>
      </c>
      <c r="D4954" s="324"/>
      <c r="E4954" s="294" t="s">
        <v>1032</v>
      </c>
      <c r="F4954" s="294" t="s">
        <v>1033</v>
      </c>
      <c r="G4954" s="207" t="s">
        <v>985</v>
      </c>
      <c r="H4954" s="299"/>
    </row>
    <row r="4955" spans="1:8" s="138" customFormat="1" ht="15" customHeight="1">
      <c r="A4955" s="187">
        <f>A4954</f>
        <v>44469</v>
      </c>
      <c r="B4955" s="227" t="s">
        <v>1027</v>
      </c>
      <c r="C4955" s="178"/>
      <c r="D4955" s="178">
        <f>C4954</f>
        <v>50000000</v>
      </c>
      <c r="E4955" s="133" t="str">
        <f>E4954</f>
        <v>흥국증권㈜</v>
      </c>
      <c r="F4955" s="133" t="str">
        <f>F4954</f>
        <v>주식주선수수료</v>
      </c>
      <c r="G4955" s="134" t="s">
        <v>985</v>
      </c>
      <c r="H4955" s="299"/>
    </row>
    <row r="4956" spans="1:8" s="296" customFormat="1" ht="15" customHeight="1">
      <c r="A4956" s="238">
        <v>44469</v>
      </c>
      <c r="B4956" s="239" t="s">
        <v>228</v>
      </c>
      <c r="C4956" s="306">
        <v>278808806</v>
      </c>
      <c r="D4956" s="307"/>
      <c r="E4956" s="240" t="s">
        <v>325</v>
      </c>
      <c r="F4956" s="240" t="s">
        <v>1124</v>
      </c>
      <c r="G4956" s="240"/>
      <c r="H4956" s="295"/>
    </row>
    <row r="4957" spans="1:8" s="296" customFormat="1" ht="15" customHeight="1">
      <c r="A4957" s="241">
        <f>A4956</f>
        <v>44469</v>
      </c>
      <c r="B4957" s="242" t="s">
        <v>158</v>
      </c>
      <c r="C4957" s="308">
        <v>27880657</v>
      </c>
      <c r="D4957" s="309"/>
      <c r="E4957" s="243" t="s">
        <v>324</v>
      </c>
      <c r="F4957" s="243" t="s">
        <v>1124</v>
      </c>
      <c r="G4957" s="243"/>
      <c r="H4957" s="295"/>
    </row>
    <row r="4958" spans="1:8" s="296" customFormat="1" ht="15" customHeight="1">
      <c r="A4958" s="241">
        <f>A4956</f>
        <v>44469</v>
      </c>
      <c r="B4958" s="242" t="s">
        <v>228</v>
      </c>
      <c r="C4958" s="308">
        <v>10579355</v>
      </c>
      <c r="D4958" s="309"/>
      <c r="E4958" s="243" t="s">
        <v>324</v>
      </c>
      <c r="F4958" s="243" t="s">
        <v>1125</v>
      </c>
      <c r="G4958" s="243"/>
      <c r="H4958" s="295"/>
    </row>
    <row r="4959" spans="1:8" s="296" customFormat="1" ht="15" customHeight="1">
      <c r="A4959" s="241">
        <f>A4956</f>
        <v>44469</v>
      </c>
      <c r="B4959" s="242" t="s">
        <v>89</v>
      </c>
      <c r="C4959" s="308">
        <v>13944640</v>
      </c>
      <c r="D4959" s="309"/>
      <c r="E4959" s="243" t="s">
        <v>324</v>
      </c>
      <c r="F4959" s="243" t="s">
        <v>1126</v>
      </c>
      <c r="G4959" s="243"/>
      <c r="H4959" s="295"/>
    </row>
    <row r="4960" spans="1:8" s="296" customFormat="1" ht="15" customHeight="1">
      <c r="A4960" s="258">
        <f>A4956</f>
        <v>44469</v>
      </c>
      <c r="B4960" s="259" t="s">
        <v>30</v>
      </c>
      <c r="C4960" s="310"/>
      <c r="D4960" s="310">
        <v>2298</v>
      </c>
      <c r="E4960" s="261" t="s">
        <v>324</v>
      </c>
      <c r="F4960" s="261" t="s">
        <v>1127</v>
      </c>
      <c r="G4960" s="261"/>
      <c r="H4960" s="295"/>
    </row>
    <row r="4961" spans="1:8" s="296" customFormat="1" ht="15" customHeight="1">
      <c r="A4961" s="244">
        <f>A4956</f>
        <v>44469</v>
      </c>
      <c r="B4961" s="245" t="s">
        <v>159</v>
      </c>
      <c r="C4961" s="311"/>
      <c r="D4961" s="312">
        <f>SUM(C4956:C4959)-D4960</f>
        <v>331211160</v>
      </c>
      <c r="E4961" s="246" t="s">
        <v>324</v>
      </c>
      <c r="F4961" s="246" t="s">
        <v>1124</v>
      </c>
      <c r="G4961" s="246"/>
      <c r="H4961" s="295"/>
    </row>
    <row r="4962" spans="1:8" s="138" customFormat="1" ht="15" customHeight="1">
      <c r="A4962" s="62">
        <v>44440</v>
      </c>
      <c r="B4962" s="61" t="s">
        <v>161</v>
      </c>
      <c r="C4962" s="329"/>
      <c r="D4962" s="63">
        <v>1697400</v>
      </c>
      <c r="E4962" s="61" t="s">
        <v>117</v>
      </c>
      <c r="F4962" s="61" t="s">
        <v>235</v>
      </c>
      <c r="G4962" s="61" t="s">
        <v>431</v>
      </c>
      <c r="H4962" s="299"/>
    </row>
    <row r="4963" spans="1:8" s="138" customFormat="1" ht="15" customHeight="1">
      <c r="A4963" s="62">
        <v>44440</v>
      </c>
      <c r="B4963" s="61" t="s">
        <v>873</v>
      </c>
      <c r="C4963" s="63"/>
      <c r="D4963" s="63">
        <v>169740</v>
      </c>
      <c r="E4963" s="61" t="s">
        <v>117</v>
      </c>
      <c r="F4963" s="61" t="s">
        <v>235</v>
      </c>
      <c r="G4963" s="61" t="s">
        <v>431</v>
      </c>
      <c r="H4963" s="299"/>
    </row>
    <row r="4964" spans="1:8" s="138" customFormat="1" ht="15" customHeight="1">
      <c r="A4964" s="62">
        <v>44440</v>
      </c>
      <c r="B4964" s="61" t="s">
        <v>276</v>
      </c>
      <c r="C4964" s="63">
        <f t="shared" ref="C4964" si="0">D4962+D4963</f>
        <v>1867140</v>
      </c>
      <c r="D4964" s="63"/>
      <c r="E4964" s="61" t="s">
        <v>117</v>
      </c>
      <c r="F4964" s="61" t="s">
        <v>235</v>
      </c>
      <c r="G4964" s="61" t="s">
        <v>431</v>
      </c>
      <c r="H4964" s="299"/>
    </row>
    <row r="4965" spans="1:8" s="138" customFormat="1" ht="15" customHeight="1">
      <c r="A4965" s="62">
        <v>44440</v>
      </c>
      <c r="B4965" s="61" t="s">
        <v>161</v>
      </c>
      <c r="C4965" s="329"/>
      <c r="D4965" s="63">
        <v>77000</v>
      </c>
      <c r="E4965" s="61" t="s">
        <v>117</v>
      </c>
      <c r="F4965" s="61" t="s">
        <v>235</v>
      </c>
      <c r="G4965" s="61" t="s">
        <v>431</v>
      </c>
      <c r="H4965" s="299"/>
    </row>
    <row r="4966" spans="1:8" s="138" customFormat="1" ht="15" customHeight="1">
      <c r="A4966" s="62">
        <v>44440</v>
      </c>
      <c r="B4966" s="61" t="s">
        <v>873</v>
      </c>
      <c r="C4966" s="63"/>
      <c r="D4966" s="63">
        <v>7700</v>
      </c>
      <c r="E4966" s="61" t="s">
        <v>117</v>
      </c>
      <c r="F4966" s="61" t="s">
        <v>235</v>
      </c>
      <c r="G4966" s="61" t="s">
        <v>431</v>
      </c>
      <c r="H4966" s="299"/>
    </row>
    <row r="4967" spans="1:8" s="138" customFormat="1" ht="15" customHeight="1">
      <c r="A4967" s="62">
        <v>44440</v>
      </c>
      <c r="B4967" s="61" t="s">
        <v>276</v>
      </c>
      <c r="C4967" s="63">
        <f>D4965+D4966</f>
        <v>84700</v>
      </c>
      <c r="D4967" s="63"/>
      <c r="E4967" s="61" t="s">
        <v>117</v>
      </c>
      <c r="F4967" s="61" t="s">
        <v>235</v>
      </c>
      <c r="G4967" s="61" t="s">
        <v>431</v>
      </c>
      <c r="H4967" s="299"/>
    </row>
    <row r="4968" spans="1:8" s="138" customFormat="1" ht="15" customHeight="1">
      <c r="A4968" s="62">
        <v>44440</v>
      </c>
      <c r="B4968" s="61" t="s">
        <v>958</v>
      </c>
      <c r="C4968" s="329"/>
      <c r="D4968" s="63">
        <v>6687000</v>
      </c>
      <c r="E4968" s="61" t="s">
        <v>118</v>
      </c>
      <c r="F4968" s="61" t="s">
        <v>235</v>
      </c>
      <c r="G4968" s="61" t="s">
        <v>431</v>
      </c>
      <c r="H4968" s="299"/>
    </row>
    <row r="4969" spans="1:8" s="138" customFormat="1" ht="15" customHeight="1">
      <c r="A4969" s="62">
        <v>44440</v>
      </c>
      <c r="B4969" s="61" t="s">
        <v>873</v>
      </c>
      <c r="C4969" s="63"/>
      <c r="D4969" s="63">
        <v>668700</v>
      </c>
      <c r="E4969" s="61" t="s">
        <v>118</v>
      </c>
      <c r="F4969" s="61" t="s">
        <v>235</v>
      </c>
      <c r="G4969" s="61" t="s">
        <v>431</v>
      </c>
      <c r="H4969" s="299"/>
    </row>
    <row r="4970" spans="1:8" s="138" customFormat="1" ht="15" customHeight="1">
      <c r="A4970" s="62">
        <v>44440</v>
      </c>
      <c r="B4970" s="61" t="s">
        <v>276</v>
      </c>
      <c r="C4970" s="63">
        <f t="shared" ref="C4970" si="1">D4968+D4969</f>
        <v>7355700</v>
      </c>
      <c r="D4970" s="63"/>
      <c r="E4970" s="61" t="s">
        <v>118</v>
      </c>
      <c r="F4970" s="61" t="s">
        <v>235</v>
      </c>
      <c r="G4970" s="61" t="s">
        <v>431</v>
      </c>
      <c r="H4970" s="299"/>
    </row>
    <row r="4971" spans="1:8" s="138" customFormat="1" ht="15" customHeight="1">
      <c r="A4971" s="62">
        <v>44440</v>
      </c>
      <c r="B4971" s="61" t="s">
        <v>161</v>
      </c>
      <c r="C4971" s="329"/>
      <c r="D4971" s="63">
        <v>4051500</v>
      </c>
      <c r="E4971" s="61" t="s">
        <v>118</v>
      </c>
      <c r="F4971" s="61" t="s">
        <v>235</v>
      </c>
      <c r="G4971" s="61" t="s">
        <v>431</v>
      </c>
      <c r="H4971" s="299"/>
    </row>
    <row r="4972" spans="1:8" s="138" customFormat="1" ht="15" customHeight="1">
      <c r="A4972" s="62">
        <v>44440</v>
      </c>
      <c r="B4972" s="61" t="s">
        <v>873</v>
      </c>
      <c r="C4972" s="63"/>
      <c r="D4972" s="63">
        <v>405150</v>
      </c>
      <c r="E4972" s="61" t="s">
        <v>118</v>
      </c>
      <c r="F4972" s="61" t="s">
        <v>235</v>
      </c>
      <c r="G4972" s="61" t="s">
        <v>431</v>
      </c>
      <c r="H4972" s="299"/>
    </row>
    <row r="4973" spans="1:8" s="138" customFormat="1" ht="15" customHeight="1">
      <c r="A4973" s="62">
        <v>44440</v>
      </c>
      <c r="B4973" s="61" t="s">
        <v>276</v>
      </c>
      <c r="C4973" s="63">
        <f t="shared" ref="C4973" si="2">D4971+D4972</f>
        <v>4456650</v>
      </c>
      <c r="D4973" s="63"/>
      <c r="E4973" s="61" t="s">
        <v>118</v>
      </c>
      <c r="F4973" s="61" t="s">
        <v>235</v>
      </c>
      <c r="G4973" s="61" t="s">
        <v>431</v>
      </c>
      <c r="H4973" s="299"/>
    </row>
    <row r="4974" spans="1:8" s="138" customFormat="1" ht="15" customHeight="1">
      <c r="A4974" s="62">
        <v>44440</v>
      </c>
      <c r="B4974" s="61" t="s">
        <v>85</v>
      </c>
      <c r="C4974" s="329"/>
      <c r="D4974" s="63">
        <v>38122300</v>
      </c>
      <c r="E4974" s="61" t="s">
        <v>315</v>
      </c>
      <c r="F4974" s="61" t="s">
        <v>234</v>
      </c>
      <c r="G4974" s="61" t="s">
        <v>431</v>
      </c>
      <c r="H4974" s="299"/>
    </row>
    <row r="4975" spans="1:8" s="138" customFormat="1" ht="15" customHeight="1">
      <c r="A4975" s="62">
        <v>44440</v>
      </c>
      <c r="B4975" s="61" t="s">
        <v>873</v>
      </c>
      <c r="C4975" s="63"/>
      <c r="D4975" s="63">
        <v>3812230</v>
      </c>
      <c r="E4975" s="61" t="s">
        <v>315</v>
      </c>
      <c r="F4975" s="61" t="s">
        <v>234</v>
      </c>
      <c r="G4975" s="61" t="s">
        <v>431</v>
      </c>
      <c r="H4975" s="299"/>
    </row>
    <row r="4976" spans="1:8" s="138" customFormat="1" ht="15" customHeight="1">
      <c r="A4976" s="62">
        <v>44440</v>
      </c>
      <c r="B4976" s="61" t="s">
        <v>276</v>
      </c>
      <c r="C4976" s="63">
        <f t="shared" ref="C4976" si="3">D4974+D4975</f>
        <v>41934530</v>
      </c>
      <c r="D4976" s="63"/>
      <c r="E4976" s="61" t="s">
        <v>315</v>
      </c>
      <c r="F4976" s="61" t="s">
        <v>234</v>
      </c>
      <c r="G4976" s="61" t="s">
        <v>431</v>
      </c>
      <c r="H4976" s="299"/>
    </row>
    <row r="4977" spans="1:8" s="138" customFormat="1" ht="15" customHeight="1">
      <c r="A4977" s="62">
        <v>44440</v>
      </c>
      <c r="B4977" s="61" t="s">
        <v>161</v>
      </c>
      <c r="C4977" s="329"/>
      <c r="D4977" s="63">
        <v>21997100</v>
      </c>
      <c r="E4977" s="61" t="s">
        <v>315</v>
      </c>
      <c r="F4977" s="61" t="s">
        <v>235</v>
      </c>
      <c r="G4977" s="61" t="s">
        <v>431</v>
      </c>
      <c r="H4977" s="299"/>
    </row>
    <row r="4978" spans="1:8" s="138" customFormat="1" ht="15" customHeight="1">
      <c r="A4978" s="62">
        <v>44440</v>
      </c>
      <c r="B4978" s="61" t="s">
        <v>873</v>
      </c>
      <c r="C4978" s="63"/>
      <c r="D4978" s="63">
        <v>2199710</v>
      </c>
      <c r="E4978" s="61" t="s">
        <v>315</v>
      </c>
      <c r="F4978" s="61" t="s">
        <v>235</v>
      </c>
      <c r="G4978" s="61" t="s">
        <v>431</v>
      </c>
      <c r="H4978" s="299"/>
    </row>
    <row r="4979" spans="1:8" s="138" customFormat="1" ht="15" customHeight="1">
      <c r="A4979" s="62">
        <v>44440</v>
      </c>
      <c r="B4979" s="61" t="s">
        <v>276</v>
      </c>
      <c r="C4979" s="63">
        <f t="shared" ref="C4979" si="4">D4977+D4978</f>
        <v>24196810</v>
      </c>
      <c r="D4979" s="63"/>
      <c r="E4979" s="61" t="s">
        <v>315</v>
      </c>
      <c r="F4979" s="61" t="s">
        <v>235</v>
      </c>
      <c r="G4979" s="61" t="s">
        <v>431</v>
      </c>
      <c r="H4979" s="299"/>
    </row>
    <row r="4980" spans="1:8" s="138" customFormat="1" ht="15" customHeight="1">
      <c r="A4980" s="62">
        <v>44440</v>
      </c>
      <c r="B4980" s="61" t="s">
        <v>85</v>
      </c>
      <c r="C4980" s="329"/>
      <c r="D4980" s="63">
        <v>17294380</v>
      </c>
      <c r="E4980" s="61" t="s">
        <v>120</v>
      </c>
      <c r="F4980" s="61" t="s">
        <v>234</v>
      </c>
      <c r="G4980" s="61" t="s">
        <v>431</v>
      </c>
      <c r="H4980" s="299"/>
    </row>
    <row r="4981" spans="1:8" s="138" customFormat="1" ht="15" customHeight="1">
      <c r="A4981" s="62">
        <v>44440</v>
      </c>
      <c r="B4981" s="61" t="s">
        <v>873</v>
      </c>
      <c r="C4981" s="63"/>
      <c r="D4981" s="63">
        <v>1729438</v>
      </c>
      <c r="E4981" s="61" t="s">
        <v>120</v>
      </c>
      <c r="F4981" s="61" t="s">
        <v>234</v>
      </c>
      <c r="G4981" s="61" t="s">
        <v>431</v>
      </c>
      <c r="H4981" s="299"/>
    </row>
    <row r="4982" spans="1:8" s="138" customFormat="1" ht="15" customHeight="1">
      <c r="A4982" s="62">
        <v>44440</v>
      </c>
      <c r="B4982" s="61" t="s">
        <v>276</v>
      </c>
      <c r="C4982" s="63">
        <f t="shared" ref="C4982" si="5">D4980+D4981</f>
        <v>19023818</v>
      </c>
      <c r="D4982" s="63"/>
      <c r="E4982" s="61" t="s">
        <v>120</v>
      </c>
      <c r="F4982" s="61" t="s">
        <v>234</v>
      </c>
      <c r="G4982" s="61" t="s">
        <v>431</v>
      </c>
      <c r="H4982" s="299"/>
    </row>
    <row r="4983" spans="1:8" s="138" customFormat="1" ht="15" customHeight="1">
      <c r="A4983" s="62">
        <v>44440</v>
      </c>
      <c r="B4983" s="61" t="s">
        <v>161</v>
      </c>
      <c r="C4983" s="329"/>
      <c r="D4983" s="63">
        <v>9908700</v>
      </c>
      <c r="E4983" s="61" t="s">
        <v>120</v>
      </c>
      <c r="F4983" s="61" t="s">
        <v>235</v>
      </c>
      <c r="G4983" s="61" t="s">
        <v>431</v>
      </c>
      <c r="H4983" s="299"/>
    </row>
    <row r="4984" spans="1:8" s="138" customFormat="1" ht="15" customHeight="1">
      <c r="A4984" s="62">
        <v>44440</v>
      </c>
      <c r="B4984" s="61" t="s">
        <v>873</v>
      </c>
      <c r="C4984" s="63"/>
      <c r="D4984" s="63">
        <v>990870</v>
      </c>
      <c r="E4984" s="61" t="s">
        <v>120</v>
      </c>
      <c r="F4984" s="61" t="s">
        <v>235</v>
      </c>
      <c r="G4984" s="61" t="s">
        <v>431</v>
      </c>
      <c r="H4984" s="299"/>
    </row>
    <row r="4985" spans="1:8" s="138" customFormat="1" ht="15" customHeight="1">
      <c r="A4985" s="62">
        <v>44440</v>
      </c>
      <c r="B4985" s="61" t="s">
        <v>276</v>
      </c>
      <c r="C4985" s="330">
        <f t="shared" ref="C4985" si="6">D4983+D4984</f>
        <v>10899570</v>
      </c>
      <c r="D4985" s="63"/>
      <c r="E4985" s="61" t="s">
        <v>120</v>
      </c>
      <c r="F4985" s="61" t="s">
        <v>235</v>
      </c>
      <c r="G4985" s="61" t="s">
        <v>431</v>
      </c>
      <c r="H4985" s="299"/>
    </row>
    <row r="4986" spans="1:8" s="138" customFormat="1" ht="15" customHeight="1">
      <c r="A4986" s="62">
        <v>44440</v>
      </c>
      <c r="B4986" s="61" t="s">
        <v>85</v>
      </c>
      <c r="C4986" s="177"/>
      <c r="D4986" s="63">
        <v>16084480</v>
      </c>
      <c r="E4986" s="61" t="s">
        <v>120</v>
      </c>
      <c r="F4986" s="61" t="s">
        <v>234</v>
      </c>
      <c r="G4986" s="61" t="s">
        <v>431</v>
      </c>
      <c r="H4986" s="299"/>
    </row>
    <row r="4987" spans="1:8" s="138" customFormat="1" ht="15" customHeight="1">
      <c r="A4987" s="62">
        <v>44440</v>
      </c>
      <c r="B4987" s="61" t="s">
        <v>873</v>
      </c>
      <c r="C4987" s="330"/>
      <c r="D4987" s="63">
        <v>1608448</v>
      </c>
      <c r="E4987" s="61" t="s">
        <v>120</v>
      </c>
      <c r="F4987" s="61" t="s">
        <v>234</v>
      </c>
      <c r="G4987" s="61" t="s">
        <v>431</v>
      </c>
      <c r="H4987" s="299"/>
    </row>
    <row r="4988" spans="1:8" s="138" customFormat="1" ht="15" customHeight="1">
      <c r="A4988" s="62">
        <v>44440</v>
      </c>
      <c r="B4988" s="61" t="s">
        <v>276</v>
      </c>
      <c r="C4988" s="330">
        <f t="shared" ref="C4988" si="7">D4986+D4987</f>
        <v>17692928</v>
      </c>
      <c r="D4988" s="63"/>
      <c r="E4988" s="61" t="s">
        <v>120</v>
      </c>
      <c r="F4988" s="61" t="s">
        <v>234</v>
      </c>
      <c r="G4988" s="61" t="s">
        <v>431</v>
      </c>
      <c r="H4988" s="299"/>
    </row>
    <row r="4989" spans="1:8" s="138" customFormat="1" ht="15" customHeight="1">
      <c r="A4989" s="62">
        <v>44440</v>
      </c>
      <c r="B4989" s="61" t="s">
        <v>161</v>
      </c>
      <c r="C4989" s="177"/>
      <c r="D4989" s="63">
        <v>9215520</v>
      </c>
      <c r="E4989" s="61" t="s">
        <v>120</v>
      </c>
      <c r="F4989" s="61" t="s">
        <v>235</v>
      </c>
      <c r="G4989" s="61" t="s">
        <v>431</v>
      </c>
      <c r="H4989" s="299"/>
    </row>
    <row r="4990" spans="1:8" s="138" customFormat="1" ht="15" customHeight="1">
      <c r="A4990" s="62">
        <v>44440</v>
      </c>
      <c r="B4990" s="61" t="s">
        <v>873</v>
      </c>
      <c r="C4990" s="330"/>
      <c r="D4990" s="63">
        <v>921552</v>
      </c>
      <c r="E4990" s="61" t="s">
        <v>120</v>
      </c>
      <c r="F4990" s="61" t="s">
        <v>235</v>
      </c>
      <c r="G4990" s="61" t="s">
        <v>431</v>
      </c>
      <c r="H4990" s="299"/>
    </row>
    <row r="4991" spans="1:8" s="138" customFormat="1" ht="15" customHeight="1">
      <c r="A4991" s="62">
        <v>44440</v>
      </c>
      <c r="B4991" s="61" t="s">
        <v>276</v>
      </c>
      <c r="C4991" s="330">
        <f t="shared" ref="C4991" si="8">D4989+D4990</f>
        <v>10137072</v>
      </c>
      <c r="D4991" s="63"/>
      <c r="E4991" s="61" t="s">
        <v>120</v>
      </c>
      <c r="F4991" s="61" t="s">
        <v>235</v>
      </c>
      <c r="G4991" s="61" t="s">
        <v>431</v>
      </c>
      <c r="H4991" s="299"/>
    </row>
    <row r="4992" spans="1:8" s="138" customFormat="1" ht="15" customHeight="1">
      <c r="A4992" s="62">
        <v>44440</v>
      </c>
      <c r="B4992" s="61" t="s">
        <v>85</v>
      </c>
      <c r="C4992" s="177"/>
      <c r="D4992" s="63">
        <v>43209000</v>
      </c>
      <c r="E4992" s="61" t="s">
        <v>238</v>
      </c>
      <c r="F4992" s="61" t="s">
        <v>234</v>
      </c>
      <c r="G4992" s="61" t="s">
        <v>431</v>
      </c>
      <c r="H4992" s="299"/>
    </row>
    <row r="4993" spans="1:8" s="138" customFormat="1" ht="15" customHeight="1">
      <c r="A4993" s="62">
        <v>44440</v>
      </c>
      <c r="B4993" s="61" t="s">
        <v>873</v>
      </c>
      <c r="C4993" s="330"/>
      <c r="D4993" s="63">
        <v>4320900</v>
      </c>
      <c r="E4993" s="61" t="s">
        <v>238</v>
      </c>
      <c r="F4993" s="61" t="s">
        <v>234</v>
      </c>
      <c r="G4993" s="61" t="s">
        <v>431</v>
      </c>
      <c r="H4993" s="299"/>
    </row>
    <row r="4994" spans="1:8" s="138" customFormat="1" ht="15" customHeight="1">
      <c r="A4994" s="62">
        <v>44440</v>
      </c>
      <c r="B4994" s="61" t="s">
        <v>276</v>
      </c>
      <c r="C4994" s="330">
        <f t="shared" ref="C4994" si="9">D4992+D4993</f>
        <v>47529900</v>
      </c>
      <c r="D4994" s="63"/>
      <c r="E4994" s="61" t="s">
        <v>238</v>
      </c>
      <c r="F4994" s="61" t="s">
        <v>234</v>
      </c>
      <c r="G4994" s="61" t="s">
        <v>431</v>
      </c>
      <c r="H4994" s="299"/>
    </row>
    <row r="4995" spans="1:8" s="138" customFormat="1" ht="15" customHeight="1">
      <c r="A4995" s="62">
        <v>44440</v>
      </c>
      <c r="B4995" s="61" t="s">
        <v>161</v>
      </c>
      <c r="C4995" s="177"/>
      <c r="D4995" s="63">
        <v>26452000</v>
      </c>
      <c r="E4995" s="61" t="s">
        <v>238</v>
      </c>
      <c r="F4995" s="61" t="s">
        <v>235</v>
      </c>
      <c r="G4995" s="61" t="s">
        <v>431</v>
      </c>
      <c r="H4995" s="299"/>
    </row>
    <row r="4996" spans="1:8" s="138" customFormat="1" ht="15" customHeight="1">
      <c r="A4996" s="62">
        <v>44440</v>
      </c>
      <c r="B4996" s="61" t="s">
        <v>873</v>
      </c>
      <c r="C4996" s="330"/>
      <c r="D4996" s="63">
        <v>2645200</v>
      </c>
      <c r="E4996" s="61" t="s">
        <v>238</v>
      </c>
      <c r="F4996" s="61" t="s">
        <v>235</v>
      </c>
      <c r="G4996" s="61" t="s">
        <v>431</v>
      </c>
      <c r="H4996" s="299"/>
    </row>
    <row r="4997" spans="1:8" s="138" customFormat="1" ht="15" customHeight="1">
      <c r="A4997" s="62">
        <v>44440</v>
      </c>
      <c r="B4997" s="61" t="s">
        <v>276</v>
      </c>
      <c r="C4997" s="330">
        <f t="shared" ref="C4997" si="10">D4995+D4996</f>
        <v>29097200</v>
      </c>
      <c r="D4997" s="63"/>
      <c r="E4997" s="61" t="s">
        <v>238</v>
      </c>
      <c r="F4997" s="61" t="s">
        <v>235</v>
      </c>
      <c r="G4997" s="61" t="s">
        <v>431</v>
      </c>
      <c r="H4997" s="299"/>
    </row>
    <row r="4998" spans="1:8" s="138" customFormat="1" ht="15" customHeight="1">
      <c r="A4998" s="62">
        <v>44440</v>
      </c>
      <c r="B4998" s="61" t="s">
        <v>161</v>
      </c>
      <c r="C4998" s="177"/>
      <c r="D4998" s="63">
        <v>12475200</v>
      </c>
      <c r="E4998" s="61" t="s">
        <v>366</v>
      </c>
      <c r="F4998" s="61" t="s">
        <v>235</v>
      </c>
      <c r="G4998" s="61" t="s">
        <v>431</v>
      </c>
      <c r="H4998" s="299"/>
    </row>
    <row r="4999" spans="1:8" s="138" customFormat="1" ht="15" customHeight="1">
      <c r="A4999" s="62">
        <v>44440</v>
      </c>
      <c r="B4999" s="61" t="s">
        <v>873</v>
      </c>
      <c r="C4999" s="330"/>
      <c r="D4999" s="63">
        <v>1247520</v>
      </c>
      <c r="E4999" s="61" t="s">
        <v>366</v>
      </c>
      <c r="F4999" s="61" t="s">
        <v>235</v>
      </c>
      <c r="G4999" s="61" t="s">
        <v>431</v>
      </c>
      <c r="H4999" s="299"/>
    </row>
    <row r="5000" spans="1:8" s="138" customFormat="1" ht="15" customHeight="1">
      <c r="A5000" s="62">
        <v>44440</v>
      </c>
      <c r="B5000" s="61" t="s">
        <v>276</v>
      </c>
      <c r="C5000" s="330">
        <f t="shared" ref="C5000" si="11">D4998+D4999</f>
        <v>13722720</v>
      </c>
      <c r="D5000" s="63"/>
      <c r="E5000" s="61" t="s">
        <v>366</v>
      </c>
      <c r="F5000" s="61" t="s">
        <v>235</v>
      </c>
      <c r="G5000" s="61" t="s">
        <v>431</v>
      </c>
      <c r="H5000" s="299"/>
    </row>
    <row r="5001" spans="1:8" s="138" customFormat="1" ht="15" customHeight="1">
      <c r="A5001" s="62">
        <v>44440</v>
      </c>
      <c r="B5001" s="61" t="s">
        <v>161</v>
      </c>
      <c r="C5001" s="177"/>
      <c r="D5001" s="63">
        <v>7247700</v>
      </c>
      <c r="E5001" s="61" t="s">
        <v>366</v>
      </c>
      <c r="F5001" s="61" t="s">
        <v>235</v>
      </c>
      <c r="G5001" s="61" t="s">
        <v>431</v>
      </c>
      <c r="H5001" s="299"/>
    </row>
    <row r="5002" spans="1:8" s="138" customFormat="1" ht="15" customHeight="1">
      <c r="A5002" s="62">
        <v>44440</v>
      </c>
      <c r="B5002" s="61" t="s">
        <v>873</v>
      </c>
      <c r="C5002" s="330"/>
      <c r="D5002" s="63">
        <v>724770</v>
      </c>
      <c r="E5002" s="61" t="s">
        <v>366</v>
      </c>
      <c r="F5002" s="61" t="s">
        <v>235</v>
      </c>
      <c r="G5002" s="61" t="s">
        <v>431</v>
      </c>
      <c r="H5002" s="299"/>
    </row>
    <row r="5003" spans="1:8" s="138" customFormat="1" ht="15" customHeight="1">
      <c r="A5003" s="62">
        <v>44440</v>
      </c>
      <c r="B5003" s="61" t="s">
        <v>276</v>
      </c>
      <c r="C5003" s="330">
        <f t="shared" ref="C5003" si="12">D5001+D5002</f>
        <v>7972470</v>
      </c>
      <c r="D5003" s="63"/>
      <c r="E5003" s="61" t="s">
        <v>366</v>
      </c>
      <c r="F5003" s="61" t="s">
        <v>235</v>
      </c>
      <c r="G5003" s="61" t="s">
        <v>431</v>
      </c>
      <c r="H5003" s="299"/>
    </row>
    <row r="5004" spans="1:8" s="138" customFormat="1" ht="15" customHeight="1">
      <c r="A5004" s="62">
        <v>44440</v>
      </c>
      <c r="B5004" s="61" t="s">
        <v>161</v>
      </c>
      <c r="C5004" s="177"/>
      <c r="D5004" s="63">
        <v>17492800</v>
      </c>
      <c r="E5004" s="61" t="s">
        <v>366</v>
      </c>
      <c r="F5004" s="61" t="s">
        <v>235</v>
      </c>
      <c r="G5004" s="61" t="s">
        <v>431</v>
      </c>
      <c r="H5004" s="299"/>
    </row>
    <row r="5005" spans="1:8" s="138" customFormat="1" ht="15" customHeight="1">
      <c r="A5005" s="62">
        <v>44440</v>
      </c>
      <c r="B5005" s="61" t="s">
        <v>873</v>
      </c>
      <c r="C5005" s="330"/>
      <c r="D5005" s="63">
        <v>1749280</v>
      </c>
      <c r="E5005" s="61" t="s">
        <v>366</v>
      </c>
      <c r="F5005" s="61" t="s">
        <v>235</v>
      </c>
      <c r="G5005" s="61" t="s">
        <v>431</v>
      </c>
      <c r="H5005" s="299"/>
    </row>
    <row r="5006" spans="1:8" s="138" customFormat="1" ht="15" customHeight="1">
      <c r="A5006" s="62">
        <v>44440</v>
      </c>
      <c r="B5006" s="61" t="s">
        <v>276</v>
      </c>
      <c r="C5006" s="330">
        <f t="shared" ref="C5006" si="13">D5004+D5005</f>
        <v>19242080</v>
      </c>
      <c r="D5006" s="63"/>
      <c r="E5006" s="61" t="s">
        <v>366</v>
      </c>
      <c r="F5006" s="61" t="s">
        <v>235</v>
      </c>
      <c r="G5006" s="61" t="s">
        <v>431</v>
      </c>
      <c r="H5006" s="299"/>
    </row>
    <row r="5007" spans="1:8" s="138" customFormat="1" ht="15" customHeight="1">
      <c r="A5007" s="62">
        <v>44440</v>
      </c>
      <c r="B5007" s="61" t="s">
        <v>161</v>
      </c>
      <c r="C5007" s="177"/>
      <c r="D5007" s="63">
        <v>8427861</v>
      </c>
      <c r="E5007" s="61" t="s">
        <v>366</v>
      </c>
      <c r="F5007" s="61" t="s">
        <v>235</v>
      </c>
      <c r="G5007" s="61" t="s">
        <v>431</v>
      </c>
      <c r="H5007" s="299"/>
    </row>
    <row r="5008" spans="1:8" s="138" customFormat="1" ht="15" customHeight="1">
      <c r="A5008" s="62">
        <v>44440</v>
      </c>
      <c r="B5008" s="61" t="s">
        <v>873</v>
      </c>
      <c r="C5008" s="330"/>
      <c r="D5008" s="63">
        <v>842786</v>
      </c>
      <c r="E5008" s="61" t="s">
        <v>366</v>
      </c>
      <c r="F5008" s="61" t="s">
        <v>235</v>
      </c>
      <c r="G5008" s="61" t="s">
        <v>431</v>
      </c>
      <c r="H5008" s="299"/>
    </row>
    <row r="5009" spans="1:8" s="138" customFormat="1" ht="15" customHeight="1">
      <c r="A5009" s="62">
        <v>44440</v>
      </c>
      <c r="B5009" s="61" t="s">
        <v>276</v>
      </c>
      <c r="C5009" s="330">
        <f t="shared" ref="C5009" si="14">D5007+D5008</f>
        <v>9270647</v>
      </c>
      <c r="D5009" s="63"/>
      <c r="E5009" s="61" t="s">
        <v>366</v>
      </c>
      <c r="F5009" s="61" t="s">
        <v>235</v>
      </c>
      <c r="G5009" s="61" t="s">
        <v>431</v>
      </c>
      <c r="H5009" s="299"/>
    </row>
    <row r="5010" spans="1:8" s="138" customFormat="1" ht="15" customHeight="1">
      <c r="A5010" s="62">
        <v>44440</v>
      </c>
      <c r="B5010" s="61" t="s">
        <v>957</v>
      </c>
      <c r="C5010" s="177"/>
      <c r="D5010" s="63">
        <v>4758000</v>
      </c>
      <c r="E5010" s="61" t="s">
        <v>123</v>
      </c>
      <c r="F5010" s="61" t="s">
        <v>234</v>
      </c>
      <c r="G5010" s="61" t="s">
        <v>431</v>
      </c>
      <c r="H5010" s="299"/>
    </row>
    <row r="5011" spans="1:8" s="138" customFormat="1" ht="15" customHeight="1">
      <c r="A5011" s="62">
        <v>44440</v>
      </c>
      <c r="B5011" s="61" t="s">
        <v>873</v>
      </c>
      <c r="C5011" s="330"/>
      <c r="D5011" s="63">
        <v>475800</v>
      </c>
      <c r="E5011" s="61" t="s">
        <v>123</v>
      </c>
      <c r="F5011" s="61" t="s">
        <v>234</v>
      </c>
      <c r="G5011" s="61" t="s">
        <v>431</v>
      </c>
      <c r="H5011" s="299"/>
    </row>
    <row r="5012" spans="1:8" s="138" customFormat="1" ht="15" customHeight="1">
      <c r="A5012" s="62">
        <v>44440</v>
      </c>
      <c r="B5012" s="61" t="s">
        <v>276</v>
      </c>
      <c r="C5012" s="63">
        <f t="shared" ref="C5012" si="15">D5010+D5011</f>
        <v>5233800</v>
      </c>
      <c r="D5012" s="63"/>
      <c r="E5012" s="61" t="s">
        <v>123</v>
      </c>
      <c r="F5012" s="61" t="s">
        <v>234</v>
      </c>
      <c r="G5012" s="61" t="s">
        <v>431</v>
      </c>
      <c r="H5012" s="299"/>
    </row>
    <row r="5013" spans="1:8" s="138" customFormat="1" ht="15" customHeight="1">
      <c r="A5013" s="62">
        <v>44440</v>
      </c>
      <c r="B5013" s="61" t="s">
        <v>161</v>
      </c>
      <c r="C5013" s="329"/>
      <c r="D5013" s="63">
        <v>2925900</v>
      </c>
      <c r="E5013" s="61" t="s">
        <v>123</v>
      </c>
      <c r="F5013" s="61" t="s">
        <v>235</v>
      </c>
      <c r="G5013" s="61" t="s">
        <v>431</v>
      </c>
      <c r="H5013" s="299"/>
    </row>
    <row r="5014" spans="1:8" s="138" customFormat="1" ht="15" customHeight="1">
      <c r="A5014" s="62">
        <v>44440</v>
      </c>
      <c r="B5014" s="61" t="s">
        <v>873</v>
      </c>
      <c r="C5014" s="63"/>
      <c r="D5014" s="63">
        <v>292590</v>
      </c>
      <c r="E5014" s="61" t="s">
        <v>123</v>
      </c>
      <c r="F5014" s="61" t="s">
        <v>235</v>
      </c>
      <c r="G5014" s="61" t="s">
        <v>431</v>
      </c>
      <c r="H5014" s="299"/>
    </row>
    <row r="5015" spans="1:8" s="138" customFormat="1" ht="15" customHeight="1">
      <c r="A5015" s="62">
        <v>44440</v>
      </c>
      <c r="B5015" s="61" t="s">
        <v>276</v>
      </c>
      <c r="C5015" s="63">
        <f t="shared" ref="C5015" si="16">D5013+D5014</f>
        <v>3218490</v>
      </c>
      <c r="D5015" s="63"/>
      <c r="E5015" s="61" t="s">
        <v>123</v>
      </c>
      <c r="F5015" s="61" t="s">
        <v>235</v>
      </c>
      <c r="G5015" s="61" t="s">
        <v>431</v>
      </c>
      <c r="H5015" s="299"/>
    </row>
    <row r="5016" spans="1:8" s="138" customFormat="1" ht="15" customHeight="1">
      <c r="A5016" s="62">
        <v>44440</v>
      </c>
      <c r="B5016" s="61" t="s">
        <v>85</v>
      </c>
      <c r="C5016" s="329"/>
      <c r="D5016" s="330">
        <v>13796000</v>
      </c>
      <c r="E5016" s="61" t="s">
        <v>238</v>
      </c>
      <c r="F5016" s="61" t="s">
        <v>234</v>
      </c>
      <c r="G5016" s="61" t="s">
        <v>431</v>
      </c>
      <c r="H5016" s="299"/>
    </row>
    <row r="5017" spans="1:8" s="138" customFormat="1" ht="15" customHeight="1">
      <c r="A5017" s="62">
        <v>44440</v>
      </c>
      <c r="B5017" s="61" t="s">
        <v>873</v>
      </c>
      <c r="C5017" s="63"/>
      <c r="D5017" s="63">
        <v>1379600</v>
      </c>
      <c r="E5017" s="61" t="s">
        <v>238</v>
      </c>
      <c r="F5017" s="61" t="s">
        <v>234</v>
      </c>
      <c r="G5017" s="61" t="s">
        <v>431</v>
      </c>
      <c r="H5017" s="299"/>
    </row>
    <row r="5018" spans="1:8" s="138" customFormat="1" ht="15" customHeight="1">
      <c r="A5018" s="62">
        <v>44440</v>
      </c>
      <c r="B5018" s="61" t="s">
        <v>276</v>
      </c>
      <c r="C5018" s="63">
        <f t="shared" ref="C5018" si="17">D5016+D5017</f>
        <v>15175600</v>
      </c>
      <c r="D5018" s="63"/>
      <c r="E5018" s="61" t="s">
        <v>238</v>
      </c>
      <c r="F5018" s="61" t="s">
        <v>234</v>
      </c>
      <c r="G5018" s="61" t="s">
        <v>431</v>
      </c>
      <c r="H5018" s="299"/>
    </row>
    <row r="5019" spans="1:8" s="138" customFormat="1" ht="15" customHeight="1">
      <c r="A5019" s="62">
        <v>44440</v>
      </c>
      <c r="B5019" s="61" t="s">
        <v>161</v>
      </c>
      <c r="C5019" s="329"/>
      <c r="D5019" s="63">
        <v>8423000</v>
      </c>
      <c r="E5019" s="61" t="s">
        <v>238</v>
      </c>
      <c r="F5019" s="61" t="s">
        <v>235</v>
      </c>
      <c r="G5019" s="61" t="s">
        <v>431</v>
      </c>
      <c r="H5019" s="299"/>
    </row>
    <row r="5020" spans="1:8" s="138" customFormat="1" ht="15" customHeight="1">
      <c r="A5020" s="62">
        <v>44440</v>
      </c>
      <c r="B5020" s="61" t="s">
        <v>873</v>
      </c>
      <c r="C5020" s="63"/>
      <c r="D5020" s="63">
        <v>842300</v>
      </c>
      <c r="E5020" s="61" t="s">
        <v>238</v>
      </c>
      <c r="F5020" s="61" t="s">
        <v>235</v>
      </c>
      <c r="G5020" s="61" t="s">
        <v>431</v>
      </c>
      <c r="H5020" s="299"/>
    </row>
    <row r="5021" spans="1:8" s="138" customFormat="1" ht="15" customHeight="1">
      <c r="A5021" s="62">
        <v>44440</v>
      </c>
      <c r="B5021" s="61" t="s">
        <v>276</v>
      </c>
      <c r="C5021" s="63">
        <f t="shared" ref="C5021" si="18">D5019+D5020</f>
        <v>9265300</v>
      </c>
      <c r="D5021" s="63"/>
      <c r="E5021" s="61" t="s">
        <v>238</v>
      </c>
      <c r="F5021" s="61" t="s">
        <v>235</v>
      </c>
      <c r="G5021" s="61" t="s">
        <v>431</v>
      </c>
      <c r="H5021" s="299"/>
    </row>
    <row r="5022" spans="1:8" s="138" customFormat="1" ht="15" customHeight="1">
      <c r="A5022" s="62">
        <v>44440</v>
      </c>
      <c r="B5022" s="61" t="s">
        <v>85</v>
      </c>
      <c r="C5022" s="329"/>
      <c r="D5022" s="63">
        <v>10626800</v>
      </c>
      <c r="E5022" s="61" t="s">
        <v>258</v>
      </c>
      <c r="F5022" s="61" t="s">
        <v>234</v>
      </c>
      <c r="G5022" s="61" t="s">
        <v>431</v>
      </c>
      <c r="H5022" s="299"/>
    </row>
    <row r="5023" spans="1:8" s="138" customFormat="1" ht="15" customHeight="1">
      <c r="A5023" s="62">
        <v>44440</v>
      </c>
      <c r="B5023" s="61" t="s">
        <v>873</v>
      </c>
      <c r="C5023" s="63"/>
      <c r="D5023" s="63">
        <v>1062680</v>
      </c>
      <c r="E5023" s="61" t="s">
        <v>258</v>
      </c>
      <c r="F5023" s="61" t="s">
        <v>234</v>
      </c>
      <c r="G5023" s="61" t="s">
        <v>431</v>
      </c>
      <c r="H5023" s="299"/>
    </row>
    <row r="5024" spans="1:8" s="138" customFormat="1" ht="15" customHeight="1">
      <c r="A5024" s="62">
        <v>44440</v>
      </c>
      <c r="B5024" s="61" t="s">
        <v>276</v>
      </c>
      <c r="C5024" s="63">
        <f t="shared" ref="C5024" si="19">D5022+D5023</f>
        <v>11689480</v>
      </c>
      <c r="D5024" s="63"/>
      <c r="E5024" s="61" t="s">
        <v>258</v>
      </c>
      <c r="F5024" s="61" t="s">
        <v>234</v>
      </c>
      <c r="G5024" s="61" t="s">
        <v>431</v>
      </c>
      <c r="H5024" s="299"/>
    </row>
    <row r="5025" spans="1:8" s="138" customFormat="1" ht="15" customHeight="1">
      <c r="A5025" s="62">
        <v>44440</v>
      </c>
      <c r="B5025" s="61" t="s">
        <v>161</v>
      </c>
      <c r="C5025" s="177"/>
      <c r="D5025" s="63">
        <v>6028600</v>
      </c>
      <c r="E5025" s="61" t="s">
        <v>258</v>
      </c>
      <c r="F5025" s="61" t="s">
        <v>235</v>
      </c>
      <c r="G5025" s="61" t="s">
        <v>431</v>
      </c>
      <c r="H5025" s="299"/>
    </row>
    <row r="5026" spans="1:8" s="138" customFormat="1" ht="15" customHeight="1">
      <c r="A5026" s="62">
        <v>44440</v>
      </c>
      <c r="B5026" s="61" t="s">
        <v>873</v>
      </c>
      <c r="C5026" s="330"/>
      <c r="D5026" s="63">
        <v>602860</v>
      </c>
      <c r="E5026" s="61" t="s">
        <v>258</v>
      </c>
      <c r="F5026" s="61" t="s">
        <v>235</v>
      </c>
      <c r="G5026" s="61" t="s">
        <v>431</v>
      </c>
      <c r="H5026" s="299"/>
    </row>
    <row r="5027" spans="1:8" s="138" customFormat="1" ht="15" customHeight="1">
      <c r="A5027" s="62">
        <v>44440</v>
      </c>
      <c r="B5027" s="61" t="s">
        <v>276</v>
      </c>
      <c r="C5027" s="330">
        <f t="shared" ref="C5027" si="20">D5025+D5026</f>
        <v>6631460</v>
      </c>
      <c r="D5027" s="63"/>
      <c r="E5027" s="61" t="s">
        <v>258</v>
      </c>
      <c r="F5027" s="61" t="s">
        <v>235</v>
      </c>
      <c r="G5027" s="61" t="s">
        <v>431</v>
      </c>
      <c r="H5027" s="299"/>
    </row>
    <row r="5028" spans="1:8" s="138" customFormat="1" ht="15" customHeight="1">
      <c r="A5028" s="62">
        <v>44440</v>
      </c>
      <c r="B5028" s="61" t="s">
        <v>85</v>
      </c>
      <c r="C5028" s="177"/>
      <c r="D5028" s="63">
        <v>7922200</v>
      </c>
      <c r="E5028" s="61" t="s">
        <v>343</v>
      </c>
      <c r="F5028" s="61" t="s">
        <v>234</v>
      </c>
      <c r="G5028" s="61" t="s">
        <v>431</v>
      </c>
      <c r="H5028" s="299"/>
    </row>
    <row r="5029" spans="1:8" s="138" customFormat="1" ht="15" customHeight="1">
      <c r="A5029" s="62">
        <v>44440</v>
      </c>
      <c r="B5029" s="61" t="s">
        <v>873</v>
      </c>
      <c r="C5029" s="330"/>
      <c r="D5029" s="63">
        <v>792220</v>
      </c>
      <c r="E5029" s="61" t="s">
        <v>343</v>
      </c>
      <c r="F5029" s="61" t="s">
        <v>234</v>
      </c>
      <c r="G5029" s="61" t="s">
        <v>431</v>
      </c>
      <c r="H5029" s="299"/>
    </row>
    <row r="5030" spans="1:8" s="138" customFormat="1" ht="15" customHeight="1">
      <c r="A5030" s="62">
        <v>44440</v>
      </c>
      <c r="B5030" s="61" t="s">
        <v>276</v>
      </c>
      <c r="C5030" s="330">
        <f t="shared" ref="C5030" si="21">D5028+D5029</f>
        <v>8714420</v>
      </c>
      <c r="D5030" s="63"/>
      <c r="E5030" s="61" t="s">
        <v>343</v>
      </c>
      <c r="F5030" s="61" t="s">
        <v>234</v>
      </c>
      <c r="G5030" s="61" t="s">
        <v>431</v>
      </c>
      <c r="H5030" s="299"/>
    </row>
    <row r="5031" spans="1:8" s="138" customFormat="1" ht="15" customHeight="1">
      <c r="A5031" s="62">
        <v>44440</v>
      </c>
      <c r="B5031" s="61" t="s">
        <v>161</v>
      </c>
      <c r="C5031" s="177"/>
      <c r="D5031" s="63">
        <v>4526400</v>
      </c>
      <c r="E5031" s="61" t="s">
        <v>343</v>
      </c>
      <c r="F5031" s="61" t="s">
        <v>235</v>
      </c>
      <c r="G5031" s="61" t="s">
        <v>431</v>
      </c>
      <c r="H5031" s="299"/>
    </row>
    <row r="5032" spans="1:8" s="138" customFormat="1" ht="15" customHeight="1">
      <c r="A5032" s="62">
        <v>44440</v>
      </c>
      <c r="B5032" s="61" t="s">
        <v>873</v>
      </c>
      <c r="C5032" s="330"/>
      <c r="D5032" s="63">
        <v>452640</v>
      </c>
      <c r="E5032" s="61" t="s">
        <v>343</v>
      </c>
      <c r="F5032" s="61" t="s">
        <v>235</v>
      </c>
      <c r="G5032" s="61" t="s">
        <v>431</v>
      </c>
      <c r="H5032" s="299"/>
    </row>
    <row r="5033" spans="1:8" s="138" customFormat="1" ht="15" customHeight="1">
      <c r="A5033" s="62">
        <v>44440</v>
      </c>
      <c r="B5033" s="61" t="s">
        <v>276</v>
      </c>
      <c r="C5033" s="330">
        <f t="shared" ref="C5033" si="22">D5031+D5032</f>
        <v>4979040</v>
      </c>
      <c r="D5033" s="63"/>
      <c r="E5033" s="61" t="s">
        <v>343</v>
      </c>
      <c r="F5033" s="61" t="s">
        <v>235</v>
      </c>
      <c r="G5033" s="61" t="s">
        <v>431</v>
      </c>
      <c r="H5033" s="299"/>
    </row>
    <row r="5034" spans="1:8" s="138" customFormat="1" ht="15" customHeight="1">
      <c r="A5034" s="62">
        <v>44440</v>
      </c>
      <c r="B5034" s="61" t="s">
        <v>957</v>
      </c>
      <c r="C5034" s="177"/>
      <c r="D5034" s="63">
        <v>16429000</v>
      </c>
      <c r="E5034" s="61" t="s">
        <v>267</v>
      </c>
      <c r="F5034" s="61" t="s">
        <v>235</v>
      </c>
      <c r="G5034" s="61" t="s">
        <v>431</v>
      </c>
      <c r="H5034" s="299"/>
    </row>
    <row r="5035" spans="1:8" s="138" customFormat="1" ht="15" customHeight="1">
      <c r="A5035" s="62">
        <v>44440</v>
      </c>
      <c r="B5035" s="61" t="s">
        <v>873</v>
      </c>
      <c r="C5035" s="330"/>
      <c r="D5035" s="63">
        <v>1642900</v>
      </c>
      <c r="E5035" s="61" t="s">
        <v>267</v>
      </c>
      <c r="F5035" s="61" t="s">
        <v>235</v>
      </c>
      <c r="G5035" s="61" t="s">
        <v>431</v>
      </c>
      <c r="H5035" s="299"/>
    </row>
    <row r="5036" spans="1:8" s="138" customFormat="1" ht="15" customHeight="1">
      <c r="A5036" s="62">
        <v>44440</v>
      </c>
      <c r="B5036" s="61" t="s">
        <v>276</v>
      </c>
      <c r="C5036" s="330">
        <f t="shared" ref="C5036" si="23">D5034+D5035</f>
        <v>18071900</v>
      </c>
      <c r="D5036" s="63"/>
      <c r="E5036" s="61" t="s">
        <v>267</v>
      </c>
      <c r="F5036" s="61" t="s">
        <v>235</v>
      </c>
      <c r="G5036" s="61" t="s">
        <v>431</v>
      </c>
      <c r="H5036" s="299"/>
    </row>
    <row r="5037" spans="1:8" s="138" customFormat="1" ht="15" customHeight="1">
      <c r="A5037" s="62">
        <v>44440</v>
      </c>
      <c r="B5037" s="61" t="s">
        <v>161</v>
      </c>
      <c r="C5037" s="177"/>
      <c r="D5037" s="63">
        <v>9502200</v>
      </c>
      <c r="E5037" s="61" t="s">
        <v>267</v>
      </c>
      <c r="F5037" s="61" t="s">
        <v>235</v>
      </c>
      <c r="G5037" s="61" t="s">
        <v>431</v>
      </c>
      <c r="H5037" s="299"/>
    </row>
    <row r="5038" spans="1:8" s="138" customFormat="1" ht="15" customHeight="1">
      <c r="A5038" s="62">
        <v>44440</v>
      </c>
      <c r="B5038" s="61" t="s">
        <v>873</v>
      </c>
      <c r="C5038" s="330"/>
      <c r="D5038" s="63">
        <v>950220</v>
      </c>
      <c r="E5038" s="61" t="s">
        <v>267</v>
      </c>
      <c r="F5038" s="61" t="s">
        <v>235</v>
      </c>
      <c r="G5038" s="61" t="s">
        <v>431</v>
      </c>
      <c r="H5038" s="299"/>
    </row>
    <row r="5039" spans="1:8" s="138" customFormat="1" ht="15" customHeight="1">
      <c r="A5039" s="62">
        <v>44440</v>
      </c>
      <c r="B5039" s="61" t="s">
        <v>276</v>
      </c>
      <c r="C5039" s="330">
        <f t="shared" ref="C5039" si="24">D5037+D5038</f>
        <v>10452420</v>
      </c>
      <c r="D5039" s="63"/>
      <c r="E5039" s="61" t="s">
        <v>267</v>
      </c>
      <c r="F5039" s="61" t="s">
        <v>235</v>
      </c>
      <c r="G5039" s="61" t="s">
        <v>431</v>
      </c>
      <c r="H5039" s="299"/>
    </row>
    <row r="5040" spans="1:8" s="138" customFormat="1" ht="15" customHeight="1">
      <c r="A5040" s="62">
        <v>44440</v>
      </c>
      <c r="B5040" s="61" t="s">
        <v>85</v>
      </c>
      <c r="C5040" s="177"/>
      <c r="D5040" s="63">
        <v>2979200</v>
      </c>
      <c r="E5040" s="61" t="s">
        <v>328</v>
      </c>
      <c r="F5040" s="61" t="s">
        <v>234</v>
      </c>
      <c r="G5040" s="61" t="s">
        <v>431</v>
      </c>
      <c r="H5040" s="299"/>
    </row>
    <row r="5041" spans="1:8" s="138" customFormat="1" ht="15" customHeight="1">
      <c r="A5041" s="62">
        <v>44440</v>
      </c>
      <c r="B5041" s="61" t="s">
        <v>873</v>
      </c>
      <c r="C5041" s="330"/>
      <c r="D5041" s="63">
        <v>297920</v>
      </c>
      <c r="E5041" s="61" t="s">
        <v>328</v>
      </c>
      <c r="F5041" s="61" t="s">
        <v>234</v>
      </c>
      <c r="G5041" s="61" t="s">
        <v>431</v>
      </c>
      <c r="H5041" s="299"/>
    </row>
    <row r="5042" spans="1:8" s="138" customFormat="1" ht="15" customHeight="1">
      <c r="A5042" s="62">
        <v>44440</v>
      </c>
      <c r="B5042" s="61" t="s">
        <v>276</v>
      </c>
      <c r="C5042" s="330">
        <f t="shared" ref="C5042" si="25">D5040+D5041</f>
        <v>3277120</v>
      </c>
      <c r="D5042" s="63"/>
      <c r="E5042" s="61" t="s">
        <v>328</v>
      </c>
      <c r="F5042" s="61" t="s">
        <v>234</v>
      </c>
      <c r="G5042" s="61" t="s">
        <v>431</v>
      </c>
      <c r="H5042" s="299"/>
    </row>
    <row r="5043" spans="1:8" s="138" customFormat="1" ht="15" customHeight="1">
      <c r="A5043" s="62">
        <v>44440</v>
      </c>
      <c r="B5043" s="61" t="s">
        <v>161</v>
      </c>
      <c r="C5043" s="177"/>
      <c r="D5043" s="63">
        <v>1657200</v>
      </c>
      <c r="E5043" s="61" t="s">
        <v>328</v>
      </c>
      <c r="F5043" s="61" t="s">
        <v>235</v>
      </c>
      <c r="G5043" s="61" t="s">
        <v>431</v>
      </c>
      <c r="H5043" s="299"/>
    </row>
    <row r="5044" spans="1:8" s="138" customFormat="1" ht="15" customHeight="1">
      <c r="A5044" s="62">
        <v>44440</v>
      </c>
      <c r="B5044" s="61" t="s">
        <v>873</v>
      </c>
      <c r="C5044" s="330"/>
      <c r="D5044" s="63">
        <v>165720</v>
      </c>
      <c r="E5044" s="61" t="s">
        <v>328</v>
      </c>
      <c r="F5044" s="61" t="s">
        <v>235</v>
      </c>
      <c r="G5044" s="61" t="s">
        <v>431</v>
      </c>
      <c r="H5044" s="299"/>
    </row>
    <row r="5045" spans="1:8" s="138" customFormat="1" ht="15" customHeight="1">
      <c r="A5045" s="62">
        <v>44440</v>
      </c>
      <c r="B5045" s="61" t="s">
        <v>276</v>
      </c>
      <c r="C5045" s="330">
        <f t="shared" ref="C5045" si="26">D5043+D5044</f>
        <v>1822920</v>
      </c>
      <c r="D5045" s="63"/>
      <c r="E5045" s="61" t="s">
        <v>328</v>
      </c>
      <c r="F5045" s="61" t="s">
        <v>235</v>
      </c>
      <c r="G5045" s="61" t="s">
        <v>431</v>
      </c>
      <c r="H5045" s="299"/>
    </row>
    <row r="5046" spans="1:8" s="138" customFormat="1" ht="15" customHeight="1">
      <c r="A5046" s="62">
        <v>44440</v>
      </c>
      <c r="B5046" s="61" t="s">
        <v>85</v>
      </c>
      <c r="C5046" s="177"/>
      <c r="D5046" s="63">
        <v>3217499.9999999995</v>
      </c>
      <c r="E5046" s="61" t="s">
        <v>427</v>
      </c>
      <c r="F5046" s="61" t="s">
        <v>234</v>
      </c>
      <c r="G5046" s="61" t="s">
        <v>431</v>
      </c>
      <c r="H5046" s="299"/>
    </row>
    <row r="5047" spans="1:8" s="138" customFormat="1" ht="15" customHeight="1">
      <c r="A5047" s="62">
        <v>44440</v>
      </c>
      <c r="B5047" s="61" t="s">
        <v>873</v>
      </c>
      <c r="C5047" s="330"/>
      <c r="D5047" s="63">
        <v>321750</v>
      </c>
      <c r="E5047" s="61" t="s">
        <v>427</v>
      </c>
      <c r="F5047" s="61" t="s">
        <v>234</v>
      </c>
      <c r="G5047" s="61" t="s">
        <v>431</v>
      </c>
      <c r="H5047" s="299"/>
    </row>
    <row r="5048" spans="1:8" s="138" customFormat="1" ht="15" customHeight="1">
      <c r="A5048" s="62">
        <v>44440</v>
      </c>
      <c r="B5048" s="61" t="s">
        <v>276</v>
      </c>
      <c r="C5048" s="330">
        <f t="shared" ref="C5048" si="27">D5046+D5047</f>
        <v>3539249.9999999995</v>
      </c>
      <c r="D5048" s="63"/>
      <c r="E5048" s="61" t="s">
        <v>427</v>
      </c>
      <c r="F5048" s="61" t="s">
        <v>234</v>
      </c>
      <c r="G5048" s="61" t="s">
        <v>431</v>
      </c>
      <c r="H5048" s="299"/>
    </row>
    <row r="5049" spans="1:8" s="138" customFormat="1" ht="15" customHeight="1">
      <c r="A5049" s="62">
        <v>44440</v>
      </c>
      <c r="B5049" s="61" t="s">
        <v>161</v>
      </c>
      <c r="C5049" s="177"/>
      <c r="D5049" s="63">
        <v>1754999.9999999998</v>
      </c>
      <c r="E5049" s="61" t="s">
        <v>427</v>
      </c>
      <c r="F5049" s="61" t="s">
        <v>235</v>
      </c>
      <c r="G5049" s="61" t="s">
        <v>431</v>
      </c>
      <c r="H5049" s="299"/>
    </row>
    <row r="5050" spans="1:8" s="138" customFormat="1" ht="15" customHeight="1">
      <c r="A5050" s="62">
        <v>44440</v>
      </c>
      <c r="B5050" s="61" t="s">
        <v>873</v>
      </c>
      <c r="C5050" s="330"/>
      <c r="D5050" s="63">
        <v>175500</v>
      </c>
      <c r="E5050" s="61" t="s">
        <v>427</v>
      </c>
      <c r="F5050" s="61" t="s">
        <v>235</v>
      </c>
      <c r="G5050" s="61" t="s">
        <v>431</v>
      </c>
      <c r="H5050" s="299"/>
    </row>
    <row r="5051" spans="1:8" s="138" customFormat="1" ht="15" customHeight="1">
      <c r="A5051" s="62">
        <v>44440</v>
      </c>
      <c r="B5051" s="61" t="s">
        <v>276</v>
      </c>
      <c r="C5051" s="330">
        <f t="shared" ref="C5051" si="28">D5049+D5050</f>
        <v>1930499.9999999998</v>
      </c>
      <c r="D5051" s="63"/>
      <c r="E5051" s="61" t="s">
        <v>427</v>
      </c>
      <c r="F5051" s="61" t="s">
        <v>235</v>
      </c>
      <c r="G5051" s="61" t="s">
        <v>431</v>
      </c>
      <c r="H5051" s="299"/>
    </row>
    <row r="5052" spans="1:8" s="138" customFormat="1" ht="15" customHeight="1">
      <c r="A5052" s="62">
        <v>44440</v>
      </c>
      <c r="B5052" s="61" t="s">
        <v>85</v>
      </c>
      <c r="C5052" s="177"/>
      <c r="D5052" s="63">
        <v>3762300</v>
      </c>
      <c r="E5052" s="61" t="s">
        <v>126</v>
      </c>
      <c r="F5052" s="61" t="s">
        <v>234</v>
      </c>
      <c r="G5052" s="61" t="s">
        <v>431</v>
      </c>
      <c r="H5052" s="299"/>
    </row>
    <row r="5053" spans="1:8" s="138" customFormat="1" ht="15" customHeight="1">
      <c r="A5053" s="62">
        <v>44440</v>
      </c>
      <c r="B5053" s="61" t="s">
        <v>873</v>
      </c>
      <c r="C5053" s="63"/>
      <c r="D5053" s="63">
        <v>376230</v>
      </c>
      <c r="E5053" s="61" t="s">
        <v>126</v>
      </c>
      <c r="F5053" s="61" t="s">
        <v>234</v>
      </c>
      <c r="G5053" s="61" t="s">
        <v>431</v>
      </c>
      <c r="H5053" s="299"/>
    </row>
    <row r="5054" spans="1:8" s="138" customFormat="1" ht="15" customHeight="1">
      <c r="A5054" s="62">
        <v>44440</v>
      </c>
      <c r="B5054" s="61" t="s">
        <v>276</v>
      </c>
      <c r="C5054" s="63">
        <f t="shared" ref="C5054" si="29">D5052+D5053</f>
        <v>4138530</v>
      </c>
      <c r="D5054" s="63"/>
      <c r="E5054" s="61" t="s">
        <v>126</v>
      </c>
      <c r="F5054" s="61" t="s">
        <v>234</v>
      </c>
      <c r="G5054" s="61" t="s">
        <v>431</v>
      </c>
      <c r="H5054" s="299"/>
    </row>
    <row r="5055" spans="1:8" s="138" customFormat="1" ht="15" customHeight="1">
      <c r="A5055" s="62">
        <v>44440</v>
      </c>
      <c r="B5055" s="61" t="s">
        <v>161</v>
      </c>
      <c r="C5055" s="329"/>
      <c r="D5055" s="63">
        <v>2078200</v>
      </c>
      <c r="E5055" s="61" t="s">
        <v>126</v>
      </c>
      <c r="F5055" s="61" t="s">
        <v>235</v>
      </c>
      <c r="G5055" s="61" t="s">
        <v>431</v>
      </c>
      <c r="H5055" s="299"/>
    </row>
    <row r="5056" spans="1:8" s="138" customFormat="1" ht="15" customHeight="1">
      <c r="A5056" s="62">
        <v>44440</v>
      </c>
      <c r="B5056" s="61" t="s">
        <v>873</v>
      </c>
      <c r="C5056" s="63"/>
      <c r="D5056" s="63">
        <v>207820</v>
      </c>
      <c r="E5056" s="61" t="s">
        <v>126</v>
      </c>
      <c r="F5056" s="61" t="s">
        <v>235</v>
      </c>
      <c r="G5056" s="61" t="s">
        <v>431</v>
      </c>
      <c r="H5056" s="299"/>
    </row>
    <row r="5057" spans="1:8" s="138" customFormat="1" ht="15" customHeight="1">
      <c r="A5057" s="62">
        <v>44440</v>
      </c>
      <c r="B5057" s="61" t="s">
        <v>276</v>
      </c>
      <c r="C5057" s="63">
        <f t="shared" ref="C5057" si="30">D5055+D5056</f>
        <v>2286020</v>
      </c>
      <c r="D5057" s="63"/>
      <c r="E5057" s="61" t="s">
        <v>126</v>
      </c>
      <c r="F5057" s="61" t="s">
        <v>235</v>
      </c>
      <c r="G5057" s="61" t="s">
        <v>431</v>
      </c>
      <c r="H5057" s="299"/>
    </row>
    <row r="5058" spans="1:8" s="138" customFormat="1" ht="15" customHeight="1">
      <c r="A5058" s="62">
        <v>44440</v>
      </c>
      <c r="B5058" s="61" t="s">
        <v>85</v>
      </c>
      <c r="C5058" s="329"/>
      <c r="D5058" s="63">
        <v>1273600</v>
      </c>
      <c r="E5058" s="61" t="s">
        <v>355</v>
      </c>
      <c r="F5058" s="61" t="s">
        <v>234</v>
      </c>
      <c r="G5058" s="61" t="s">
        <v>431</v>
      </c>
      <c r="H5058" s="299"/>
    </row>
    <row r="5059" spans="1:8" s="138" customFormat="1" ht="15" customHeight="1">
      <c r="A5059" s="62">
        <v>44440</v>
      </c>
      <c r="B5059" s="61" t="s">
        <v>873</v>
      </c>
      <c r="C5059" s="63"/>
      <c r="D5059" s="63">
        <v>127360</v>
      </c>
      <c r="E5059" s="61" t="s">
        <v>355</v>
      </c>
      <c r="F5059" s="61" t="s">
        <v>234</v>
      </c>
      <c r="G5059" s="61" t="s">
        <v>431</v>
      </c>
      <c r="H5059" s="299"/>
    </row>
    <row r="5060" spans="1:8" s="138" customFormat="1" ht="15" customHeight="1">
      <c r="A5060" s="62">
        <v>44440</v>
      </c>
      <c r="B5060" s="61" t="s">
        <v>276</v>
      </c>
      <c r="C5060" s="63">
        <f t="shared" ref="C5060" si="31">D5058+D5059</f>
        <v>1400960</v>
      </c>
      <c r="D5060" s="63"/>
      <c r="E5060" s="61" t="s">
        <v>355</v>
      </c>
      <c r="F5060" s="61" t="s">
        <v>234</v>
      </c>
      <c r="G5060" s="61" t="s">
        <v>431</v>
      </c>
      <c r="H5060" s="299"/>
    </row>
    <row r="5061" spans="1:8" s="138" customFormat="1" ht="15" customHeight="1">
      <c r="A5061" s="62">
        <v>44440</v>
      </c>
      <c r="B5061" s="61" t="s">
        <v>161</v>
      </c>
      <c r="C5061" s="329"/>
      <c r="D5061" s="63">
        <v>694700</v>
      </c>
      <c r="E5061" s="61" t="s">
        <v>355</v>
      </c>
      <c r="F5061" s="61" t="s">
        <v>235</v>
      </c>
      <c r="G5061" s="61" t="s">
        <v>431</v>
      </c>
      <c r="H5061" s="299"/>
    </row>
    <row r="5062" spans="1:8" s="138" customFormat="1" ht="15" customHeight="1">
      <c r="A5062" s="62">
        <v>44440</v>
      </c>
      <c r="B5062" s="61" t="s">
        <v>873</v>
      </c>
      <c r="C5062" s="63"/>
      <c r="D5062" s="63">
        <v>69470</v>
      </c>
      <c r="E5062" s="61" t="s">
        <v>355</v>
      </c>
      <c r="F5062" s="61" t="s">
        <v>235</v>
      </c>
      <c r="G5062" s="61" t="s">
        <v>431</v>
      </c>
      <c r="H5062" s="299"/>
    </row>
    <row r="5063" spans="1:8" s="138" customFormat="1" ht="15" customHeight="1">
      <c r="A5063" s="62">
        <v>44440</v>
      </c>
      <c r="B5063" s="61" t="s">
        <v>276</v>
      </c>
      <c r="C5063" s="63">
        <f t="shared" ref="C5063" si="32">D5061+D5062</f>
        <v>764170</v>
      </c>
      <c r="D5063" s="63"/>
      <c r="E5063" s="61" t="s">
        <v>355</v>
      </c>
      <c r="F5063" s="61" t="s">
        <v>235</v>
      </c>
      <c r="G5063" s="61" t="s">
        <v>431</v>
      </c>
      <c r="H5063" s="299"/>
    </row>
    <row r="5064" spans="1:8" s="138" customFormat="1" ht="15" customHeight="1">
      <c r="A5064" s="62">
        <v>44440</v>
      </c>
      <c r="B5064" s="61" t="s">
        <v>85</v>
      </c>
      <c r="C5064" s="329"/>
      <c r="D5064" s="63">
        <v>13174000</v>
      </c>
      <c r="E5064" s="61" t="s">
        <v>139</v>
      </c>
      <c r="F5064" s="61" t="s">
        <v>234</v>
      </c>
      <c r="G5064" s="61" t="s">
        <v>431</v>
      </c>
      <c r="H5064" s="299"/>
    </row>
    <row r="5065" spans="1:8" s="138" customFormat="1" ht="15" customHeight="1">
      <c r="A5065" s="62">
        <v>44440</v>
      </c>
      <c r="B5065" s="61" t="s">
        <v>873</v>
      </c>
      <c r="C5065" s="63"/>
      <c r="D5065" s="63">
        <v>1317400</v>
      </c>
      <c r="E5065" s="61" t="s">
        <v>139</v>
      </c>
      <c r="F5065" s="61" t="s">
        <v>234</v>
      </c>
      <c r="G5065" s="61" t="s">
        <v>431</v>
      </c>
      <c r="H5065" s="299"/>
    </row>
    <row r="5066" spans="1:8" s="138" customFormat="1" ht="15" customHeight="1">
      <c r="A5066" s="62">
        <v>44440</v>
      </c>
      <c r="B5066" s="61" t="s">
        <v>276</v>
      </c>
      <c r="C5066" s="63">
        <f t="shared" ref="C5066" si="33">D5064+D5065</f>
        <v>14491400</v>
      </c>
      <c r="D5066" s="63"/>
      <c r="E5066" s="61" t="s">
        <v>139</v>
      </c>
      <c r="F5066" s="61" t="s">
        <v>234</v>
      </c>
      <c r="G5066" s="61" t="s">
        <v>431</v>
      </c>
      <c r="H5066" s="299"/>
    </row>
    <row r="5067" spans="1:8" s="138" customFormat="1" ht="15" customHeight="1">
      <c r="A5067" s="62">
        <v>44440</v>
      </c>
      <c r="B5067" s="61" t="s">
        <v>161</v>
      </c>
      <c r="C5067" s="329"/>
      <c r="D5067" s="63">
        <v>7629000</v>
      </c>
      <c r="E5067" s="61" t="s">
        <v>139</v>
      </c>
      <c r="F5067" s="61" t="s">
        <v>235</v>
      </c>
      <c r="G5067" s="61" t="s">
        <v>431</v>
      </c>
      <c r="H5067" s="299"/>
    </row>
    <row r="5068" spans="1:8" s="138" customFormat="1" ht="15" customHeight="1">
      <c r="A5068" s="62">
        <v>44440</v>
      </c>
      <c r="B5068" s="61" t="s">
        <v>873</v>
      </c>
      <c r="C5068" s="63"/>
      <c r="D5068" s="63">
        <v>762900</v>
      </c>
      <c r="E5068" s="61" t="s">
        <v>139</v>
      </c>
      <c r="F5068" s="61" t="s">
        <v>235</v>
      </c>
      <c r="G5068" s="61" t="s">
        <v>431</v>
      </c>
      <c r="H5068" s="299"/>
    </row>
    <row r="5069" spans="1:8" s="138" customFormat="1" ht="15" customHeight="1">
      <c r="A5069" s="62">
        <v>44440</v>
      </c>
      <c r="B5069" s="61" t="s">
        <v>276</v>
      </c>
      <c r="C5069" s="63">
        <f t="shared" ref="C5069" si="34">D5067+D5068</f>
        <v>8391900</v>
      </c>
      <c r="D5069" s="63"/>
      <c r="E5069" s="61" t="s">
        <v>139</v>
      </c>
      <c r="F5069" s="61" t="s">
        <v>235</v>
      </c>
      <c r="G5069" s="61" t="s">
        <v>431</v>
      </c>
      <c r="H5069" s="299"/>
    </row>
    <row r="5070" spans="1:8" s="138" customFormat="1" ht="15" customHeight="1">
      <c r="A5070" s="62">
        <v>44440</v>
      </c>
      <c r="B5070" s="61" t="s">
        <v>85</v>
      </c>
      <c r="C5070" s="329"/>
      <c r="D5070" s="63">
        <v>5274000</v>
      </c>
      <c r="E5070" s="61" t="s">
        <v>127</v>
      </c>
      <c r="F5070" s="61" t="s">
        <v>234</v>
      </c>
      <c r="G5070" s="61" t="s">
        <v>431</v>
      </c>
      <c r="H5070" s="299"/>
    </row>
    <row r="5071" spans="1:8" s="138" customFormat="1" ht="15" customHeight="1">
      <c r="A5071" s="62">
        <v>44440</v>
      </c>
      <c r="B5071" s="61" t="s">
        <v>873</v>
      </c>
      <c r="C5071" s="63"/>
      <c r="D5071" s="63">
        <v>527400</v>
      </c>
      <c r="E5071" s="61" t="s">
        <v>127</v>
      </c>
      <c r="F5071" s="61" t="s">
        <v>234</v>
      </c>
      <c r="G5071" s="61" t="s">
        <v>431</v>
      </c>
      <c r="H5071" s="299"/>
    </row>
    <row r="5072" spans="1:8" s="138" customFormat="1" ht="15" customHeight="1">
      <c r="A5072" s="62">
        <v>44440</v>
      </c>
      <c r="B5072" s="61" t="s">
        <v>276</v>
      </c>
      <c r="C5072" s="63">
        <f t="shared" ref="C5072" si="35">D5070+D5071</f>
        <v>5801400</v>
      </c>
      <c r="D5072" s="63"/>
      <c r="E5072" s="61" t="s">
        <v>127</v>
      </c>
      <c r="F5072" s="61" t="s">
        <v>234</v>
      </c>
      <c r="G5072" s="61" t="s">
        <v>431</v>
      </c>
      <c r="H5072" s="299"/>
    </row>
    <row r="5073" spans="1:8" s="138" customFormat="1" ht="15" customHeight="1">
      <c r="A5073" s="62">
        <v>44440</v>
      </c>
      <c r="B5073" s="61" t="s">
        <v>161</v>
      </c>
      <c r="C5073" s="329"/>
      <c r="D5073" s="63">
        <v>2636000</v>
      </c>
      <c r="E5073" s="61" t="s">
        <v>127</v>
      </c>
      <c r="F5073" s="61" t="s">
        <v>235</v>
      </c>
      <c r="G5073" s="61" t="s">
        <v>431</v>
      </c>
      <c r="H5073" s="299"/>
    </row>
    <row r="5074" spans="1:8" s="138" customFormat="1" ht="15" customHeight="1">
      <c r="A5074" s="62">
        <v>44440</v>
      </c>
      <c r="B5074" s="61" t="s">
        <v>873</v>
      </c>
      <c r="C5074" s="63"/>
      <c r="D5074" s="63">
        <v>263600</v>
      </c>
      <c r="E5074" s="61" t="s">
        <v>127</v>
      </c>
      <c r="F5074" s="61" t="s">
        <v>235</v>
      </c>
      <c r="G5074" s="61" t="s">
        <v>431</v>
      </c>
      <c r="H5074" s="299"/>
    </row>
    <row r="5075" spans="1:8" s="138" customFormat="1" ht="15" customHeight="1">
      <c r="A5075" s="62">
        <v>44440</v>
      </c>
      <c r="B5075" s="61" t="s">
        <v>276</v>
      </c>
      <c r="C5075" s="63">
        <f t="shared" ref="C5075" si="36">D5073+D5074</f>
        <v>2899600</v>
      </c>
      <c r="D5075" s="63"/>
      <c r="E5075" s="61" t="s">
        <v>127</v>
      </c>
      <c r="F5075" s="61" t="s">
        <v>235</v>
      </c>
      <c r="G5075" s="61" t="s">
        <v>431</v>
      </c>
      <c r="H5075" s="299"/>
    </row>
    <row r="5076" spans="1:8" s="138" customFormat="1" ht="15" customHeight="1">
      <c r="A5076" s="62">
        <v>44440</v>
      </c>
      <c r="B5076" s="61" t="s">
        <v>161</v>
      </c>
      <c r="C5076" s="329"/>
      <c r="D5076" s="63">
        <v>6805670</v>
      </c>
      <c r="E5076" s="61" t="s">
        <v>128</v>
      </c>
      <c r="F5076" s="61" t="s">
        <v>235</v>
      </c>
      <c r="G5076" s="61" t="s">
        <v>431</v>
      </c>
      <c r="H5076" s="299"/>
    </row>
    <row r="5077" spans="1:8" s="138" customFormat="1" ht="15" customHeight="1">
      <c r="A5077" s="62">
        <v>44440</v>
      </c>
      <c r="B5077" s="61" t="s">
        <v>873</v>
      </c>
      <c r="C5077" s="63"/>
      <c r="D5077" s="63">
        <v>680567</v>
      </c>
      <c r="E5077" s="61" t="s">
        <v>128</v>
      </c>
      <c r="F5077" s="61" t="s">
        <v>235</v>
      </c>
      <c r="G5077" s="61" t="s">
        <v>431</v>
      </c>
      <c r="H5077" s="299"/>
    </row>
    <row r="5078" spans="1:8" s="138" customFormat="1" ht="15" customHeight="1">
      <c r="A5078" s="62">
        <v>44440</v>
      </c>
      <c r="B5078" s="61" t="s">
        <v>276</v>
      </c>
      <c r="C5078" s="63">
        <f t="shared" ref="C5078" si="37">D5076+D5077</f>
        <v>7486237</v>
      </c>
      <c r="D5078" s="63"/>
      <c r="E5078" s="61" t="s">
        <v>128</v>
      </c>
      <c r="F5078" s="61" t="s">
        <v>235</v>
      </c>
      <c r="G5078" s="61" t="s">
        <v>431</v>
      </c>
      <c r="H5078" s="299"/>
    </row>
    <row r="5079" spans="1:8" s="138" customFormat="1" ht="15" customHeight="1">
      <c r="A5079" s="62">
        <v>44440</v>
      </c>
      <c r="B5079" s="61" t="s">
        <v>85</v>
      </c>
      <c r="C5079" s="329"/>
      <c r="D5079" s="63">
        <v>7469000</v>
      </c>
      <c r="E5079" s="61" t="s">
        <v>130</v>
      </c>
      <c r="F5079" s="61" t="s">
        <v>234</v>
      </c>
      <c r="G5079" s="61" t="s">
        <v>431</v>
      </c>
      <c r="H5079" s="299"/>
    </row>
    <row r="5080" spans="1:8" s="138" customFormat="1" ht="15" customHeight="1">
      <c r="A5080" s="62">
        <v>44440</v>
      </c>
      <c r="B5080" s="61" t="s">
        <v>873</v>
      </c>
      <c r="C5080" s="63"/>
      <c r="D5080" s="63">
        <v>746900</v>
      </c>
      <c r="E5080" s="61" t="s">
        <v>130</v>
      </c>
      <c r="F5080" s="61" t="s">
        <v>234</v>
      </c>
      <c r="G5080" s="61" t="s">
        <v>431</v>
      </c>
      <c r="H5080" s="299"/>
    </row>
    <row r="5081" spans="1:8" s="138" customFormat="1" ht="15" customHeight="1">
      <c r="A5081" s="62">
        <v>44440</v>
      </c>
      <c r="B5081" s="61" t="s">
        <v>276</v>
      </c>
      <c r="C5081" s="63">
        <f t="shared" ref="C5081" si="38">D5079+D5080</f>
        <v>8215900</v>
      </c>
      <c r="D5081" s="63"/>
      <c r="E5081" s="61" t="s">
        <v>130</v>
      </c>
      <c r="F5081" s="61" t="s">
        <v>234</v>
      </c>
      <c r="G5081" s="61" t="s">
        <v>431</v>
      </c>
      <c r="H5081" s="299"/>
    </row>
    <row r="5082" spans="1:8" s="138" customFormat="1" ht="15" customHeight="1">
      <c r="A5082" s="62">
        <v>44440</v>
      </c>
      <c r="B5082" s="61" t="s">
        <v>161</v>
      </c>
      <c r="C5082" s="329"/>
      <c r="D5082" s="63">
        <v>3746800</v>
      </c>
      <c r="E5082" s="61" t="s">
        <v>130</v>
      </c>
      <c r="F5082" s="61" t="s">
        <v>235</v>
      </c>
      <c r="G5082" s="61" t="s">
        <v>431</v>
      </c>
      <c r="H5082" s="299"/>
    </row>
    <row r="5083" spans="1:8" s="138" customFormat="1" ht="15" customHeight="1">
      <c r="A5083" s="62">
        <v>44440</v>
      </c>
      <c r="B5083" s="61" t="s">
        <v>873</v>
      </c>
      <c r="C5083" s="63"/>
      <c r="D5083" s="63">
        <v>374680</v>
      </c>
      <c r="E5083" s="61" t="s">
        <v>130</v>
      </c>
      <c r="F5083" s="61" t="s">
        <v>235</v>
      </c>
      <c r="G5083" s="61" t="s">
        <v>431</v>
      </c>
      <c r="H5083" s="299"/>
    </row>
    <row r="5084" spans="1:8" s="138" customFormat="1" ht="15" customHeight="1">
      <c r="A5084" s="62">
        <v>44440</v>
      </c>
      <c r="B5084" s="61" t="s">
        <v>276</v>
      </c>
      <c r="C5084" s="63">
        <f t="shared" ref="C5084" si="39">D5082+D5083</f>
        <v>4121480</v>
      </c>
      <c r="D5084" s="63"/>
      <c r="E5084" s="61" t="s">
        <v>130</v>
      </c>
      <c r="F5084" s="61" t="s">
        <v>235</v>
      </c>
      <c r="G5084" s="61" t="s">
        <v>431</v>
      </c>
      <c r="H5084" s="299"/>
    </row>
    <row r="5085" spans="1:8" s="138" customFormat="1" ht="15" customHeight="1">
      <c r="A5085" s="62">
        <v>44440</v>
      </c>
      <c r="B5085" s="61" t="s">
        <v>85</v>
      </c>
      <c r="C5085" s="329"/>
      <c r="D5085" s="63">
        <v>5135200</v>
      </c>
      <c r="E5085" s="61" t="s">
        <v>408</v>
      </c>
      <c r="F5085" s="61" t="s">
        <v>234</v>
      </c>
      <c r="G5085" s="61" t="s">
        <v>431</v>
      </c>
      <c r="H5085" s="299"/>
    </row>
    <row r="5086" spans="1:8" s="138" customFormat="1" ht="15" customHeight="1">
      <c r="A5086" s="62">
        <v>44440</v>
      </c>
      <c r="B5086" s="61" t="s">
        <v>873</v>
      </c>
      <c r="C5086" s="63"/>
      <c r="D5086" s="63">
        <v>513520</v>
      </c>
      <c r="E5086" s="61" t="s">
        <v>408</v>
      </c>
      <c r="F5086" s="61" t="s">
        <v>234</v>
      </c>
      <c r="G5086" s="61" t="s">
        <v>431</v>
      </c>
      <c r="H5086" s="299"/>
    </row>
    <row r="5087" spans="1:8" s="138" customFormat="1" ht="15" customHeight="1">
      <c r="A5087" s="62">
        <v>44440</v>
      </c>
      <c r="B5087" s="61" t="s">
        <v>276</v>
      </c>
      <c r="C5087" s="63">
        <f t="shared" ref="C5087" si="40">D5085+D5086</f>
        <v>5648720</v>
      </c>
      <c r="D5087" s="63"/>
      <c r="E5087" s="61" t="s">
        <v>408</v>
      </c>
      <c r="F5087" s="61" t="s">
        <v>234</v>
      </c>
      <c r="G5087" s="61" t="s">
        <v>431</v>
      </c>
      <c r="H5087" s="299"/>
    </row>
    <row r="5088" spans="1:8" s="138" customFormat="1" ht="15" customHeight="1">
      <c r="A5088" s="62">
        <v>44440</v>
      </c>
      <c r="B5088" s="61" t="s">
        <v>161</v>
      </c>
      <c r="C5088" s="329"/>
      <c r="D5088" s="63">
        <v>1578300</v>
      </c>
      <c r="E5088" s="61" t="s">
        <v>408</v>
      </c>
      <c r="F5088" s="61" t="s">
        <v>235</v>
      </c>
      <c r="G5088" s="61" t="s">
        <v>431</v>
      </c>
      <c r="H5088" s="299"/>
    </row>
    <row r="5089" spans="1:8" s="138" customFormat="1" ht="15" customHeight="1">
      <c r="A5089" s="62">
        <v>44440</v>
      </c>
      <c r="B5089" s="61" t="s">
        <v>873</v>
      </c>
      <c r="C5089" s="63"/>
      <c r="D5089" s="63">
        <v>157830</v>
      </c>
      <c r="E5089" s="61" t="s">
        <v>408</v>
      </c>
      <c r="F5089" s="61" t="s">
        <v>235</v>
      </c>
      <c r="G5089" s="61" t="s">
        <v>431</v>
      </c>
      <c r="H5089" s="299"/>
    </row>
    <row r="5090" spans="1:8" s="138" customFormat="1" ht="15" customHeight="1">
      <c r="A5090" s="62">
        <v>44440</v>
      </c>
      <c r="B5090" s="61" t="s">
        <v>276</v>
      </c>
      <c r="C5090" s="63">
        <f t="shared" ref="C5090" si="41">D5088+D5089</f>
        <v>1736130</v>
      </c>
      <c r="D5090" s="63"/>
      <c r="E5090" s="61" t="s">
        <v>408</v>
      </c>
      <c r="F5090" s="61" t="s">
        <v>235</v>
      </c>
      <c r="G5090" s="61" t="s">
        <v>431</v>
      </c>
      <c r="H5090" s="299"/>
    </row>
    <row r="5091" spans="1:8" s="138" customFormat="1" ht="15" customHeight="1">
      <c r="A5091" s="62">
        <v>44440</v>
      </c>
      <c r="B5091" s="61" t="s">
        <v>85</v>
      </c>
      <c r="C5091" s="329"/>
      <c r="D5091" s="63">
        <v>7371500</v>
      </c>
      <c r="E5091" s="61" t="s">
        <v>432</v>
      </c>
      <c r="F5091" s="61" t="s">
        <v>234</v>
      </c>
      <c r="G5091" s="61" t="s">
        <v>431</v>
      </c>
      <c r="H5091" s="299"/>
    </row>
    <row r="5092" spans="1:8" s="138" customFormat="1" ht="15" customHeight="1">
      <c r="A5092" s="62">
        <v>44440</v>
      </c>
      <c r="B5092" s="61" t="s">
        <v>873</v>
      </c>
      <c r="C5092" s="63"/>
      <c r="D5092" s="63">
        <v>737150</v>
      </c>
      <c r="E5092" s="61" t="s">
        <v>432</v>
      </c>
      <c r="F5092" s="61" t="s">
        <v>234</v>
      </c>
      <c r="G5092" s="61" t="s">
        <v>431</v>
      </c>
      <c r="H5092" s="299"/>
    </row>
    <row r="5093" spans="1:8" s="138" customFormat="1" ht="15" customHeight="1">
      <c r="A5093" s="62">
        <v>44440</v>
      </c>
      <c r="B5093" s="61" t="s">
        <v>276</v>
      </c>
      <c r="C5093" s="63">
        <f t="shared" ref="C5093" si="42">D5091+D5092</f>
        <v>8108650</v>
      </c>
      <c r="D5093" s="63"/>
      <c r="E5093" s="61" t="s">
        <v>432</v>
      </c>
      <c r="F5093" s="61" t="s">
        <v>234</v>
      </c>
      <c r="G5093" s="61" t="s">
        <v>431</v>
      </c>
      <c r="H5093" s="299"/>
    </row>
    <row r="5094" spans="1:8" s="138" customFormat="1" ht="15" customHeight="1">
      <c r="A5094" s="62">
        <v>44440</v>
      </c>
      <c r="B5094" s="61" t="s">
        <v>161</v>
      </c>
      <c r="C5094" s="329"/>
      <c r="D5094" s="63">
        <v>2817700</v>
      </c>
      <c r="E5094" s="61" t="s">
        <v>432</v>
      </c>
      <c r="F5094" s="61" t="s">
        <v>235</v>
      </c>
      <c r="G5094" s="61" t="s">
        <v>431</v>
      </c>
      <c r="H5094" s="299"/>
    </row>
    <row r="5095" spans="1:8" s="138" customFormat="1" ht="15" customHeight="1">
      <c r="A5095" s="62">
        <v>44440</v>
      </c>
      <c r="B5095" s="61" t="s">
        <v>873</v>
      </c>
      <c r="C5095" s="63"/>
      <c r="D5095" s="63">
        <v>281770</v>
      </c>
      <c r="E5095" s="61" t="s">
        <v>432</v>
      </c>
      <c r="F5095" s="61" t="s">
        <v>235</v>
      </c>
      <c r="G5095" s="61" t="s">
        <v>431</v>
      </c>
      <c r="H5095" s="299"/>
    </row>
    <row r="5096" spans="1:8" s="138" customFormat="1" ht="15" customHeight="1">
      <c r="A5096" s="62">
        <v>44440</v>
      </c>
      <c r="B5096" s="61" t="s">
        <v>276</v>
      </c>
      <c r="C5096" s="63">
        <f t="shared" ref="C5096" si="43">D5094+D5095</f>
        <v>3099470</v>
      </c>
      <c r="D5096" s="63"/>
      <c r="E5096" s="61" t="s">
        <v>432</v>
      </c>
      <c r="F5096" s="61" t="s">
        <v>235</v>
      </c>
      <c r="G5096" s="61" t="s">
        <v>431</v>
      </c>
      <c r="H5096" s="299"/>
    </row>
    <row r="5097" spans="1:8" s="138" customFormat="1" ht="15" customHeight="1">
      <c r="A5097" s="62">
        <v>44440</v>
      </c>
      <c r="B5097" s="61" t="s">
        <v>85</v>
      </c>
      <c r="C5097" s="329"/>
      <c r="D5097" s="63">
        <v>26431350</v>
      </c>
      <c r="E5097" s="61" t="s">
        <v>443</v>
      </c>
      <c r="F5097" s="61" t="s">
        <v>234</v>
      </c>
      <c r="G5097" s="61" t="s">
        <v>431</v>
      </c>
      <c r="H5097" s="299"/>
    </row>
    <row r="5098" spans="1:8" s="138" customFormat="1" ht="15" customHeight="1">
      <c r="A5098" s="62">
        <v>44440</v>
      </c>
      <c r="B5098" s="61" t="s">
        <v>873</v>
      </c>
      <c r="C5098" s="63"/>
      <c r="D5098" s="63">
        <v>2643135</v>
      </c>
      <c r="E5098" s="61" t="s">
        <v>443</v>
      </c>
      <c r="F5098" s="61" t="s">
        <v>234</v>
      </c>
      <c r="G5098" s="61" t="s">
        <v>431</v>
      </c>
      <c r="H5098" s="299"/>
    </row>
    <row r="5099" spans="1:8" s="138" customFormat="1" ht="15" customHeight="1">
      <c r="A5099" s="62">
        <v>44440</v>
      </c>
      <c r="B5099" s="61" t="s">
        <v>276</v>
      </c>
      <c r="C5099" s="63">
        <f t="shared" ref="C5099" si="44">D5097+D5098</f>
        <v>29074485</v>
      </c>
      <c r="D5099" s="63"/>
      <c r="E5099" s="61" t="s">
        <v>443</v>
      </c>
      <c r="F5099" s="61" t="s">
        <v>234</v>
      </c>
      <c r="G5099" s="61" t="s">
        <v>431</v>
      </c>
      <c r="H5099" s="299"/>
    </row>
    <row r="5100" spans="1:8" s="138" customFormat="1" ht="15" customHeight="1">
      <c r="A5100" s="62">
        <v>44440</v>
      </c>
      <c r="B5100" s="61" t="s">
        <v>161</v>
      </c>
      <c r="C5100" s="329"/>
      <c r="D5100" s="63">
        <v>14417100</v>
      </c>
      <c r="E5100" s="61" t="s">
        <v>443</v>
      </c>
      <c r="F5100" s="61" t="s">
        <v>235</v>
      </c>
      <c r="G5100" s="61" t="s">
        <v>431</v>
      </c>
      <c r="H5100" s="299"/>
    </row>
    <row r="5101" spans="1:8" s="138" customFormat="1" ht="15" customHeight="1">
      <c r="A5101" s="62">
        <v>44440</v>
      </c>
      <c r="B5101" s="61" t="s">
        <v>873</v>
      </c>
      <c r="C5101" s="63"/>
      <c r="D5101" s="63">
        <v>1441710</v>
      </c>
      <c r="E5101" s="61" t="s">
        <v>443</v>
      </c>
      <c r="F5101" s="61" t="s">
        <v>235</v>
      </c>
      <c r="G5101" s="61" t="s">
        <v>431</v>
      </c>
      <c r="H5101" s="299"/>
    </row>
    <row r="5102" spans="1:8" s="138" customFormat="1" ht="15" customHeight="1">
      <c r="A5102" s="62">
        <v>44440</v>
      </c>
      <c r="B5102" s="61" t="s">
        <v>276</v>
      </c>
      <c r="C5102" s="63">
        <f t="shared" ref="C5102" si="45">D5100+D5101</f>
        <v>15858810</v>
      </c>
      <c r="D5102" s="63"/>
      <c r="E5102" s="61" t="s">
        <v>443</v>
      </c>
      <c r="F5102" s="61" t="s">
        <v>235</v>
      </c>
      <c r="G5102" s="61" t="s">
        <v>431</v>
      </c>
      <c r="H5102" s="299"/>
    </row>
    <row r="5103" spans="1:8" s="138" customFormat="1" ht="15" customHeight="1">
      <c r="A5103" s="62">
        <v>44440</v>
      </c>
      <c r="B5103" s="61" t="s">
        <v>85</v>
      </c>
      <c r="C5103" s="329"/>
      <c r="D5103" s="63">
        <v>32627000</v>
      </c>
      <c r="E5103" s="61" t="s">
        <v>122</v>
      </c>
      <c r="F5103" s="61" t="s">
        <v>234</v>
      </c>
      <c r="G5103" s="61" t="s">
        <v>431</v>
      </c>
      <c r="H5103" s="299"/>
    </row>
    <row r="5104" spans="1:8" s="138" customFormat="1" ht="15" customHeight="1">
      <c r="A5104" s="62">
        <v>44440</v>
      </c>
      <c r="B5104" s="61" t="s">
        <v>873</v>
      </c>
      <c r="C5104" s="63"/>
      <c r="D5104" s="63">
        <v>3262700</v>
      </c>
      <c r="E5104" s="61" t="s">
        <v>122</v>
      </c>
      <c r="F5104" s="61" t="s">
        <v>234</v>
      </c>
      <c r="G5104" s="61" t="s">
        <v>431</v>
      </c>
      <c r="H5104" s="299"/>
    </row>
    <row r="5105" spans="1:8" s="138" customFormat="1" ht="15" customHeight="1">
      <c r="A5105" s="62">
        <v>44440</v>
      </c>
      <c r="B5105" s="61" t="s">
        <v>276</v>
      </c>
      <c r="C5105" s="63">
        <f t="shared" ref="C5105" si="46">D5103+D5104</f>
        <v>35889700</v>
      </c>
      <c r="D5105" s="63"/>
      <c r="E5105" s="61" t="s">
        <v>122</v>
      </c>
      <c r="F5105" s="61" t="s">
        <v>234</v>
      </c>
      <c r="G5105" s="61" t="s">
        <v>431</v>
      </c>
      <c r="H5105" s="299"/>
    </row>
    <row r="5106" spans="1:8" s="138" customFormat="1" ht="15" customHeight="1">
      <c r="A5106" s="62">
        <v>44440</v>
      </c>
      <c r="B5106" s="61" t="s">
        <v>161</v>
      </c>
      <c r="C5106" s="329"/>
      <c r="D5106" s="63">
        <v>19182700</v>
      </c>
      <c r="E5106" s="61" t="s">
        <v>122</v>
      </c>
      <c r="F5106" s="61" t="s">
        <v>235</v>
      </c>
      <c r="G5106" s="61" t="s">
        <v>431</v>
      </c>
      <c r="H5106" s="299"/>
    </row>
    <row r="5107" spans="1:8" s="138" customFormat="1" ht="15" customHeight="1">
      <c r="A5107" s="62">
        <v>44440</v>
      </c>
      <c r="B5107" s="61" t="s">
        <v>873</v>
      </c>
      <c r="C5107" s="63"/>
      <c r="D5107" s="63">
        <v>1918270</v>
      </c>
      <c r="E5107" s="61" t="s">
        <v>122</v>
      </c>
      <c r="F5107" s="61" t="s">
        <v>235</v>
      </c>
      <c r="G5107" s="61" t="s">
        <v>431</v>
      </c>
      <c r="H5107" s="299"/>
    </row>
    <row r="5108" spans="1:8" s="138" customFormat="1" ht="15" customHeight="1">
      <c r="A5108" s="62">
        <v>44440</v>
      </c>
      <c r="B5108" s="61" t="s">
        <v>276</v>
      </c>
      <c r="C5108" s="63">
        <f t="shared" ref="C5108" si="47">D5106+D5107</f>
        <v>21100970</v>
      </c>
      <c r="D5108" s="63"/>
      <c r="E5108" s="61" t="s">
        <v>122</v>
      </c>
      <c r="F5108" s="61" t="s">
        <v>235</v>
      </c>
      <c r="G5108" s="61" t="s">
        <v>431</v>
      </c>
      <c r="H5108" s="299"/>
    </row>
    <row r="5109" spans="1:8" s="138" customFormat="1" ht="15" customHeight="1">
      <c r="A5109" s="62">
        <v>44440</v>
      </c>
      <c r="B5109" s="61" t="s">
        <v>85</v>
      </c>
      <c r="C5109" s="329"/>
      <c r="D5109" s="63">
        <v>35578000</v>
      </c>
      <c r="E5109" s="61" t="s">
        <v>122</v>
      </c>
      <c r="F5109" s="61" t="s">
        <v>234</v>
      </c>
      <c r="G5109" s="61" t="s">
        <v>431</v>
      </c>
      <c r="H5109" s="299"/>
    </row>
    <row r="5110" spans="1:8" s="138" customFormat="1" ht="15" customHeight="1">
      <c r="A5110" s="62">
        <v>44440</v>
      </c>
      <c r="B5110" s="61" t="s">
        <v>873</v>
      </c>
      <c r="C5110" s="63"/>
      <c r="D5110" s="63">
        <v>3557800</v>
      </c>
      <c r="E5110" s="61" t="s">
        <v>122</v>
      </c>
      <c r="F5110" s="61" t="s">
        <v>234</v>
      </c>
      <c r="G5110" s="61" t="s">
        <v>431</v>
      </c>
      <c r="H5110" s="299"/>
    </row>
    <row r="5111" spans="1:8" s="138" customFormat="1" ht="15" customHeight="1">
      <c r="A5111" s="62">
        <v>44440</v>
      </c>
      <c r="B5111" s="61" t="s">
        <v>276</v>
      </c>
      <c r="C5111" s="63">
        <f t="shared" ref="C5111" si="48">D5109+D5110</f>
        <v>39135800</v>
      </c>
      <c r="D5111" s="63"/>
      <c r="E5111" s="61" t="s">
        <v>122</v>
      </c>
      <c r="F5111" s="61" t="s">
        <v>234</v>
      </c>
      <c r="G5111" s="61" t="s">
        <v>431</v>
      </c>
      <c r="H5111" s="299"/>
    </row>
    <row r="5112" spans="1:8" s="138" customFormat="1" ht="15" customHeight="1">
      <c r="A5112" s="62">
        <v>44440</v>
      </c>
      <c r="B5112" s="61" t="s">
        <v>161</v>
      </c>
      <c r="C5112" s="329"/>
      <c r="D5112" s="63">
        <v>20920000</v>
      </c>
      <c r="E5112" s="61" t="s">
        <v>122</v>
      </c>
      <c r="F5112" s="61" t="s">
        <v>235</v>
      </c>
      <c r="G5112" s="61" t="s">
        <v>431</v>
      </c>
      <c r="H5112" s="299"/>
    </row>
    <row r="5113" spans="1:8" s="138" customFormat="1" ht="15" customHeight="1">
      <c r="A5113" s="62">
        <v>44440</v>
      </c>
      <c r="B5113" s="61" t="s">
        <v>873</v>
      </c>
      <c r="C5113" s="63"/>
      <c r="D5113" s="63">
        <v>2092000</v>
      </c>
      <c r="E5113" s="61" t="s">
        <v>122</v>
      </c>
      <c r="F5113" s="61" t="s">
        <v>235</v>
      </c>
      <c r="G5113" s="61" t="s">
        <v>431</v>
      </c>
      <c r="H5113" s="299"/>
    </row>
    <row r="5114" spans="1:8" s="138" customFormat="1" ht="15" customHeight="1">
      <c r="A5114" s="62">
        <v>44440</v>
      </c>
      <c r="B5114" s="61" t="s">
        <v>276</v>
      </c>
      <c r="C5114" s="63">
        <f t="shared" ref="C5114" si="49">D5112+D5113</f>
        <v>23012000</v>
      </c>
      <c r="D5114" s="63"/>
      <c r="E5114" s="61" t="s">
        <v>122</v>
      </c>
      <c r="F5114" s="61" t="s">
        <v>235</v>
      </c>
      <c r="G5114" s="61" t="s">
        <v>431</v>
      </c>
      <c r="H5114" s="299"/>
    </row>
    <row r="5115" spans="1:8" s="138" customFormat="1" ht="15" customHeight="1">
      <c r="A5115" s="62">
        <v>44440</v>
      </c>
      <c r="B5115" s="61" t="s">
        <v>85</v>
      </c>
      <c r="C5115" s="329"/>
      <c r="D5115" s="63">
        <v>2275500</v>
      </c>
      <c r="E5115" s="61" t="s">
        <v>122</v>
      </c>
      <c r="F5115" s="61" t="s">
        <v>234</v>
      </c>
      <c r="G5115" s="61" t="s">
        <v>431</v>
      </c>
      <c r="H5115" s="299"/>
    </row>
    <row r="5116" spans="1:8" s="138" customFormat="1" ht="15" customHeight="1">
      <c r="A5116" s="62">
        <v>44440</v>
      </c>
      <c r="B5116" s="61" t="s">
        <v>873</v>
      </c>
      <c r="C5116" s="63"/>
      <c r="D5116" s="63">
        <v>227550</v>
      </c>
      <c r="E5116" s="61" t="s">
        <v>122</v>
      </c>
      <c r="F5116" s="61" t="s">
        <v>234</v>
      </c>
      <c r="G5116" s="61" t="s">
        <v>431</v>
      </c>
      <c r="H5116" s="299"/>
    </row>
    <row r="5117" spans="1:8" s="138" customFormat="1" ht="15" customHeight="1">
      <c r="A5117" s="62">
        <v>44440</v>
      </c>
      <c r="B5117" s="61" t="s">
        <v>276</v>
      </c>
      <c r="C5117" s="63">
        <f t="shared" ref="C5117" si="50">D5115+D5116</f>
        <v>2503050</v>
      </c>
      <c r="D5117" s="63"/>
      <c r="E5117" s="61" t="s">
        <v>122</v>
      </c>
      <c r="F5117" s="61" t="s">
        <v>234</v>
      </c>
      <c r="G5117" s="61" t="s">
        <v>431</v>
      </c>
      <c r="H5117" s="299"/>
    </row>
    <row r="5118" spans="1:8" s="138" customFormat="1" ht="15" customHeight="1">
      <c r="A5118" s="62">
        <v>44440</v>
      </c>
      <c r="B5118" s="61" t="s">
        <v>161</v>
      </c>
      <c r="C5118" s="329"/>
      <c r="D5118" s="63">
        <v>1335900</v>
      </c>
      <c r="E5118" s="61" t="s">
        <v>122</v>
      </c>
      <c r="F5118" s="61" t="s">
        <v>235</v>
      </c>
      <c r="G5118" s="61" t="s">
        <v>431</v>
      </c>
      <c r="H5118" s="299"/>
    </row>
    <row r="5119" spans="1:8" s="138" customFormat="1" ht="15" customHeight="1">
      <c r="A5119" s="62">
        <v>44440</v>
      </c>
      <c r="B5119" s="61" t="s">
        <v>873</v>
      </c>
      <c r="C5119" s="63"/>
      <c r="D5119" s="63">
        <v>133590</v>
      </c>
      <c r="E5119" s="61" t="s">
        <v>122</v>
      </c>
      <c r="F5119" s="61" t="s">
        <v>235</v>
      </c>
      <c r="G5119" s="61" t="s">
        <v>431</v>
      </c>
      <c r="H5119" s="299"/>
    </row>
    <row r="5120" spans="1:8" s="138" customFormat="1" ht="15" customHeight="1">
      <c r="A5120" s="62">
        <v>44440</v>
      </c>
      <c r="B5120" s="61" t="s">
        <v>276</v>
      </c>
      <c r="C5120" s="63">
        <f t="shared" ref="C5120" si="51">D5118+D5119</f>
        <v>1469490</v>
      </c>
      <c r="D5120" s="63"/>
      <c r="E5120" s="61" t="s">
        <v>122</v>
      </c>
      <c r="F5120" s="61" t="s">
        <v>235</v>
      </c>
      <c r="G5120" s="61" t="s">
        <v>431</v>
      </c>
      <c r="H5120" s="299"/>
    </row>
    <row r="5121" spans="1:8" s="138" customFormat="1" ht="15" customHeight="1">
      <c r="A5121" s="62">
        <v>44440</v>
      </c>
      <c r="B5121" s="61" t="s">
        <v>85</v>
      </c>
      <c r="C5121" s="329"/>
      <c r="D5121" s="63">
        <v>45532800</v>
      </c>
      <c r="E5121" s="61" t="s">
        <v>132</v>
      </c>
      <c r="F5121" s="61" t="s">
        <v>234</v>
      </c>
      <c r="G5121" s="61" t="s">
        <v>431</v>
      </c>
      <c r="H5121" s="299"/>
    </row>
    <row r="5122" spans="1:8" s="138" customFormat="1" ht="15" customHeight="1">
      <c r="A5122" s="62">
        <v>44440</v>
      </c>
      <c r="B5122" s="61" t="s">
        <v>873</v>
      </c>
      <c r="C5122" s="63"/>
      <c r="D5122" s="63">
        <v>4553280</v>
      </c>
      <c r="E5122" s="61" t="s">
        <v>132</v>
      </c>
      <c r="F5122" s="61" t="s">
        <v>234</v>
      </c>
      <c r="G5122" s="61" t="s">
        <v>431</v>
      </c>
      <c r="H5122" s="299"/>
    </row>
    <row r="5123" spans="1:8" s="138" customFormat="1" ht="15" customHeight="1">
      <c r="A5123" s="62">
        <v>44440</v>
      </c>
      <c r="B5123" s="61" t="s">
        <v>276</v>
      </c>
      <c r="C5123" s="63">
        <f t="shared" ref="C5123" si="52">D5121+D5122</f>
        <v>50086080</v>
      </c>
      <c r="D5123" s="63"/>
      <c r="E5123" s="61" t="s">
        <v>132</v>
      </c>
      <c r="F5123" s="61" t="s">
        <v>234</v>
      </c>
      <c r="G5123" s="61" t="s">
        <v>431</v>
      </c>
      <c r="H5123" s="299"/>
    </row>
    <row r="5124" spans="1:8" s="138" customFormat="1" ht="15" customHeight="1">
      <c r="A5124" s="62">
        <v>44440</v>
      </c>
      <c r="B5124" s="61" t="s">
        <v>161</v>
      </c>
      <c r="C5124" s="329"/>
      <c r="D5124" s="63">
        <v>28093800</v>
      </c>
      <c r="E5124" s="61" t="s">
        <v>132</v>
      </c>
      <c r="F5124" s="61" t="s">
        <v>235</v>
      </c>
      <c r="G5124" s="61" t="s">
        <v>431</v>
      </c>
      <c r="H5124" s="299"/>
    </row>
    <row r="5125" spans="1:8" s="138" customFormat="1" ht="15" customHeight="1">
      <c r="A5125" s="62">
        <v>44440</v>
      </c>
      <c r="B5125" s="61" t="s">
        <v>873</v>
      </c>
      <c r="C5125" s="63"/>
      <c r="D5125" s="63">
        <v>2809380</v>
      </c>
      <c r="E5125" s="61" t="s">
        <v>132</v>
      </c>
      <c r="F5125" s="61" t="s">
        <v>235</v>
      </c>
      <c r="G5125" s="61" t="s">
        <v>431</v>
      </c>
      <c r="H5125" s="299"/>
    </row>
    <row r="5126" spans="1:8" s="138" customFormat="1" ht="15" customHeight="1">
      <c r="A5126" s="62">
        <v>44440</v>
      </c>
      <c r="B5126" s="61" t="s">
        <v>276</v>
      </c>
      <c r="C5126" s="63">
        <f t="shared" ref="C5126" si="53">D5124+D5125</f>
        <v>30903180</v>
      </c>
      <c r="D5126" s="63"/>
      <c r="E5126" s="61" t="s">
        <v>132</v>
      </c>
      <c r="F5126" s="61" t="s">
        <v>235</v>
      </c>
      <c r="G5126" s="61" t="s">
        <v>431</v>
      </c>
      <c r="H5126" s="299"/>
    </row>
    <row r="5127" spans="1:8" s="138" customFormat="1" ht="15" customHeight="1">
      <c r="A5127" s="62">
        <v>44440</v>
      </c>
      <c r="B5127" s="61" t="s">
        <v>161</v>
      </c>
      <c r="C5127" s="329"/>
      <c r="D5127" s="63">
        <v>23284200</v>
      </c>
      <c r="E5127" s="61" t="s">
        <v>133</v>
      </c>
      <c r="F5127" s="61" t="s">
        <v>235</v>
      </c>
      <c r="G5127" s="61" t="s">
        <v>431</v>
      </c>
      <c r="H5127" s="299"/>
    </row>
    <row r="5128" spans="1:8" s="138" customFormat="1" ht="15" customHeight="1">
      <c r="A5128" s="62">
        <v>44440</v>
      </c>
      <c r="B5128" s="61" t="s">
        <v>873</v>
      </c>
      <c r="C5128" s="63"/>
      <c r="D5128" s="63">
        <v>2328420</v>
      </c>
      <c r="E5128" s="61" t="s">
        <v>133</v>
      </c>
      <c r="F5128" s="61" t="s">
        <v>235</v>
      </c>
      <c r="G5128" s="61" t="s">
        <v>431</v>
      </c>
      <c r="H5128" s="299"/>
    </row>
    <row r="5129" spans="1:8" s="138" customFormat="1" ht="15" customHeight="1">
      <c r="A5129" s="62">
        <v>44440</v>
      </c>
      <c r="B5129" s="61" t="s">
        <v>276</v>
      </c>
      <c r="C5129" s="63">
        <f t="shared" ref="C5129" si="54">D5127+D5128</f>
        <v>25612620</v>
      </c>
      <c r="D5129" s="63"/>
      <c r="E5129" s="61" t="s">
        <v>133</v>
      </c>
      <c r="F5129" s="61" t="s">
        <v>235</v>
      </c>
      <c r="G5129" s="61" t="s">
        <v>431</v>
      </c>
      <c r="H5129" s="299"/>
    </row>
    <row r="5130" spans="1:8" s="138" customFormat="1" ht="15" customHeight="1">
      <c r="A5130" s="62">
        <v>44440</v>
      </c>
      <c r="B5130" s="61" t="s">
        <v>161</v>
      </c>
      <c r="C5130" s="329"/>
      <c r="D5130" s="63">
        <v>7319200</v>
      </c>
      <c r="E5130" s="61" t="s">
        <v>133</v>
      </c>
      <c r="F5130" s="61" t="s">
        <v>235</v>
      </c>
      <c r="G5130" s="61" t="s">
        <v>431</v>
      </c>
      <c r="H5130" s="299"/>
    </row>
    <row r="5131" spans="1:8" s="138" customFormat="1" ht="15" customHeight="1">
      <c r="A5131" s="62">
        <v>44440</v>
      </c>
      <c r="B5131" s="61" t="s">
        <v>873</v>
      </c>
      <c r="C5131" s="63"/>
      <c r="D5131" s="63">
        <v>731920</v>
      </c>
      <c r="E5131" s="61" t="s">
        <v>133</v>
      </c>
      <c r="F5131" s="61" t="s">
        <v>235</v>
      </c>
      <c r="G5131" s="61" t="s">
        <v>431</v>
      </c>
      <c r="H5131" s="299"/>
    </row>
    <row r="5132" spans="1:8" s="138" customFormat="1" ht="15" customHeight="1">
      <c r="A5132" s="62">
        <v>44440</v>
      </c>
      <c r="B5132" s="61" t="s">
        <v>276</v>
      </c>
      <c r="C5132" s="63">
        <f t="shared" ref="C5132" si="55">D5130+D5131</f>
        <v>8051120</v>
      </c>
      <c r="D5132" s="63"/>
      <c r="E5132" s="61" t="s">
        <v>133</v>
      </c>
      <c r="F5132" s="61" t="s">
        <v>235</v>
      </c>
      <c r="G5132" s="61" t="s">
        <v>431</v>
      </c>
      <c r="H5132" s="299"/>
    </row>
    <row r="5133" spans="1:8" s="138" customFormat="1" ht="15" customHeight="1">
      <c r="A5133" s="62">
        <v>44440</v>
      </c>
      <c r="B5133" s="61" t="s">
        <v>957</v>
      </c>
      <c r="C5133" s="329"/>
      <c r="D5133" s="63">
        <v>14938550</v>
      </c>
      <c r="E5133" s="61" t="s">
        <v>409</v>
      </c>
      <c r="F5133" s="61" t="s">
        <v>235</v>
      </c>
      <c r="G5133" s="61" t="s">
        <v>431</v>
      </c>
      <c r="H5133" s="299"/>
    </row>
    <row r="5134" spans="1:8" s="138" customFormat="1" ht="15" customHeight="1">
      <c r="A5134" s="62">
        <v>44440</v>
      </c>
      <c r="B5134" s="61" t="s">
        <v>873</v>
      </c>
      <c r="C5134" s="63"/>
      <c r="D5134" s="63">
        <v>1493855</v>
      </c>
      <c r="E5134" s="61" t="s">
        <v>409</v>
      </c>
      <c r="F5134" s="61" t="s">
        <v>235</v>
      </c>
      <c r="G5134" s="61" t="s">
        <v>431</v>
      </c>
      <c r="H5134" s="299"/>
    </row>
    <row r="5135" spans="1:8" s="138" customFormat="1" ht="15" customHeight="1">
      <c r="A5135" s="62">
        <v>44440</v>
      </c>
      <c r="B5135" s="61" t="s">
        <v>276</v>
      </c>
      <c r="C5135" s="63">
        <f t="shared" ref="C5135" si="56">D5133+D5134</f>
        <v>16432405</v>
      </c>
      <c r="D5135" s="63"/>
      <c r="E5135" s="61" t="s">
        <v>409</v>
      </c>
      <c r="F5135" s="61" t="s">
        <v>235</v>
      </c>
      <c r="G5135" s="61" t="s">
        <v>431</v>
      </c>
      <c r="H5135" s="299"/>
    </row>
    <row r="5136" spans="1:8" s="138" customFormat="1" ht="15" customHeight="1">
      <c r="A5136" s="62">
        <v>44440</v>
      </c>
      <c r="B5136" s="61" t="s">
        <v>161</v>
      </c>
      <c r="C5136" s="329"/>
      <c r="D5136" s="63">
        <v>8148300</v>
      </c>
      <c r="E5136" s="61" t="s">
        <v>409</v>
      </c>
      <c r="F5136" s="61" t="s">
        <v>235</v>
      </c>
      <c r="G5136" s="61" t="s">
        <v>431</v>
      </c>
      <c r="H5136" s="299"/>
    </row>
    <row r="5137" spans="1:8" s="138" customFormat="1" ht="15" customHeight="1">
      <c r="A5137" s="62">
        <v>44440</v>
      </c>
      <c r="B5137" s="61" t="s">
        <v>873</v>
      </c>
      <c r="C5137" s="63"/>
      <c r="D5137" s="63">
        <v>814830</v>
      </c>
      <c r="E5137" s="61" t="s">
        <v>409</v>
      </c>
      <c r="F5137" s="61" t="s">
        <v>235</v>
      </c>
      <c r="G5137" s="61" t="s">
        <v>431</v>
      </c>
      <c r="H5137" s="299"/>
    </row>
    <row r="5138" spans="1:8" s="138" customFormat="1" ht="15" customHeight="1">
      <c r="A5138" s="62">
        <v>44440</v>
      </c>
      <c r="B5138" s="61" t="s">
        <v>276</v>
      </c>
      <c r="C5138" s="63">
        <f t="shared" ref="C5138" si="57">D5136+D5137</f>
        <v>8963130</v>
      </c>
      <c r="D5138" s="63"/>
      <c r="E5138" s="61" t="s">
        <v>409</v>
      </c>
      <c r="F5138" s="61" t="s">
        <v>235</v>
      </c>
      <c r="G5138" s="61" t="s">
        <v>431</v>
      </c>
      <c r="H5138" s="299"/>
    </row>
    <row r="5139" spans="1:8" s="138" customFormat="1" ht="15" customHeight="1">
      <c r="A5139" s="62">
        <v>44440</v>
      </c>
      <c r="B5139" s="61" t="s">
        <v>957</v>
      </c>
      <c r="C5139" s="329"/>
      <c r="D5139" s="63">
        <v>36964200</v>
      </c>
      <c r="E5139" s="61" t="s">
        <v>119</v>
      </c>
      <c r="F5139" s="61" t="s">
        <v>235</v>
      </c>
      <c r="G5139" s="61" t="s">
        <v>431</v>
      </c>
      <c r="H5139" s="299"/>
    </row>
    <row r="5140" spans="1:8" s="138" customFormat="1" ht="15" customHeight="1">
      <c r="A5140" s="62">
        <v>44440</v>
      </c>
      <c r="B5140" s="61" t="s">
        <v>873</v>
      </c>
      <c r="C5140" s="63"/>
      <c r="D5140" s="63">
        <v>3696420</v>
      </c>
      <c r="E5140" s="61" t="s">
        <v>119</v>
      </c>
      <c r="F5140" s="61" t="s">
        <v>235</v>
      </c>
      <c r="G5140" s="61" t="s">
        <v>431</v>
      </c>
      <c r="H5140" s="299"/>
    </row>
    <row r="5141" spans="1:8" s="138" customFormat="1" ht="15" customHeight="1">
      <c r="A5141" s="62">
        <v>44440</v>
      </c>
      <c r="B5141" s="61" t="s">
        <v>276</v>
      </c>
      <c r="C5141" s="63">
        <f t="shared" ref="C5141" si="58">D5139+D5140</f>
        <v>40660620</v>
      </c>
      <c r="D5141" s="63"/>
      <c r="E5141" s="61" t="s">
        <v>119</v>
      </c>
      <c r="F5141" s="61" t="s">
        <v>235</v>
      </c>
      <c r="G5141" s="61" t="s">
        <v>431</v>
      </c>
      <c r="H5141" s="299"/>
    </row>
    <row r="5142" spans="1:8" s="138" customFormat="1" ht="15" customHeight="1">
      <c r="A5142" s="62">
        <v>44440</v>
      </c>
      <c r="B5142" s="61" t="s">
        <v>161</v>
      </c>
      <c r="C5142" s="329"/>
      <c r="D5142" s="63">
        <v>24501000</v>
      </c>
      <c r="E5142" s="61" t="s">
        <v>119</v>
      </c>
      <c r="F5142" s="61" t="s">
        <v>235</v>
      </c>
      <c r="G5142" s="61" t="s">
        <v>431</v>
      </c>
      <c r="H5142" s="299"/>
    </row>
    <row r="5143" spans="1:8" s="138" customFormat="1" ht="15" customHeight="1">
      <c r="A5143" s="62">
        <v>44440</v>
      </c>
      <c r="B5143" s="61" t="s">
        <v>873</v>
      </c>
      <c r="C5143" s="63"/>
      <c r="D5143" s="63">
        <v>2450100</v>
      </c>
      <c r="E5143" s="61" t="s">
        <v>119</v>
      </c>
      <c r="F5143" s="61" t="s">
        <v>235</v>
      </c>
      <c r="G5143" s="61" t="s">
        <v>431</v>
      </c>
      <c r="H5143" s="299"/>
    </row>
    <row r="5144" spans="1:8" s="138" customFormat="1" ht="15" customHeight="1">
      <c r="A5144" s="62">
        <v>44440</v>
      </c>
      <c r="B5144" s="61" t="s">
        <v>276</v>
      </c>
      <c r="C5144" s="63">
        <f t="shared" ref="C5144" si="59">D5142+D5143</f>
        <v>26951100</v>
      </c>
      <c r="D5144" s="63"/>
      <c r="E5144" s="61" t="s">
        <v>119</v>
      </c>
      <c r="F5144" s="61" t="s">
        <v>235</v>
      </c>
      <c r="G5144" s="61" t="s">
        <v>431</v>
      </c>
      <c r="H5144" s="299"/>
    </row>
    <row r="5145" spans="1:8" s="138" customFormat="1" ht="15" customHeight="1">
      <c r="A5145" s="62">
        <v>44440</v>
      </c>
      <c r="B5145" s="61" t="s">
        <v>85</v>
      </c>
      <c r="C5145" s="329"/>
      <c r="D5145" s="63">
        <v>42762920</v>
      </c>
      <c r="E5145" s="61" t="s">
        <v>120</v>
      </c>
      <c r="F5145" s="61" t="s">
        <v>234</v>
      </c>
      <c r="G5145" s="61" t="s">
        <v>431</v>
      </c>
      <c r="H5145" s="299"/>
    </row>
    <row r="5146" spans="1:8" s="138" customFormat="1" ht="15" customHeight="1">
      <c r="A5146" s="62">
        <v>44440</v>
      </c>
      <c r="B5146" s="61" t="s">
        <v>873</v>
      </c>
      <c r="C5146" s="63"/>
      <c r="D5146" s="63">
        <v>4276292</v>
      </c>
      <c r="E5146" s="61" t="s">
        <v>120</v>
      </c>
      <c r="F5146" s="61" t="s">
        <v>234</v>
      </c>
      <c r="G5146" s="61" t="s">
        <v>431</v>
      </c>
      <c r="H5146" s="299"/>
    </row>
    <row r="5147" spans="1:8" s="138" customFormat="1" ht="15" customHeight="1">
      <c r="A5147" s="62">
        <v>44440</v>
      </c>
      <c r="B5147" s="61" t="s">
        <v>276</v>
      </c>
      <c r="C5147" s="63">
        <f t="shared" ref="C5147" si="60">D5145+D5146</f>
        <v>47039212</v>
      </c>
      <c r="D5147" s="63"/>
      <c r="E5147" s="61" t="s">
        <v>120</v>
      </c>
      <c r="F5147" s="61" t="s">
        <v>234</v>
      </c>
      <c r="G5147" s="61" t="s">
        <v>431</v>
      </c>
      <c r="H5147" s="299"/>
    </row>
    <row r="5148" spans="1:8" s="138" customFormat="1" ht="15" customHeight="1">
      <c r="A5148" s="62">
        <v>44440</v>
      </c>
      <c r="B5148" s="61" t="s">
        <v>161</v>
      </c>
      <c r="C5148" s="329"/>
      <c r="D5148" s="63">
        <v>24500780</v>
      </c>
      <c r="E5148" s="61" t="s">
        <v>120</v>
      </c>
      <c r="F5148" s="61" t="s">
        <v>235</v>
      </c>
      <c r="G5148" s="61" t="s">
        <v>431</v>
      </c>
      <c r="H5148" s="299"/>
    </row>
    <row r="5149" spans="1:8" s="138" customFormat="1" ht="15" customHeight="1">
      <c r="A5149" s="62">
        <v>44440</v>
      </c>
      <c r="B5149" s="61" t="s">
        <v>873</v>
      </c>
      <c r="C5149" s="63"/>
      <c r="D5149" s="63">
        <v>2450078</v>
      </c>
      <c r="E5149" s="61" t="s">
        <v>120</v>
      </c>
      <c r="F5149" s="61" t="s">
        <v>235</v>
      </c>
      <c r="G5149" s="61" t="s">
        <v>431</v>
      </c>
      <c r="H5149" s="299"/>
    </row>
    <row r="5150" spans="1:8" s="138" customFormat="1" ht="15" customHeight="1">
      <c r="A5150" s="62">
        <v>44440</v>
      </c>
      <c r="B5150" s="61" t="s">
        <v>276</v>
      </c>
      <c r="C5150" s="63">
        <f t="shared" ref="C5150" si="61">D5148+D5149</f>
        <v>26950858</v>
      </c>
      <c r="D5150" s="63"/>
      <c r="E5150" s="61" t="s">
        <v>120</v>
      </c>
      <c r="F5150" s="61" t="s">
        <v>235</v>
      </c>
      <c r="G5150" s="61" t="s">
        <v>431</v>
      </c>
      <c r="H5150" s="299"/>
    </row>
    <row r="5151" spans="1:8" s="138" customFormat="1" ht="15" customHeight="1">
      <c r="A5151" s="62">
        <v>44440</v>
      </c>
      <c r="B5151" s="61" t="s">
        <v>85</v>
      </c>
      <c r="C5151" s="329"/>
      <c r="D5151" s="63">
        <v>1478150</v>
      </c>
      <c r="E5151" s="61" t="s">
        <v>134</v>
      </c>
      <c r="F5151" s="61" t="s">
        <v>234</v>
      </c>
      <c r="G5151" s="61" t="s">
        <v>431</v>
      </c>
      <c r="H5151" s="299"/>
    </row>
    <row r="5152" spans="1:8" s="138" customFormat="1" ht="15" customHeight="1">
      <c r="A5152" s="62">
        <v>44440</v>
      </c>
      <c r="B5152" s="61" t="s">
        <v>873</v>
      </c>
      <c r="C5152" s="63"/>
      <c r="D5152" s="63">
        <v>147815</v>
      </c>
      <c r="E5152" s="61" t="s">
        <v>134</v>
      </c>
      <c r="F5152" s="61" t="s">
        <v>234</v>
      </c>
      <c r="G5152" s="61" t="s">
        <v>431</v>
      </c>
      <c r="H5152" s="299"/>
    </row>
    <row r="5153" spans="1:8" s="138" customFormat="1" ht="15" customHeight="1">
      <c r="A5153" s="62">
        <v>44440</v>
      </c>
      <c r="B5153" s="61" t="s">
        <v>276</v>
      </c>
      <c r="C5153" s="63">
        <f t="shared" ref="C5153" si="62">D5151+D5152</f>
        <v>1625965</v>
      </c>
      <c r="D5153" s="63"/>
      <c r="E5153" s="61" t="s">
        <v>134</v>
      </c>
      <c r="F5153" s="61" t="s">
        <v>234</v>
      </c>
      <c r="G5153" s="61" t="s">
        <v>431</v>
      </c>
      <c r="H5153" s="299"/>
    </row>
    <row r="5154" spans="1:8" s="138" customFormat="1" ht="15" customHeight="1">
      <c r="A5154" s="62">
        <v>44440</v>
      </c>
      <c r="B5154" s="61" t="s">
        <v>161</v>
      </c>
      <c r="C5154" s="329"/>
      <c r="D5154" s="63">
        <v>1731300</v>
      </c>
      <c r="E5154" s="61" t="s">
        <v>134</v>
      </c>
      <c r="F5154" s="61" t="s">
        <v>235</v>
      </c>
      <c r="G5154" s="61" t="s">
        <v>431</v>
      </c>
      <c r="H5154" s="299"/>
    </row>
    <row r="5155" spans="1:8" s="138" customFormat="1" ht="15" customHeight="1">
      <c r="A5155" s="62">
        <v>44440</v>
      </c>
      <c r="B5155" s="61" t="s">
        <v>873</v>
      </c>
      <c r="C5155" s="63"/>
      <c r="D5155" s="63">
        <v>173130</v>
      </c>
      <c r="E5155" s="61" t="s">
        <v>134</v>
      </c>
      <c r="F5155" s="61" t="s">
        <v>235</v>
      </c>
      <c r="G5155" s="61" t="s">
        <v>431</v>
      </c>
      <c r="H5155" s="299"/>
    </row>
    <row r="5156" spans="1:8" s="138" customFormat="1" ht="15" customHeight="1">
      <c r="A5156" s="62">
        <v>44440</v>
      </c>
      <c r="B5156" s="61" t="s">
        <v>276</v>
      </c>
      <c r="C5156" s="63">
        <f t="shared" ref="C5156" si="63">D5154+D5155</f>
        <v>1904430</v>
      </c>
      <c r="D5156" s="63"/>
      <c r="E5156" s="61" t="s">
        <v>134</v>
      </c>
      <c r="F5156" s="61" t="s">
        <v>235</v>
      </c>
      <c r="G5156" s="61" t="s">
        <v>431</v>
      </c>
      <c r="H5156" s="299"/>
    </row>
    <row r="5157" spans="1:8" s="138" customFormat="1" ht="15" customHeight="1">
      <c r="A5157" s="62">
        <v>44440</v>
      </c>
      <c r="B5157" s="61" t="s">
        <v>85</v>
      </c>
      <c r="C5157" s="329"/>
      <c r="D5157" s="63">
        <v>8258000</v>
      </c>
      <c r="E5157" s="61" t="s">
        <v>123</v>
      </c>
      <c r="F5157" s="61" t="s">
        <v>234</v>
      </c>
      <c r="G5157" s="61" t="s">
        <v>431</v>
      </c>
      <c r="H5157" s="299"/>
    </row>
    <row r="5158" spans="1:8" s="138" customFormat="1" ht="15" customHeight="1">
      <c r="A5158" s="62">
        <v>44440</v>
      </c>
      <c r="B5158" s="61" t="s">
        <v>873</v>
      </c>
      <c r="C5158" s="63"/>
      <c r="D5158" s="63">
        <v>825800</v>
      </c>
      <c r="E5158" s="61" t="s">
        <v>123</v>
      </c>
      <c r="F5158" s="61" t="s">
        <v>234</v>
      </c>
      <c r="G5158" s="61" t="s">
        <v>431</v>
      </c>
      <c r="H5158" s="299"/>
    </row>
    <row r="5159" spans="1:8" s="138" customFormat="1" ht="15" customHeight="1">
      <c r="A5159" s="62">
        <v>44440</v>
      </c>
      <c r="B5159" s="61" t="s">
        <v>276</v>
      </c>
      <c r="C5159" s="63">
        <f t="shared" ref="C5159" si="64">D5157+D5158</f>
        <v>9083800</v>
      </c>
      <c r="D5159" s="63"/>
      <c r="E5159" s="61" t="s">
        <v>123</v>
      </c>
      <c r="F5159" s="61" t="s">
        <v>234</v>
      </c>
      <c r="G5159" s="61" t="s">
        <v>431</v>
      </c>
      <c r="H5159" s="299"/>
    </row>
    <row r="5160" spans="1:8" s="138" customFormat="1" ht="15" customHeight="1">
      <c r="A5160" s="62">
        <v>44440</v>
      </c>
      <c r="B5160" s="61" t="s">
        <v>161</v>
      </c>
      <c r="C5160" s="329"/>
      <c r="D5160" s="63">
        <v>4810900</v>
      </c>
      <c r="E5160" s="61" t="s">
        <v>123</v>
      </c>
      <c r="F5160" s="61" t="s">
        <v>235</v>
      </c>
      <c r="G5160" s="61" t="s">
        <v>431</v>
      </c>
      <c r="H5160" s="299"/>
    </row>
    <row r="5161" spans="1:8" s="138" customFormat="1" ht="15" customHeight="1">
      <c r="A5161" s="62">
        <v>44440</v>
      </c>
      <c r="B5161" s="61" t="s">
        <v>873</v>
      </c>
      <c r="C5161" s="63"/>
      <c r="D5161" s="63">
        <v>481090</v>
      </c>
      <c r="E5161" s="61" t="s">
        <v>123</v>
      </c>
      <c r="F5161" s="61" t="s">
        <v>235</v>
      </c>
      <c r="G5161" s="61" t="s">
        <v>431</v>
      </c>
      <c r="H5161" s="299"/>
    </row>
    <row r="5162" spans="1:8" s="138" customFormat="1" ht="15" customHeight="1">
      <c r="A5162" s="62">
        <v>44440</v>
      </c>
      <c r="B5162" s="61" t="s">
        <v>276</v>
      </c>
      <c r="C5162" s="63">
        <f t="shared" ref="C5162" si="65">D5160+D5161</f>
        <v>5291990</v>
      </c>
      <c r="D5162" s="63"/>
      <c r="E5162" s="61" t="s">
        <v>123</v>
      </c>
      <c r="F5162" s="61" t="s">
        <v>235</v>
      </c>
      <c r="G5162" s="61" t="s">
        <v>431</v>
      </c>
      <c r="H5162" s="299"/>
    </row>
    <row r="5163" spans="1:8" s="138" customFormat="1" ht="15" customHeight="1">
      <c r="A5163" s="62">
        <v>44440</v>
      </c>
      <c r="B5163" s="61" t="s">
        <v>85</v>
      </c>
      <c r="C5163" s="329"/>
      <c r="D5163" s="63">
        <v>7515900</v>
      </c>
      <c r="E5163" s="61" t="s">
        <v>123</v>
      </c>
      <c r="F5163" s="61" t="s">
        <v>234</v>
      </c>
      <c r="G5163" s="61" t="s">
        <v>431</v>
      </c>
      <c r="H5163" s="299"/>
    </row>
    <row r="5164" spans="1:8" s="138" customFormat="1" ht="15" customHeight="1">
      <c r="A5164" s="62">
        <v>44440</v>
      </c>
      <c r="B5164" s="61" t="s">
        <v>873</v>
      </c>
      <c r="C5164" s="63"/>
      <c r="D5164" s="63">
        <v>751590</v>
      </c>
      <c r="E5164" s="61" t="s">
        <v>123</v>
      </c>
      <c r="F5164" s="61" t="s">
        <v>234</v>
      </c>
      <c r="G5164" s="61" t="s">
        <v>431</v>
      </c>
      <c r="H5164" s="299"/>
    </row>
    <row r="5165" spans="1:8" s="138" customFormat="1" ht="15" customHeight="1">
      <c r="A5165" s="62">
        <v>44440</v>
      </c>
      <c r="B5165" s="61" t="s">
        <v>276</v>
      </c>
      <c r="C5165" s="63">
        <f t="shared" ref="C5165" si="66">D5163+D5164</f>
        <v>8267490</v>
      </c>
      <c r="D5165" s="63"/>
      <c r="E5165" s="61" t="s">
        <v>123</v>
      </c>
      <c r="F5165" s="61" t="s">
        <v>234</v>
      </c>
      <c r="G5165" s="61" t="s">
        <v>431</v>
      </c>
      <c r="H5165" s="299"/>
    </row>
    <row r="5166" spans="1:8" s="138" customFormat="1" ht="15" customHeight="1">
      <c r="A5166" s="62">
        <v>44440</v>
      </c>
      <c r="B5166" s="61" t="s">
        <v>161</v>
      </c>
      <c r="C5166" s="329"/>
      <c r="D5166" s="63">
        <v>4099600</v>
      </c>
      <c r="E5166" s="61" t="s">
        <v>123</v>
      </c>
      <c r="F5166" s="61" t="s">
        <v>235</v>
      </c>
      <c r="G5166" s="61" t="s">
        <v>431</v>
      </c>
      <c r="H5166" s="299"/>
    </row>
    <row r="5167" spans="1:8" s="138" customFormat="1" ht="15" customHeight="1">
      <c r="A5167" s="62">
        <v>44440</v>
      </c>
      <c r="B5167" s="61" t="s">
        <v>873</v>
      </c>
      <c r="C5167" s="330"/>
      <c r="D5167" s="63">
        <v>409960</v>
      </c>
      <c r="E5167" s="61" t="s">
        <v>123</v>
      </c>
      <c r="F5167" s="61" t="s">
        <v>235</v>
      </c>
      <c r="G5167" s="61" t="s">
        <v>431</v>
      </c>
      <c r="H5167" s="299"/>
    </row>
    <row r="5168" spans="1:8" s="138" customFormat="1" ht="15" customHeight="1">
      <c r="A5168" s="62">
        <v>44440</v>
      </c>
      <c r="B5168" s="61" t="s">
        <v>276</v>
      </c>
      <c r="C5168" s="330">
        <f t="shared" ref="C5168" si="67">D5166+D5167</f>
        <v>4509560</v>
      </c>
      <c r="D5168" s="63"/>
      <c r="E5168" s="61" t="s">
        <v>123</v>
      </c>
      <c r="F5168" s="61" t="s">
        <v>235</v>
      </c>
      <c r="G5168" s="61" t="s">
        <v>431</v>
      </c>
      <c r="H5168" s="299"/>
    </row>
    <row r="5169" spans="1:8" s="138" customFormat="1" ht="15" customHeight="1">
      <c r="A5169" s="62">
        <v>44440</v>
      </c>
      <c r="B5169" s="61" t="s">
        <v>85</v>
      </c>
      <c r="C5169" s="177"/>
      <c r="D5169" s="63">
        <v>8038100</v>
      </c>
      <c r="E5169" s="61" t="s">
        <v>123</v>
      </c>
      <c r="F5169" s="61" t="s">
        <v>234</v>
      </c>
      <c r="G5169" s="61" t="s">
        <v>431</v>
      </c>
      <c r="H5169" s="299"/>
    </row>
    <row r="5170" spans="1:8" s="138" customFormat="1" ht="15" customHeight="1">
      <c r="A5170" s="62">
        <v>44440</v>
      </c>
      <c r="B5170" s="61" t="s">
        <v>873</v>
      </c>
      <c r="C5170" s="330"/>
      <c r="D5170" s="63">
        <v>803810</v>
      </c>
      <c r="E5170" s="61" t="s">
        <v>123</v>
      </c>
      <c r="F5170" s="61" t="s">
        <v>234</v>
      </c>
      <c r="G5170" s="61" t="s">
        <v>431</v>
      </c>
      <c r="H5170" s="299"/>
    </row>
    <row r="5171" spans="1:8" s="138" customFormat="1" ht="15" customHeight="1">
      <c r="A5171" s="62">
        <v>44440</v>
      </c>
      <c r="B5171" s="61" t="s">
        <v>276</v>
      </c>
      <c r="C5171" s="330">
        <f t="shared" ref="C5171" si="68">D5169+D5170</f>
        <v>8841910</v>
      </c>
      <c r="D5171" s="63"/>
      <c r="E5171" s="61" t="s">
        <v>123</v>
      </c>
      <c r="F5171" s="61" t="s">
        <v>234</v>
      </c>
      <c r="G5171" s="61" t="s">
        <v>431</v>
      </c>
      <c r="H5171" s="299"/>
    </row>
    <row r="5172" spans="1:8" s="138" customFormat="1" ht="15" customHeight="1">
      <c r="A5172" s="62">
        <v>44440</v>
      </c>
      <c r="B5172" s="61" t="s">
        <v>161</v>
      </c>
      <c r="C5172" s="177"/>
      <c r="D5172" s="63">
        <v>4649400</v>
      </c>
      <c r="E5172" s="61" t="s">
        <v>123</v>
      </c>
      <c r="F5172" s="61" t="s">
        <v>235</v>
      </c>
      <c r="G5172" s="61" t="s">
        <v>431</v>
      </c>
      <c r="H5172" s="299"/>
    </row>
    <row r="5173" spans="1:8" s="138" customFormat="1" ht="15" customHeight="1">
      <c r="A5173" s="62">
        <v>44440</v>
      </c>
      <c r="B5173" s="61" t="s">
        <v>873</v>
      </c>
      <c r="C5173" s="330"/>
      <c r="D5173" s="63">
        <v>464940</v>
      </c>
      <c r="E5173" s="61" t="s">
        <v>123</v>
      </c>
      <c r="F5173" s="61" t="s">
        <v>235</v>
      </c>
      <c r="G5173" s="61" t="s">
        <v>431</v>
      </c>
      <c r="H5173" s="299"/>
    </row>
    <row r="5174" spans="1:8" s="138" customFormat="1" ht="15" customHeight="1">
      <c r="A5174" s="62">
        <v>44440</v>
      </c>
      <c r="B5174" s="61" t="s">
        <v>276</v>
      </c>
      <c r="C5174" s="330">
        <f t="shared" ref="C5174" si="69">D5172+D5173</f>
        <v>5114340</v>
      </c>
      <c r="D5174" s="63"/>
      <c r="E5174" s="61" t="s">
        <v>123</v>
      </c>
      <c r="F5174" s="61" t="s">
        <v>235</v>
      </c>
      <c r="G5174" s="61" t="s">
        <v>431</v>
      </c>
      <c r="H5174" s="299"/>
    </row>
    <row r="5175" spans="1:8" s="138" customFormat="1" ht="15" customHeight="1">
      <c r="A5175" s="62">
        <v>44440</v>
      </c>
      <c r="B5175" s="61" t="s">
        <v>85</v>
      </c>
      <c r="C5175" s="177"/>
      <c r="D5175" s="63">
        <v>8780000</v>
      </c>
      <c r="E5175" s="61" t="s">
        <v>125</v>
      </c>
      <c r="F5175" s="61" t="s">
        <v>234</v>
      </c>
      <c r="G5175" s="61" t="s">
        <v>431</v>
      </c>
      <c r="H5175" s="299"/>
    </row>
    <row r="5176" spans="1:8" s="138" customFormat="1" ht="15" customHeight="1">
      <c r="A5176" s="62">
        <v>44440</v>
      </c>
      <c r="B5176" s="61" t="s">
        <v>873</v>
      </c>
      <c r="C5176" s="330"/>
      <c r="D5176" s="63">
        <v>878000</v>
      </c>
      <c r="E5176" s="61" t="s">
        <v>125</v>
      </c>
      <c r="F5176" s="61" t="s">
        <v>234</v>
      </c>
      <c r="G5176" s="61" t="s">
        <v>431</v>
      </c>
      <c r="H5176" s="299"/>
    </row>
    <row r="5177" spans="1:8" s="138" customFormat="1" ht="15" customHeight="1">
      <c r="A5177" s="62">
        <v>44440</v>
      </c>
      <c r="B5177" s="61" t="s">
        <v>276</v>
      </c>
      <c r="C5177" s="330">
        <f t="shared" ref="C5177" si="70">D5175+D5176</f>
        <v>9658000</v>
      </c>
      <c r="D5177" s="63"/>
      <c r="E5177" s="61" t="s">
        <v>125</v>
      </c>
      <c r="F5177" s="61" t="s">
        <v>234</v>
      </c>
      <c r="G5177" s="61" t="s">
        <v>431</v>
      </c>
      <c r="H5177" s="299"/>
    </row>
    <row r="5178" spans="1:8" s="138" customFormat="1" ht="15" customHeight="1">
      <c r="A5178" s="62">
        <v>44440</v>
      </c>
      <c r="B5178" s="61" t="s">
        <v>161</v>
      </c>
      <c r="C5178" s="177"/>
      <c r="D5178" s="63">
        <v>5003000</v>
      </c>
      <c r="E5178" s="61" t="s">
        <v>125</v>
      </c>
      <c r="F5178" s="61" t="s">
        <v>235</v>
      </c>
      <c r="G5178" s="61" t="s">
        <v>431</v>
      </c>
      <c r="H5178" s="299"/>
    </row>
    <row r="5179" spans="1:8" s="138" customFormat="1" ht="15" customHeight="1">
      <c r="A5179" s="62">
        <v>44440</v>
      </c>
      <c r="B5179" s="61" t="s">
        <v>873</v>
      </c>
      <c r="C5179" s="330"/>
      <c r="D5179" s="63">
        <v>500300</v>
      </c>
      <c r="E5179" s="61" t="s">
        <v>125</v>
      </c>
      <c r="F5179" s="61" t="s">
        <v>235</v>
      </c>
      <c r="G5179" s="61" t="s">
        <v>431</v>
      </c>
      <c r="H5179" s="299"/>
    </row>
    <row r="5180" spans="1:8" s="138" customFormat="1" ht="15" customHeight="1">
      <c r="A5180" s="62">
        <v>44440</v>
      </c>
      <c r="B5180" s="61" t="s">
        <v>276</v>
      </c>
      <c r="C5180" s="330">
        <f t="shared" ref="C5180" si="71">D5178+D5179</f>
        <v>5503300</v>
      </c>
      <c r="D5180" s="63"/>
      <c r="E5180" s="61" t="s">
        <v>125</v>
      </c>
      <c r="F5180" s="61" t="s">
        <v>235</v>
      </c>
      <c r="G5180" s="61" t="s">
        <v>431</v>
      </c>
      <c r="H5180" s="299"/>
    </row>
    <row r="5181" spans="1:8" s="138" customFormat="1" ht="15" customHeight="1">
      <c r="A5181" s="62">
        <v>44440</v>
      </c>
      <c r="B5181" s="61" t="s">
        <v>85</v>
      </c>
      <c r="C5181" s="177"/>
      <c r="D5181" s="63">
        <v>34429100</v>
      </c>
      <c r="E5181" s="61" t="s">
        <v>466</v>
      </c>
      <c r="F5181" s="61" t="s">
        <v>234</v>
      </c>
      <c r="G5181" s="61" t="s">
        <v>431</v>
      </c>
      <c r="H5181" s="299"/>
    </row>
    <row r="5182" spans="1:8" s="138" customFormat="1" ht="15" customHeight="1">
      <c r="A5182" s="62">
        <v>44440</v>
      </c>
      <c r="B5182" s="61" t="s">
        <v>873</v>
      </c>
      <c r="C5182" s="330"/>
      <c r="D5182" s="63">
        <v>3442910</v>
      </c>
      <c r="E5182" s="61" t="s">
        <v>466</v>
      </c>
      <c r="F5182" s="61" t="s">
        <v>234</v>
      </c>
      <c r="G5182" s="61" t="s">
        <v>431</v>
      </c>
      <c r="H5182" s="299"/>
    </row>
    <row r="5183" spans="1:8" s="138" customFormat="1" ht="15" customHeight="1">
      <c r="A5183" s="62">
        <v>44440</v>
      </c>
      <c r="B5183" s="61" t="s">
        <v>276</v>
      </c>
      <c r="C5183" s="330">
        <f t="shared" ref="C5183" si="72">D5181+D5182</f>
        <v>37872010</v>
      </c>
      <c r="D5183" s="63"/>
      <c r="E5183" s="61" t="s">
        <v>466</v>
      </c>
      <c r="F5183" s="61" t="s">
        <v>234</v>
      </c>
      <c r="G5183" s="61" t="s">
        <v>431</v>
      </c>
      <c r="H5183" s="299"/>
    </row>
    <row r="5184" spans="1:8" s="138" customFormat="1" ht="15" customHeight="1">
      <c r="A5184" s="62">
        <v>44440</v>
      </c>
      <c r="B5184" s="61" t="s">
        <v>161</v>
      </c>
      <c r="C5184" s="177"/>
      <c r="D5184" s="63">
        <v>19618000</v>
      </c>
      <c r="E5184" s="61" t="s">
        <v>466</v>
      </c>
      <c r="F5184" s="61" t="s">
        <v>235</v>
      </c>
      <c r="G5184" s="61" t="s">
        <v>431</v>
      </c>
      <c r="H5184" s="299"/>
    </row>
    <row r="5185" spans="1:8" s="138" customFormat="1" ht="15" customHeight="1">
      <c r="A5185" s="62">
        <v>44440</v>
      </c>
      <c r="B5185" s="61" t="s">
        <v>873</v>
      </c>
      <c r="C5185" s="330"/>
      <c r="D5185" s="63">
        <v>1961800</v>
      </c>
      <c r="E5185" s="61" t="s">
        <v>466</v>
      </c>
      <c r="F5185" s="61" t="s">
        <v>235</v>
      </c>
      <c r="G5185" s="61" t="s">
        <v>431</v>
      </c>
      <c r="H5185" s="299"/>
    </row>
    <row r="5186" spans="1:8" s="138" customFormat="1" ht="15" customHeight="1">
      <c r="A5186" s="62">
        <v>44440</v>
      </c>
      <c r="B5186" s="61" t="s">
        <v>276</v>
      </c>
      <c r="C5186" s="330">
        <f t="shared" ref="C5186" si="73">D5184+D5185</f>
        <v>21579800</v>
      </c>
      <c r="D5186" s="63"/>
      <c r="E5186" s="61" t="s">
        <v>466</v>
      </c>
      <c r="F5186" s="61" t="s">
        <v>235</v>
      </c>
      <c r="G5186" s="61" t="s">
        <v>431</v>
      </c>
      <c r="H5186" s="299"/>
    </row>
    <row r="5187" spans="1:8" s="138" customFormat="1" ht="15" customHeight="1">
      <c r="A5187" s="62">
        <v>44440</v>
      </c>
      <c r="B5187" s="61" t="s">
        <v>85</v>
      </c>
      <c r="C5187" s="177"/>
      <c r="D5187" s="63">
        <v>57611900</v>
      </c>
      <c r="E5187" s="61" t="s">
        <v>329</v>
      </c>
      <c r="F5187" s="61" t="s">
        <v>234</v>
      </c>
      <c r="G5187" s="61" t="s">
        <v>431</v>
      </c>
      <c r="H5187" s="299"/>
    </row>
    <row r="5188" spans="1:8" s="138" customFormat="1" ht="15" customHeight="1">
      <c r="A5188" s="62">
        <v>44440</v>
      </c>
      <c r="B5188" s="61" t="s">
        <v>873</v>
      </c>
      <c r="C5188" s="330"/>
      <c r="D5188" s="63">
        <v>5761190</v>
      </c>
      <c r="E5188" s="61" t="s">
        <v>329</v>
      </c>
      <c r="F5188" s="61" t="s">
        <v>234</v>
      </c>
      <c r="G5188" s="61" t="s">
        <v>431</v>
      </c>
      <c r="H5188" s="299"/>
    </row>
    <row r="5189" spans="1:8" s="138" customFormat="1" ht="15" customHeight="1">
      <c r="A5189" s="62">
        <v>44440</v>
      </c>
      <c r="B5189" s="61" t="s">
        <v>276</v>
      </c>
      <c r="C5189" s="330">
        <f t="shared" ref="C5189" si="74">D5187+D5188</f>
        <v>63373090</v>
      </c>
      <c r="D5189" s="63"/>
      <c r="E5189" s="61" t="s">
        <v>329</v>
      </c>
      <c r="F5189" s="61" t="s">
        <v>234</v>
      </c>
      <c r="G5189" s="61" t="s">
        <v>431</v>
      </c>
      <c r="H5189" s="299"/>
    </row>
    <row r="5190" spans="1:8" s="138" customFormat="1" ht="15" customHeight="1">
      <c r="A5190" s="62">
        <v>44440</v>
      </c>
      <c r="B5190" s="61" t="s">
        <v>161</v>
      </c>
      <c r="C5190" s="177"/>
      <c r="D5190" s="63">
        <v>32056300</v>
      </c>
      <c r="E5190" s="61" t="s">
        <v>329</v>
      </c>
      <c r="F5190" s="61" t="s">
        <v>235</v>
      </c>
      <c r="G5190" s="61" t="s">
        <v>431</v>
      </c>
      <c r="H5190" s="299"/>
    </row>
    <row r="5191" spans="1:8" s="138" customFormat="1" ht="15" customHeight="1">
      <c r="A5191" s="62">
        <v>44440</v>
      </c>
      <c r="B5191" s="61" t="s">
        <v>873</v>
      </c>
      <c r="C5191" s="330"/>
      <c r="D5191" s="63">
        <v>3205630</v>
      </c>
      <c r="E5191" s="61" t="s">
        <v>329</v>
      </c>
      <c r="F5191" s="61" t="s">
        <v>235</v>
      </c>
      <c r="G5191" s="61" t="s">
        <v>431</v>
      </c>
      <c r="H5191" s="299"/>
    </row>
    <row r="5192" spans="1:8" s="138" customFormat="1" ht="15" customHeight="1">
      <c r="A5192" s="62">
        <v>44440</v>
      </c>
      <c r="B5192" s="61" t="s">
        <v>276</v>
      </c>
      <c r="C5192" s="330">
        <f t="shared" ref="C5192" si="75">D5190+D5191</f>
        <v>35261930</v>
      </c>
      <c r="D5192" s="63"/>
      <c r="E5192" s="61" t="s">
        <v>329</v>
      </c>
      <c r="F5192" s="61" t="s">
        <v>235</v>
      </c>
      <c r="G5192" s="61" t="s">
        <v>431</v>
      </c>
      <c r="H5192" s="299"/>
    </row>
    <row r="5193" spans="1:8" s="138" customFormat="1" ht="15" customHeight="1">
      <c r="A5193" s="62">
        <v>44440</v>
      </c>
      <c r="B5193" s="61" t="s">
        <v>85</v>
      </c>
      <c r="C5193" s="177"/>
      <c r="D5193" s="63">
        <v>9264600</v>
      </c>
      <c r="E5193" s="61" t="s">
        <v>332</v>
      </c>
      <c r="F5193" s="61" t="s">
        <v>234</v>
      </c>
      <c r="G5193" s="61" t="s">
        <v>431</v>
      </c>
      <c r="H5193" s="299"/>
    </row>
    <row r="5194" spans="1:8" s="138" customFormat="1" ht="15" customHeight="1">
      <c r="A5194" s="62">
        <v>44440</v>
      </c>
      <c r="B5194" s="61" t="s">
        <v>873</v>
      </c>
      <c r="C5194" s="330"/>
      <c r="D5194" s="63">
        <v>926460</v>
      </c>
      <c r="E5194" s="61" t="s">
        <v>332</v>
      </c>
      <c r="F5194" s="61" t="s">
        <v>234</v>
      </c>
      <c r="G5194" s="61" t="s">
        <v>431</v>
      </c>
      <c r="H5194" s="299"/>
    </row>
    <row r="5195" spans="1:8" s="138" customFormat="1" ht="15" customHeight="1">
      <c r="A5195" s="62">
        <v>44440</v>
      </c>
      <c r="B5195" s="61" t="s">
        <v>276</v>
      </c>
      <c r="C5195" s="330">
        <f t="shared" ref="C5195" si="76">D5193+D5194</f>
        <v>10191060</v>
      </c>
      <c r="D5195" s="63"/>
      <c r="E5195" s="61" t="s">
        <v>332</v>
      </c>
      <c r="F5195" s="61" t="s">
        <v>234</v>
      </c>
      <c r="G5195" s="61" t="s">
        <v>431</v>
      </c>
      <c r="H5195" s="299"/>
    </row>
    <row r="5196" spans="1:8" s="138" customFormat="1" ht="15" customHeight="1">
      <c r="A5196" s="62">
        <v>44440</v>
      </c>
      <c r="B5196" s="61" t="s">
        <v>161</v>
      </c>
      <c r="C5196" s="177"/>
      <c r="D5196" s="63">
        <v>5053400</v>
      </c>
      <c r="E5196" s="61" t="s">
        <v>332</v>
      </c>
      <c r="F5196" s="61" t="s">
        <v>235</v>
      </c>
      <c r="G5196" s="61" t="s">
        <v>431</v>
      </c>
      <c r="H5196" s="299"/>
    </row>
    <row r="5197" spans="1:8" s="138" customFormat="1" ht="15" customHeight="1">
      <c r="A5197" s="62">
        <v>44440</v>
      </c>
      <c r="B5197" s="61" t="s">
        <v>873</v>
      </c>
      <c r="C5197" s="330"/>
      <c r="D5197" s="63">
        <v>505340</v>
      </c>
      <c r="E5197" s="61" t="s">
        <v>332</v>
      </c>
      <c r="F5197" s="61" t="s">
        <v>235</v>
      </c>
      <c r="G5197" s="61" t="s">
        <v>431</v>
      </c>
      <c r="H5197" s="299"/>
    </row>
    <row r="5198" spans="1:8" s="138" customFormat="1" ht="15" customHeight="1">
      <c r="A5198" s="62">
        <v>44440</v>
      </c>
      <c r="B5198" s="61" t="s">
        <v>276</v>
      </c>
      <c r="C5198" s="330">
        <f t="shared" ref="C5198" si="77">D5196+D5197</f>
        <v>5558740</v>
      </c>
      <c r="D5198" s="63"/>
      <c r="E5198" s="61" t="s">
        <v>332</v>
      </c>
      <c r="F5198" s="61" t="s">
        <v>235</v>
      </c>
      <c r="G5198" s="61" t="s">
        <v>431</v>
      </c>
      <c r="H5198" s="299"/>
    </row>
    <row r="5199" spans="1:8" s="138" customFormat="1" ht="15" customHeight="1">
      <c r="A5199" s="62">
        <v>44440</v>
      </c>
      <c r="B5199" s="61" t="s">
        <v>85</v>
      </c>
      <c r="C5199" s="177"/>
      <c r="D5199" s="63">
        <v>16423000</v>
      </c>
      <c r="E5199" s="61" t="s">
        <v>131</v>
      </c>
      <c r="F5199" s="61" t="s">
        <v>234</v>
      </c>
      <c r="G5199" s="61" t="s">
        <v>431</v>
      </c>
      <c r="H5199" s="299"/>
    </row>
    <row r="5200" spans="1:8" s="138" customFormat="1" ht="15" customHeight="1">
      <c r="A5200" s="62">
        <v>44440</v>
      </c>
      <c r="B5200" s="61" t="s">
        <v>873</v>
      </c>
      <c r="C5200" s="330"/>
      <c r="D5200" s="63">
        <v>1642300</v>
      </c>
      <c r="E5200" s="61" t="s">
        <v>131</v>
      </c>
      <c r="F5200" s="61" t="s">
        <v>234</v>
      </c>
      <c r="G5200" s="61" t="s">
        <v>431</v>
      </c>
      <c r="H5200" s="299"/>
    </row>
    <row r="5201" spans="1:8" s="138" customFormat="1" ht="15" customHeight="1">
      <c r="A5201" s="62">
        <v>44440</v>
      </c>
      <c r="B5201" s="61" t="s">
        <v>276</v>
      </c>
      <c r="C5201" s="330">
        <f t="shared" ref="C5201" si="78">D5199+D5200</f>
        <v>18065300</v>
      </c>
      <c r="D5201" s="63"/>
      <c r="E5201" s="61" t="s">
        <v>131</v>
      </c>
      <c r="F5201" s="61" t="s">
        <v>234</v>
      </c>
      <c r="G5201" s="61" t="s">
        <v>431</v>
      </c>
      <c r="H5201" s="299"/>
    </row>
    <row r="5202" spans="1:8" s="138" customFormat="1" ht="15" customHeight="1">
      <c r="A5202" s="62">
        <v>44440</v>
      </c>
      <c r="B5202" s="61" t="s">
        <v>161</v>
      </c>
      <c r="C5202" s="177"/>
      <c r="D5202" s="63">
        <v>8958000</v>
      </c>
      <c r="E5202" s="61" t="s">
        <v>131</v>
      </c>
      <c r="F5202" s="61" t="s">
        <v>235</v>
      </c>
      <c r="G5202" s="61" t="s">
        <v>431</v>
      </c>
      <c r="H5202" s="299"/>
    </row>
    <row r="5203" spans="1:8" s="138" customFormat="1" ht="15" customHeight="1">
      <c r="A5203" s="62">
        <v>44440</v>
      </c>
      <c r="B5203" s="61" t="s">
        <v>873</v>
      </c>
      <c r="C5203" s="330"/>
      <c r="D5203" s="63">
        <v>895800</v>
      </c>
      <c r="E5203" s="61" t="s">
        <v>131</v>
      </c>
      <c r="F5203" s="61" t="s">
        <v>235</v>
      </c>
      <c r="G5203" s="61" t="s">
        <v>431</v>
      </c>
      <c r="H5203" s="299"/>
    </row>
    <row r="5204" spans="1:8" s="138" customFormat="1" ht="15" customHeight="1">
      <c r="A5204" s="62">
        <v>44440</v>
      </c>
      <c r="B5204" s="61" t="s">
        <v>276</v>
      </c>
      <c r="C5204" s="330">
        <f t="shared" ref="C5204" si="79">D5202+D5203</f>
        <v>9853800</v>
      </c>
      <c r="D5204" s="63"/>
      <c r="E5204" s="61" t="s">
        <v>131</v>
      </c>
      <c r="F5204" s="61" t="s">
        <v>235</v>
      </c>
      <c r="G5204" s="61" t="s">
        <v>431</v>
      </c>
      <c r="H5204" s="299"/>
    </row>
    <row r="5205" spans="1:8" s="138" customFormat="1" ht="15" customHeight="1">
      <c r="A5205" s="62">
        <v>44440</v>
      </c>
      <c r="B5205" s="61" t="s">
        <v>85</v>
      </c>
      <c r="C5205" s="177"/>
      <c r="D5205" s="63">
        <v>7055580</v>
      </c>
      <c r="E5205" s="61" t="s">
        <v>410</v>
      </c>
      <c r="F5205" s="61" t="s">
        <v>234</v>
      </c>
      <c r="G5205" s="61" t="s">
        <v>431</v>
      </c>
      <c r="H5205" s="299"/>
    </row>
    <row r="5206" spans="1:8" s="138" customFormat="1" ht="15" customHeight="1">
      <c r="A5206" s="62">
        <v>44440</v>
      </c>
      <c r="B5206" s="61" t="s">
        <v>873</v>
      </c>
      <c r="C5206" s="330"/>
      <c r="D5206" s="63">
        <v>705558</v>
      </c>
      <c r="E5206" s="61" t="s">
        <v>410</v>
      </c>
      <c r="F5206" s="61" t="s">
        <v>234</v>
      </c>
      <c r="G5206" s="61" t="s">
        <v>431</v>
      </c>
      <c r="H5206" s="299"/>
    </row>
    <row r="5207" spans="1:8" s="138" customFormat="1" ht="15" customHeight="1">
      <c r="A5207" s="62">
        <v>44440</v>
      </c>
      <c r="B5207" s="61" t="s">
        <v>276</v>
      </c>
      <c r="C5207" s="330">
        <f t="shared" ref="C5207" si="80">D5205+D5206</f>
        <v>7761138</v>
      </c>
      <c r="D5207" s="63"/>
      <c r="E5207" s="61" t="s">
        <v>410</v>
      </c>
      <c r="F5207" s="61" t="s">
        <v>234</v>
      </c>
      <c r="G5207" s="61" t="s">
        <v>431</v>
      </c>
      <c r="H5207" s="299"/>
    </row>
    <row r="5208" spans="1:8" s="138" customFormat="1" ht="15" customHeight="1">
      <c r="A5208" s="62">
        <v>44440</v>
      </c>
      <c r="B5208" s="61" t="s">
        <v>161</v>
      </c>
      <c r="C5208" s="177"/>
      <c r="D5208" s="63">
        <v>5773800</v>
      </c>
      <c r="E5208" s="61" t="s">
        <v>410</v>
      </c>
      <c r="F5208" s="61" t="s">
        <v>235</v>
      </c>
      <c r="G5208" s="61" t="s">
        <v>431</v>
      </c>
      <c r="H5208" s="299"/>
    </row>
    <row r="5209" spans="1:8" s="138" customFormat="1" ht="15" customHeight="1">
      <c r="A5209" s="62">
        <v>44440</v>
      </c>
      <c r="B5209" s="61" t="s">
        <v>873</v>
      </c>
      <c r="C5209" s="330"/>
      <c r="D5209" s="63">
        <v>577380</v>
      </c>
      <c r="E5209" s="61" t="s">
        <v>410</v>
      </c>
      <c r="F5209" s="61" t="s">
        <v>235</v>
      </c>
      <c r="G5209" s="61" t="s">
        <v>431</v>
      </c>
      <c r="H5209" s="299"/>
    </row>
    <row r="5210" spans="1:8" s="138" customFormat="1" ht="15" customHeight="1">
      <c r="A5210" s="62">
        <v>44440</v>
      </c>
      <c r="B5210" s="61" t="s">
        <v>276</v>
      </c>
      <c r="C5210" s="330">
        <f t="shared" ref="C5210" si="81">D5208+D5209</f>
        <v>6351180</v>
      </c>
      <c r="D5210" s="63"/>
      <c r="E5210" s="61" t="s">
        <v>410</v>
      </c>
      <c r="F5210" s="61" t="s">
        <v>235</v>
      </c>
      <c r="G5210" s="61" t="s">
        <v>431</v>
      </c>
      <c r="H5210" s="299"/>
    </row>
    <row r="5211" spans="1:8" s="138" customFormat="1" ht="15" customHeight="1">
      <c r="A5211" s="62">
        <v>44440</v>
      </c>
      <c r="B5211" s="61" t="s">
        <v>85</v>
      </c>
      <c r="C5211" s="177"/>
      <c r="D5211" s="63">
        <v>5358000</v>
      </c>
      <c r="E5211" s="61" t="s">
        <v>653</v>
      </c>
      <c r="F5211" s="61" t="s">
        <v>234</v>
      </c>
      <c r="G5211" s="61" t="s">
        <v>431</v>
      </c>
      <c r="H5211" s="299"/>
    </row>
    <row r="5212" spans="1:8" s="138" customFormat="1" ht="15" customHeight="1">
      <c r="A5212" s="62">
        <v>44440</v>
      </c>
      <c r="B5212" s="61" t="s">
        <v>873</v>
      </c>
      <c r="C5212" s="330"/>
      <c r="D5212" s="63">
        <v>535800</v>
      </c>
      <c r="E5212" s="61" t="s">
        <v>653</v>
      </c>
      <c r="F5212" s="61" t="s">
        <v>234</v>
      </c>
      <c r="G5212" s="61" t="s">
        <v>431</v>
      </c>
      <c r="H5212" s="299"/>
    </row>
    <row r="5213" spans="1:8" s="138" customFormat="1" ht="15" customHeight="1">
      <c r="A5213" s="62">
        <v>44440</v>
      </c>
      <c r="B5213" s="61" t="s">
        <v>276</v>
      </c>
      <c r="C5213" s="330">
        <f t="shared" ref="C5213" si="82">D5211+D5212</f>
        <v>5893800</v>
      </c>
      <c r="D5213" s="63"/>
      <c r="E5213" s="61" t="s">
        <v>653</v>
      </c>
      <c r="F5213" s="61" t="s">
        <v>234</v>
      </c>
      <c r="G5213" s="61" t="s">
        <v>431</v>
      </c>
      <c r="H5213" s="299"/>
    </row>
    <row r="5214" spans="1:8" s="138" customFormat="1" ht="15" customHeight="1">
      <c r="A5214" s="62">
        <v>44440</v>
      </c>
      <c r="B5214" s="61" t="s">
        <v>161</v>
      </c>
      <c r="C5214" s="177"/>
      <c r="D5214" s="63">
        <v>3010100</v>
      </c>
      <c r="E5214" s="61" t="s">
        <v>653</v>
      </c>
      <c r="F5214" s="61" t="s">
        <v>235</v>
      </c>
      <c r="G5214" s="61" t="s">
        <v>431</v>
      </c>
      <c r="H5214" s="299"/>
    </row>
    <row r="5215" spans="1:8" s="138" customFormat="1" ht="15" customHeight="1">
      <c r="A5215" s="62">
        <v>44440</v>
      </c>
      <c r="B5215" s="61" t="s">
        <v>873</v>
      </c>
      <c r="C5215" s="330"/>
      <c r="D5215" s="63">
        <v>301010</v>
      </c>
      <c r="E5215" s="61" t="s">
        <v>653</v>
      </c>
      <c r="F5215" s="61" t="s">
        <v>235</v>
      </c>
      <c r="G5215" s="61" t="s">
        <v>431</v>
      </c>
      <c r="H5215" s="299"/>
    </row>
    <row r="5216" spans="1:8" s="138" customFormat="1" ht="15" customHeight="1">
      <c r="A5216" s="62">
        <v>44440</v>
      </c>
      <c r="B5216" s="61" t="s">
        <v>276</v>
      </c>
      <c r="C5216" s="330">
        <f t="shared" ref="C5216" si="83">D5214+D5215</f>
        <v>3311110</v>
      </c>
      <c r="D5216" s="63"/>
      <c r="E5216" s="61" t="s">
        <v>653</v>
      </c>
      <c r="F5216" s="61" t="s">
        <v>235</v>
      </c>
      <c r="G5216" s="61" t="s">
        <v>431</v>
      </c>
      <c r="H5216" s="299"/>
    </row>
    <row r="5217" spans="1:8" s="138" customFormat="1" ht="15" customHeight="1">
      <c r="A5217" s="62">
        <v>44440</v>
      </c>
      <c r="B5217" s="61" t="s">
        <v>85</v>
      </c>
      <c r="C5217" s="177"/>
      <c r="D5217" s="63">
        <v>85568800</v>
      </c>
      <c r="E5217" s="61" t="s">
        <v>137</v>
      </c>
      <c r="F5217" s="61" t="s">
        <v>234</v>
      </c>
      <c r="G5217" s="61" t="s">
        <v>431</v>
      </c>
      <c r="H5217" s="299"/>
    </row>
    <row r="5218" spans="1:8" s="138" customFormat="1" ht="15" customHeight="1">
      <c r="A5218" s="62">
        <v>44440</v>
      </c>
      <c r="B5218" s="61" t="s">
        <v>873</v>
      </c>
      <c r="C5218" s="330"/>
      <c r="D5218" s="63">
        <v>8556880</v>
      </c>
      <c r="E5218" s="61" t="s">
        <v>137</v>
      </c>
      <c r="F5218" s="61" t="s">
        <v>234</v>
      </c>
      <c r="G5218" s="61" t="s">
        <v>431</v>
      </c>
      <c r="H5218" s="299"/>
    </row>
    <row r="5219" spans="1:8" s="138" customFormat="1" ht="15" customHeight="1">
      <c r="A5219" s="62">
        <v>44440</v>
      </c>
      <c r="B5219" s="61" t="s">
        <v>276</v>
      </c>
      <c r="C5219" s="330">
        <f t="shared" ref="C5219" si="84">D5217+D5218</f>
        <v>94125680</v>
      </c>
      <c r="D5219" s="63"/>
      <c r="E5219" s="61" t="s">
        <v>137</v>
      </c>
      <c r="F5219" s="61" t="s">
        <v>234</v>
      </c>
      <c r="G5219" s="61" t="s">
        <v>431</v>
      </c>
      <c r="H5219" s="299"/>
    </row>
    <row r="5220" spans="1:8" s="138" customFormat="1" ht="15" customHeight="1">
      <c r="A5220" s="62">
        <v>44440</v>
      </c>
      <c r="B5220" s="61" t="s">
        <v>161</v>
      </c>
      <c r="C5220" s="177"/>
      <c r="D5220" s="63">
        <v>59867900</v>
      </c>
      <c r="E5220" s="61" t="s">
        <v>137</v>
      </c>
      <c r="F5220" s="61" t="s">
        <v>235</v>
      </c>
      <c r="G5220" s="61" t="s">
        <v>431</v>
      </c>
      <c r="H5220" s="299"/>
    </row>
    <row r="5221" spans="1:8" s="138" customFormat="1" ht="15" customHeight="1">
      <c r="A5221" s="62">
        <v>44440</v>
      </c>
      <c r="B5221" s="61" t="s">
        <v>873</v>
      </c>
      <c r="C5221" s="330"/>
      <c r="D5221" s="63">
        <v>5986790</v>
      </c>
      <c r="E5221" s="61" t="s">
        <v>137</v>
      </c>
      <c r="F5221" s="61" t="s">
        <v>235</v>
      </c>
      <c r="G5221" s="61" t="s">
        <v>431</v>
      </c>
      <c r="H5221" s="299"/>
    </row>
    <row r="5222" spans="1:8" s="138" customFormat="1" ht="15" customHeight="1">
      <c r="A5222" s="62">
        <v>44440</v>
      </c>
      <c r="B5222" s="61" t="s">
        <v>276</v>
      </c>
      <c r="C5222" s="330">
        <f t="shared" ref="C5222" si="85">D5220+D5221</f>
        <v>65854690</v>
      </c>
      <c r="D5222" s="63"/>
      <c r="E5222" s="61" t="s">
        <v>137</v>
      </c>
      <c r="F5222" s="61" t="s">
        <v>235</v>
      </c>
      <c r="G5222" s="61" t="s">
        <v>431</v>
      </c>
      <c r="H5222" s="299"/>
    </row>
    <row r="5223" spans="1:8" s="138" customFormat="1" ht="15" customHeight="1">
      <c r="A5223" s="62">
        <v>44440</v>
      </c>
      <c r="B5223" s="61" t="s">
        <v>85</v>
      </c>
      <c r="C5223" s="177"/>
      <c r="D5223" s="63">
        <v>21699480</v>
      </c>
      <c r="E5223" s="61" t="s">
        <v>132</v>
      </c>
      <c r="F5223" s="61" t="s">
        <v>234</v>
      </c>
      <c r="G5223" s="61" t="s">
        <v>431</v>
      </c>
      <c r="H5223" s="299"/>
    </row>
    <row r="5224" spans="1:8" s="138" customFormat="1" ht="15" customHeight="1">
      <c r="A5224" s="62">
        <v>44440</v>
      </c>
      <c r="B5224" s="61" t="s">
        <v>873</v>
      </c>
      <c r="C5224" s="330"/>
      <c r="D5224" s="63">
        <v>2169948</v>
      </c>
      <c r="E5224" s="61" t="s">
        <v>132</v>
      </c>
      <c r="F5224" s="61" t="s">
        <v>234</v>
      </c>
      <c r="G5224" s="61" t="s">
        <v>431</v>
      </c>
      <c r="H5224" s="299"/>
    </row>
    <row r="5225" spans="1:8" s="138" customFormat="1" ht="15" customHeight="1">
      <c r="A5225" s="62">
        <v>44440</v>
      </c>
      <c r="B5225" s="61" t="s">
        <v>276</v>
      </c>
      <c r="C5225" s="330">
        <f t="shared" ref="C5225" si="86">D5223+D5224</f>
        <v>23869428</v>
      </c>
      <c r="D5225" s="63"/>
      <c r="E5225" s="61" t="s">
        <v>132</v>
      </c>
      <c r="F5225" s="61" t="s">
        <v>234</v>
      </c>
      <c r="G5225" s="61" t="s">
        <v>431</v>
      </c>
      <c r="H5225" s="299"/>
    </row>
    <row r="5226" spans="1:8" s="138" customFormat="1" ht="15" customHeight="1">
      <c r="A5226" s="62">
        <v>44440</v>
      </c>
      <c r="B5226" s="61" t="s">
        <v>161</v>
      </c>
      <c r="C5226" s="177"/>
      <c r="D5226" s="63">
        <v>13388500</v>
      </c>
      <c r="E5226" s="61" t="s">
        <v>132</v>
      </c>
      <c r="F5226" s="61" t="s">
        <v>235</v>
      </c>
      <c r="G5226" s="61" t="s">
        <v>431</v>
      </c>
      <c r="H5226" s="299"/>
    </row>
    <row r="5227" spans="1:8" s="138" customFormat="1" ht="15" customHeight="1">
      <c r="A5227" s="62">
        <v>44440</v>
      </c>
      <c r="B5227" s="61" t="s">
        <v>873</v>
      </c>
      <c r="C5227" s="330"/>
      <c r="D5227" s="63">
        <v>1338850</v>
      </c>
      <c r="E5227" s="61" t="s">
        <v>132</v>
      </c>
      <c r="F5227" s="61" t="s">
        <v>235</v>
      </c>
      <c r="G5227" s="61" t="s">
        <v>431</v>
      </c>
      <c r="H5227" s="299"/>
    </row>
    <row r="5228" spans="1:8" s="138" customFormat="1" ht="15" customHeight="1">
      <c r="A5228" s="62">
        <v>44440</v>
      </c>
      <c r="B5228" s="61" t="s">
        <v>276</v>
      </c>
      <c r="C5228" s="330">
        <f t="shared" ref="C5228" si="87">D5226+D5227</f>
        <v>14727350</v>
      </c>
      <c r="D5228" s="63"/>
      <c r="E5228" s="61" t="s">
        <v>132</v>
      </c>
      <c r="F5228" s="61" t="s">
        <v>235</v>
      </c>
      <c r="G5228" s="61" t="s">
        <v>431</v>
      </c>
      <c r="H5228" s="299"/>
    </row>
    <row r="5229" spans="1:8" s="138" customFormat="1" ht="15" customHeight="1">
      <c r="A5229" s="62">
        <v>44440</v>
      </c>
      <c r="B5229" s="61" t="s">
        <v>85</v>
      </c>
      <c r="C5229" s="177"/>
      <c r="D5229" s="63">
        <v>115189620</v>
      </c>
      <c r="E5229" s="61" t="s">
        <v>132</v>
      </c>
      <c r="F5229" s="61" t="s">
        <v>234</v>
      </c>
      <c r="G5229" s="61" t="s">
        <v>431</v>
      </c>
      <c r="H5229" s="299"/>
    </row>
    <row r="5230" spans="1:8" s="138" customFormat="1" ht="15" customHeight="1">
      <c r="A5230" s="62">
        <v>44440</v>
      </c>
      <c r="B5230" s="61" t="s">
        <v>873</v>
      </c>
      <c r="C5230" s="330"/>
      <c r="D5230" s="63">
        <v>11518962</v>
      </c>
      <c r="E5230" s="61" t="s">
        <v>132</v>
      </c>
      <c r="F5230" s="61" t="s">
        <v>234</v>
      </c>
      <c r="G5230" s="61" t="s">
        <v>431</v>
      </c>
      <c r="H5230" s="299"/>
    </row>
    <row r="5231" spans="1:8" s="138" customFormat="1" ht="15" customHeight="1">
      <c r="A5231" s="62">
        <v>44440</v>
      </c>
      <c r="B5231" s="61" t="s">
        <v>276</v>
      </c>
      <c r="C5231" s="330">
        <f t="shared" ref="C5231" si="88">D5229+D5230</f>
        <v>126708582</v>
      </c>
      <c r="D5231" s="63"/>
      <c r="E5231" s="61" t="s">
        <v>132</v>
      </c>
      <c r="F5231" s="61" t="s">
        <v>234</v>
      </c>
      <c r="G5231" s="61" t="s">
        <v>431</v>
      </c>
      <c r="H5231" s="299"/>
    </row>
    <row r="5232" spans="1:8" s="138" customFormat="1" ht="15" customHeight="1">
      <c r="A5232" s="62">
        <v>44440</v>
      </c>
      <c r="B5232" s="61" t="s">
        <v>161</v>
      </c>
      <c r="C5232" s="177"/>
      <c r="D5232" s="63">
        <v>71073600</v>
      </c>
      <c r="E5232" s="61" t="s">
        <v>132</v>
      </c>
      <c r="F5232" s="61" t="s">
        <v>235</v>
      </c>
      <c r="G5232" s="61" t="s">
        <v>431</v>
      </c>
      <c r="H5232" s="299"/>
    </row>
    <row r="5233" spans="1:8" s="138" customFormat="1" ht="15" customHeight="1">
      <c r="A5233" s="62">
        <v>44440</v>
      </c>
      <c r="B5233" s="61" t="s">
        <v>873</v>
      </c>
      <c r="C5233" s="330"/>
      <c r="D5233" s="63">
        <v>7107360</v>
      </c>
      <c r="E5233" s="61" t="s">
        <v>132</v>
      </c>
      <c r="F5233" s="61" t="s">
        <v>235</v>
      </c>
      <c r="G5233" s="61" t="s">
        <v>431</v>
      </c>
      <c r="H5233" s="299"/>
    </row>
    <row r="5234" spans="1:8" s="138" customFormat="1" ht="15" customHeight="1">
      <c r="A5234" s="62">
        <v>44440</v>
      </c>
      <c r="B5234" s="61" t="s">
        <v>276</v>
      </c>
      <c r="C5234" s="330">
        <f t="shared" ref="C5234" si="89">D5232+D5233</f>
        <v>78180960</v>
      </c>
      <c r="D5234" s="63"/>
      <c r="E5234" s="61" t="s">
        <v>132</v>
      </c>
      <c r="F5234" s="61" t="s">
        <v>235</v>
      </c>
      <c r="G5234" s="61" t="s">
        <v>431</v>
      </c>
      <c r="H5234" s="299"/>
    </row>
    <row r="5235" spans="1:8" s="138" customFormat="1" ht="15" customHeight="1">
      <c r="A5235" s="62">
        <v>44440</v>
      </c>
      <c r="B5235" s="61" t="s">
        <v>85</v>
      </c>
      <c r="C5235" s="177"/>
      <c r="D5235" s="63">
        <v>14400600</v>
      </c>
      <c r="E5235" s="61" t="s">
        <v>241</v>
      </c>
      <c r="F5235" s="61" t="s">
        <v>234</v>
      </c>
      <c r="G5235" s="61" t="s">
        <v>431</v>
      </c>
      <c r="H5235" s="299"/>
    </row>
    <row r="5236" spans="1:8" s="138" customFormat="1" ht="15" customHeight="1">
      <c r="A5236" s="62">
        <v>44440</v>
      </c>
      <c r="B5236" s="61" t="s">
        <v>873</v>
      </c>
      <c r="C5236" s="330"/>
      <c r="D5236" s="63">
        <v>1440060</v>
      </c>
      <c r="E5236" s="61" t="s">
        <v>241</v>
      </c>
      <c r="F5236" s="61" t="s">
        <v>234</v>
      </c>
      <c r="G5236" s="61" t="s">
        <v>431</v>
      </c>
      <c r="H5236" s="299"/>
    </row>
    <row r="5237" spans="1:8" s="138" customFormat="1" ht="15" customHeight="1">
      <c r="A5237" s="62">
        <v>44440</v>
      </c>
      <c r="B5237" s="61" t="s">
        <v>276</v>
      </c>
      <c r="C5237" s="330">
        <f t="shared" ref="C5237" si="90">D5235+D5236</f>
        <v>15840660</v>
      </c>
      <c r="D5237" s="63"/>
      <c r="E5237" s="61" t="s">
        <v>241</v>
      </c>
      <c r="F5237" s="61" t="s">
        <v>234</v>
      </c>
      <c r="G5237" s="61" t="s">
        <v>431</v>
      </c>
      <c r="H5237" s="299"/>
    </row>
    <row r="5238" spans="1:8" s="138" customFormat="1" ht="15" customHeight="1">
      <c r="A5238" s="62">
        <v>44440</v>
      </c>
      <c r="B5238" s="61" t="s">
        <v>161</v>
      </c>
      <c r="C5238" s="177"/>
      <c r="D5238" s="63">
        <v>8472500</v>
      </c>
      <c r="E5238" s="61" t="s">
        <v>241</v>
      </c>
      <c r="F5238" s="61" t="s">
        <v>235</v>
      </c>
      <c r="G5238" s="61" t="s">
        <v>431</v>
      </c>
      <c r="H5238" s="299"/>
    </row>
    <row r="5239" spans="1:8" s="138" customFormat="1" ht="15" customHeight="1">
      <c r="A5239" s="62">
        <v>44440</v>
      </c>
      <c r="B5239" s="61" t="s">
        <v>873</v>
      </c>
      <c r="C5239" s="330"/>
      <c r="D5239" s="63">
        <v>847250</v>
      </c>
      <c r="E5239" s="61" t="s">
        <v>241</v>
      </c>
      <c r="F5239" s="61" t="s">
        <v>235</v>
      </c>
      <c r="G5239" s="61" t="s">
        <v>431</v>
      </c>
      <c r="H5239" s="299"/>
    </row>
    <row r="5240" spans="1:8" s="138" customFormat="1" ht="15" customHeight="1">
      <c r="A5240" s="62">
        <v>44440</v>
      </c>
      <c r="B5240" s="61" t="s">
        <v>276</v>
      </c>
      <c r="C5240" s="330">
        <f t="shared" ref="C5240" si="91">D5238+D5239</f>
        <v>9319750</v>
      </c>
      <c r="D5240" s="63"/>
      <c r="E5240" s="61" t="s">
        <v>241</v>
      </c>
      <c r="F5240" s="61" t="s">
        <v>235</v>
      </c>
      <c r="G5240" s="61" t="s">
        <v>431</v>
      </c>
      <c r="H5240" s="299"/>
    </row>
    <row r="5241" spans="1:8" s="138" customFormat="1" ht="15" customHeight="1">
      <c r="A5241" s="62">
        <v>44440</v>
      </c>
      <c r="B5241" s="61" t="s">
        <v>161</v>
      </c>
      <c r="C5241" s="177"/>
      <c r="D5241" s="63">
        <v>2934800</v>
      </c>
      <c r="E5241" s="61" t="s">
        <v>241</v>
      </c>
      <c r="F5241" s="61" t="s">
        <v>235</v>
      </c>
      <c r="G5241" s="61" t="s">
        <v>431</v>
      </c>
      <c r="H5241" s="299"/>
    </row>
    <row r="5242" spans="1:8" s="138" customFormat="1" ht="15" customHeight="1">
      <c r="A5242" s="62">
        <v>44440</v>
      </c>
      <c r="B5242" s="61" t="s">
        <v>873</v>
      </c>
      <c r="C5242" s="330"/>
      <c r="D5242" s="63">
        <v>293480</v>
      </c>
      <c r="E5242" s="61" t="s">
        <v>241</v>
      </c>
      <c r="F5242" s="61" t="s">
        <v>235</v>
      </c>
      <c r="G5242" s="61" t="s">
        <v>431</v>
      </c>
      <c r="H5242" s="299"/>
    </row>
    <row r="5243" spans="1:8" s="138" customFormat="1" ht="15" customHeight="1">
      <c r="A5243" s="62">
        <v>44440</v>
      </c>
      <c r="B5243" s="61" t="s">
        <v>276</v>
      </c>
      <c r="C5243" s="330">
        <f t="shared" ref="C5243" si="92">D5241+D5242</f>
        <v>3228280</v>
      </c>
      <c r="D5243" s="63"/>
      <c r="E5243" s="61" t="s">
        <v>241</v>
      </c>
      <c r="F5243" s="61" t="s">
        <v>235</v>
      </c>
      <c r="G5243" s="61" t="s">
        <v>431</v>
      </c>
      <c r="H5243" s="299"/>
    </row>
    <row r="5244" spans="1:8" s="138" customFormat="1" ht="15" customHeight="1">
      <c r="A5244" s="62">
        <v>44440</v>
      </c>
      <c r="B5244" s="61" t="s">
        <v>85</v>
      </c>
      <c r="C5244" s="177"/>
      <c r="D5244" s="63">
        <v>6054000</v>
      </c>
      <c r="E5244" s="61" t="s">
        <v>122</v>
      </c>
      <c r="F5244" s="61" t="s">
        <v>234</v>
      </c>
      <c r="G5244" s="61" t="s">
        <v>431</v>
      </c>
      <c r="H5244" s="299"/>
    </row>
    <row r="5245" spans="1:8" s="138" customFormat="1" ht="15" customHeight="1">
      <c r="A5245" s="62">
        <v>44440</v>
      </c>
      <c r="B5245" s="61" t="s">
        <v>873</v>
      </c>
      <c r="C5245" s="330"/>
      <c r="D5245" s="63">
        <v>605400</v>
      </c>
      <c r="E5245" s="61" t="s">
        <v>122</v>
      </c>
      <c r="F5245" s="61" t="s">
        <v>234</v>
      </c>
      <c r="G5245" s="61" t="s">
        <v>431</v>
      </c>
      <c r="H5245" s="299"/>
    </row>
    <row r="5246" spans="1:8" s="138" customFormat="1" ht="15" customHeight="1">
      <c r="A5246" s="62">
        <v>44440</v>
      </c>
      <c r="B5246" s="61" t="s">
        <v>276</v>
      </c>
      <c r="C5246" s="330">
        <f t="shared" ref="C5246" si="93">D5244+D5245</f>
        <v>6659400</v>
      </c>
      <c r="D5246" s="63"/>
      <c r="E5246" s="61" t="s">
        <v>122</v>
      </c>
      <c r="F5246" s="61" t="s">
        <v>234</v>
      </c>
      <c r="G5246" s="61" t="s">
        <v>431</v>
      </c>
      <c r="H5246" s="299"/>
    </row>
    <row r="5247" spans="1:8" s="138" customFormat="1" ht="15" customHeight="1">
      <c r="A5247" s="62">
        <v>44440</v>
      </c>
      <c r="B5247" s="61" t="s">
        <v>161</v>
      </c>
      <c r="C5247" s="177"/>
      <c r="D5247" s="63">
        <v>3557300</v>
      </c>
      <c r="E5247" s="61" t="s">
        <v>122</v>
      </c>
      <c r="F5247" s="61" t="s">
        <v>235</v>
      </c>
      <c r="G5247" s="61" t="s">
        <v>431</v>
      </c>
      <c r="H5247" s="299"/>
    </row>
    <row r="5248" spans="1:8" s="138" customFormat="1" ht="15" customHeight="1">
      <c r="A5248" s="62">
        <v>44440</v>
      </c>
      <c r="B5248" s="61" t="s">
        <v>873</v>
      </c>
      <c r="C5248" s="330"/>
      <c r="D5248" s="63">
        <v>355730</v>
      </c>
      <c r="E5248" s="61" t="s">
        <v>122</v>
      </c>
      <c r="F5248" s="61" t="s">
        <v>235</v>
      </c>
      <c r="G5248" s="61" t="s">
        <v>431</v>
      </c>
      <c r="H5248" s="299"/>
    </row>
    <row r="5249" spans="1:8" s="138" customFormat="1" ht="15" customHeight="1">
      <c r="A5249" s="62">
        <v>44440</v>
      </c>
      <c r="B5249" s="61" t="s">
        <v>276</v>
      </c>
      <c r="C5249" s="330">
        <f t="shared" ref="C5249" si="94">D5247+D5248</f>
        <v>3913030</v>
      </c>
      <c r="D5249" s="63"/>
      <c r="E5249" s="61" t="s">
        <v>122</v>
      </c>
      <c r="F5249" s="61" t="s">
        <v>235</v>
      </c>
      <c r="G5249" s="61" t="s">
        <v>431</v>
      </c>
      <c r="H5249" s="299"/>
    </row>
    <row r="5250" spans="1:8" s="138" customFormat="1" ht="15" customHeight="1">
      <c r="A5250" s="62">
        <v>44440</v>
      </c>
      <c r="B5250" s="61" t="s">
        <v>85</v>
      </c>
      <c r="C5250" s="177"/>
      <c r="D5250" s="63">
        <v>2663951</v>
      </c>
      <c r="E5250" s="61" t="s">
        <v>256</v>
      </c>
      <c r="F5250" s="61" t="s">
        <v>234</v>
      </c>
      <c r="G5250" s="61" t="s">
        <v>431</v>
      </c>
      <c r="H5250" s="299"/>
    </row>
    <row r="5251" spans="1:8" s="138" customFormat="1" ht="15" customHeight="1">
      <c r="A5251" s="62">
        <v>44440</v>
      </c>
      <c r="B5251" s="61" t="s">
        <v>873</v>
      </c>
      <c r="C5251" s="330"/>
      <c r="D5251" s="63">
        <v>266395</v>
      </c>
      <c r="E5251" s="61" t="s">
        <v>256</v>
      </c>
      <c r="F5251" s="61" t="s">
        <v>234</v>
      </c>
      <c r="G5251" s="61" t="s">
        <v>431</v>
      </c>
      <c r="H5251" s="299"/>
    </row>
    <row r="5252" spans="1:8" s="138" customFormat="1" ht="15" customHeight="1">
      <c r="A5252" s="62">
        <v>44440</v>
      </c>
      <c r="B5252" s="61" t="s">
        <v>276</v>
      </c>
      <c r="C5252" s="330">
        <f t="shared" ref="C5252" si="95">D5250+D5251</f>
        <v>2930346</v>
      </c>
      <c r="D5252" s="63"/>
      <c r="E5252" s="61" t="s">
        <v>256</v>
      </c>
      <c r="F5252" s="61" t="s">
        <v>234</v>
      </c>
      <c r="G5252" s="61" t="s">
        <v>431</v>
      </c>
      <c r="H5252" s="299"/>
    </row>
    <row r="5253" spans="1:8" s="138" customFormat="1" ht="15" customHeight="1">
      <c r="A5253" s="62">
        <v>44440</v>
      </c>
      <c r="B5253" s="61" t="s">
        <v>161</v>
      </c>
      <c r="C5253" s="177"/>
      <c r="D5253" s="63">
        <v>6540627</v>
      </c>
      <c r="E5253" s="61" t="s">
        <v>256</v>
      </c>
      <c r="F5253" s="61" t="s">
        <v>235</v>
      </c>
      <c r="G5253" s="61" t="s">
        <v>431</v>
      </c>
      <c r="H5253" s="299"/>
    </row>
    <row r="5254" spans="1:8" s="138" customFormat="1" ht="15" customHeight="1">
      <c r="A5254" s="62">
        <v>44440</v>
      </c>
      <c r="B5254" s="61" t="s">
        <v>873</v>
      </c>
      <c r="C5254" s="330"/>
      <c r="D5254" s="63">
        <v>654062</v>
      </c>
      <c r="E5254" s="61" t="s">
        <v>256</v>
      </c>
      <c r="F5254" s="61" t="s">
        <v>235</v>
      </c>
      <c r="G5254" s="61" t="s">
        <v>431</v>
      </c>
      <c r="H5254" s="299"/>
    </row>
    <row r="5255" spans="1:8" s="138" customFormat="1" ht="15" customHeight="1">
      <c r="A5255" s="62">
        <v>44440</v>
      </c>
      <c r="B5255" s="61" t="s">
        <v>276</v>
      </c>
      <c r="C5255" s="330">
        <f t="shared" ref="C5255" si="96">D5253+D5254</f>
        <v>7194689</v>
      </c>
      <c r="D5255" s="63"/>
      <c r="E5255" s="61" t="s">
        <v>256</v>
      </c>
      <c r="F5255" s="61" t="s">
        <v>235</v>
      </c>
      <c r="G5255" s="61" t="s">
        <v>431</v>
      </c>
      <c r="H5255" s="299"/>
    </row>
    <row r="5256" spans="1:8" s="138" customFormat="1" ht="15" customHeight="1">
      <c r="A5256" s="62">
        <v>44440</v>
      </c>
      <c r="B5256" s="61" t="s">
        <v>957</v>
      </c>
      <c r="C5256" s="177"/>
      <c r="D5256" s="63">
        <v>4583100</v>
      </c>
      <c r="E5256" s="61" t="s">
        <v>872</v>
      </c>
      <c r="F5256" s="61" t="s">
        <v>959</v>
      </c>
      <c r="G5256" s="61" t="s">
        <v>431</v>
      </c>
      <c r="H5256" s="299"/>
    </row>
    <row r="5257" spans="1:8" s="138" customFormat="1" ht="15" customHeight="1">
      <c r="A5257" s="62">
        <v>44440</v>
      </c>
      <c r="B5257" s="61" t="s">
        <v>873</v>
      </c>
      <c r="C5257" s="330"/>
      <c r="D5257" s="63">
        <v>458310</v>
      </c>
      <c r="E5257" s="61" t="s">
        <v>872</v>
      </c>
      <c r="F5257" s="61" t="s">
        <v>959</v>
      </c>
      <c r="G5257" s="61" t="s">
        <v>431</v>
      </c>
      <c r="H5257" s="299"/>
    </row>
    <row r="5258" spans="1:8" s="138" customFormat="1" ht="15" customHeight="1">
      <c r="A5258" s="62">
        <v>44440</v>
      </c>
      <c r="B5258" s="61" t="s">
        <v>276</v>
      </c>
      <c r="C5258" s="330">
        <f t="shared" ref="C5258" si="97">D5256+D5257</f>
        <v>5041410</v>
      </c>
      <c r="D5258" s="63"/>
      <c r="E5258" s="61" t="s">
        <v>872</v>
      </c>
      <c r="F5258" s="61" t="s">
        <v>959</v>
      </c>
      <c r="G5258" s="61" t="s">
        <v>431</v>
      </c>
      <c r="H5258" s="299"/>
    </row>
    <row r="5259" spans="1:8" s="138" customFormat="1" ht="15" customHeight="1">
      <c r="A5259" s="62">
        <v>44440</v>
      </c>
      <c r="B5259" s="61" t="s">
        <v>161</v>
      </c>
      <c r="C5259" s="177"/>
      <c r="D5259" s="63">
        <v>2499900</v>
      </c>
      <c r="E5259" s="61" t="s">
        <v>872</v>
      </c>
      <c r="F5259" s="61" t="s">
        <v>235</v>
      </c>
      <c r="G5259" s="61" t="s">
        <v>431</v>
      </c>
      <c r="H5259" s="299"/>
    </row>
    <row r="5260" spans="1:8" s="138" customFormat="1" ht="15" customHeight="1">
      <c r="A5260" s="62">
        <v>44440</v>
      </c>
      <c r="B5260" s="61" t="s">
        <v>873</v>
      </c>
      <c r="C5260" s="330"/>
      <c r="D5260" s="63">
        <v>249990</v>
      </c>
      <c r="E5260" s="61" t="s">
        <v>872</v>
      </c>
      <c r="F5260" s="61" t="s">
        <v>235</v>
      </c>
      <c r="G5260" s="61" t="s">
        <v>431</v>
      </c>
      <c r="H5260" s="299"/>
    </row>
    <row r="5261" spans="1:8" s="138" customFormat="1" ht="15" customHeight="1">
      <c r="A5261" s="62">
        <v>44440</v>
      </c>
      <c r="B5261" s="61" t="s">
        <v>276</v>
      </c>
      <c r="C5261" s="330">
        <f t="shared" ref="C5261" si="98">D5259+D5260</f>
        <v>2749890</v>
      </c>
      <c r="D5261" s="63"/>
      <c r="E5261" s="61" t="s">
        <v>872</v>
      </c>
      <c r="F5261" s="61" t="s">
        <v>235</v>
      </c>
      <c r="G5261" s="61" t="s">
        <v>431</v>
      </c>
      <c r="H5261" s="299"/>
    </row>
    <row r="5262" spans="1:8" s="138" customFormat="1" ht="15" customHeight="1">
      <c r="A5262" s="62">
        <v>44440</v>
      </c>
      <c r="B5262" s="61" t="s">
        <v>85</v>
      </c>
      <c r="C5262" s="177"/>
      <c r="D5262" s="63">
        <v>100331200</v>
      </c>
      <c r="E5262" s="61" t="s">
        <v>122</v>
      </c>
      <c r="F5262" s="61" t="s">
        <v>234</v>
      </c>
      <c r="G5262" s="61" t="s">
        <v>431</v>
      </c>
      <c r="H5262" s="299"/>
    </row>
    <row r="5263" spans="1:8" s="138" customFormat="1" ht="15" customHeight="1">
      <c r="A5263" s="62">
        <v>44440</v>
      </c>
      <c r="B5263" s="61" t="s">
        <v>873</v>
      </c>
      <c r="C5263" s="330"/>
      <c r="D5263" s="63">
        <v>10033120</v>
      </c>
      <c r="E5263" s="61" t="s">
        <v>122</v>
      </c>
      <c r="F5263" s="61" t="s">
        <v>234</v>
      </c>
      <c r="G5263" s="61" t="s">
        <v>431</v>
      </c>
      <c r="H5263" s="299"/>
    </row>
    <row r="5264" spans="1:8" s="138" customFormat="1" ht="15" customHeight="1">
      <c r="A5264" s="62">
        <v>44440</v>
      </c>
      <c r="B5264" s="61" t="s">
        <v>276</v>
      </c>
      <c r="C5264" s="330">
        <f t="shared" ref="C5264" si="99">D5262+D5263</f>
        <v>110364320</v>
      </c>
      <c r="D5264" s="63"/>
      <c r="E5264" s="61" t="s">
        <v>122</v>
      </c>
      <c r="F5264" s="61" t="s">
        <v>234</v>
      </c>
      <c r="G5264" s="61" t="s">
        <v>431</v>
      </c>
      <c r="H5264" s="299"/>
    </row>
    <row r="5265" spans="1:10" s="138" customFormat="1" ht="15" customHeight="1">
      <c r="A5265" s="62">
        <v>44440</v>
      </c>
      <c r="B5265" s="61" t="s">
        <v>161</v>
      </c>
      <c r="C5265" s="177"/>
      <c r="D5265" s="63">
        <v>59002200</v>
      </c>
      <c r="E5265" s="61" t="s">
        <v>122</v>
      </c>
      <c r="F5265" s="61" t="s">
        <v>235</v>
      </c>
      <c r="G5265" s="61" t="s">
        <v>431</v>
      </c>
      <c r="H5265" s="299"/>
    </row>
    <row r="5266" spans="1:10" s="138" customFormat="1" ht="15" customHeight="1">
      <c r="A5266" s="62">
        <v>44440</v>
      </c>
      <c r="B5266" s="61" t="s">
        <v>873</v>
      </c>
      <c r="C5266" s="330"/>
      <c r="D5266" s="63">
        <v>5900220</v>
      </c>
      <c r="E5266" s="61" t="s">
        <v>122</v>
      </c>
      <c r="F5266" s="61" t="s">
        <v>235</v>
      </c>
      <c r="G5266" s="61" t="s">
        <v>431</v>
      </c>
      <c r="H5266" s="299"/>
    </row>
    <row r="5267" spans="1:10" s="138" customFormat="1" ht="15" customHeight="1">
      <c r="A5267" s="62">
        <v>44440</v>
      </c>
      <c r="B5267" s="61" t="s">
        <v>276</v>
      </c>
      <c r="C5267" s="330">
        <f t="shared" ref="C5267" si="100">D5265+D5266</f>
        <v>64902420</v>
      </c>
      <c r="D5267" s="63"/>
      <c r="E5267" s="61" t="s">
        <v>122</v>
      </c>
      <c r="F5267" s="61" t="s">
        <v>235</v>
      </c>
      <c r="G5267" s="61" t="s">
        <v>431</v>
      </c>
      <c r="H5267" s="299"/>
    </row>
    <row r="5268" spans="1:10" s="138" customFormat="1" ht="15" customHeight="1">
      <c r="A5268" s="62">
        <v>44440</v>
      </c>
      <c r="B5268" s="61" t="s">
        <v>958</v>
      </c>
      <c r="C5268" s="177"/>
      <c r="D5268" s="63">
        <v>202983800</v>
      </c>
      <c r="E5268" s="61" t="s">
        <v>140</v>
      </c>
      <c r="F5268" s="61" t="s">
        <v>959</v>
      </c>
      <c r="G5268" s="61" t="s">
        <v>431</v>
      </c>
      <c r="H5268" s="299"/>
    </row>
    <row r="5269" spans="1:10" s="138" customFormat="1" ht="15" customHeight="1">
      <c r="A5269" s="62">
        <v>44440</v>
      </c>
      <c r="B5269" s="61" t="s">
        <v>873</v>
      </c>
      <c r="C5269" s="330"/>
      <c r="D5269" s="63">
        <v>20298380</v>
      </c>
      <c r="E5269" s="61" t="s">
        <v>140</v>
      </c>
      <c r="F5269" s="61" t="s">
        <v>959</v>
      </c>
      <c r="G5269" s="61" t="s">
        <v>431</v>
      </c>
      <c r="H5269" s="299"/>
    </row>
    <row r="5270" spans="1:10" s="138" customFormat="1" ht="15" customHeight="1">
      <c r="A5270" s="62">
        <v>44440</v>
      </c>
      <c r="B5270" s="61" t="s">
        <v>276</v>
      </c>
      <c r="C5270" s="330">
        <f t="shared" ref="C5270" si="101">D5268+D5269</f>
        <v>223282180</v>
      </c>
      <c r="D5270" s="63"/>
      <c r="E5270" s="61" t="s">
        <v>140</v>
      </c>
      <c r="F5270" s="61" t="s">
        <v>960</v>
      </c>
      <c r="G5270" s="61" t="s">
        <v>431</v>
      </c>
      <c r="H5270" s="299"/>
    </row>
    <row r="5271" spans="1:10" s="138" customFormat="1" ht="15" customHeight="1">
      <c r="A5271" s="62">
        <v>44440</v>
      </c>
      <c r="B5271" s="61" t="s">
        <v>957</v>
      </c>
      <c r="C5271" s="177"/>
      <c r="D5271" s="63">
        <v>26893400</v>
      </c>
      <c r="E5271" s="61" t="s">
        <v>140</v>
      </c>
      <c r="F5271" s="61" t="s">
        <v>959</v>
      </c>
      <c r="G5271" s="61" t="s">
        <v>431</v>
      </c>
      <c r="H5271" s="299"/>
    </row>
    <row r="5272" spans="1:10" s="138" customFormat="1" ht="15" customHeight="1">
      <c r="A5272" s="327">
        <v>44440</v>
      </c>
      <c r="B5272" s="328" t="s">
        <v>873</v>
      </c>
      <c r="C5272" s="330"/>
      <c r="D5272" s="329">
        <v>2689340</v>
      </c>
      <c r="E5272" s="328" t="s">
        <v>140</v>
      </c>
      <c r="F5272" s="328" t="s">
        <v>959</v>
      </c>
      <c r="G5272" s="328" t="s">
        <v>431</v>
      </c>
      <c r="H5272" s="299"/>
    </row>
    <row r="5273" spans="1:10" s="138" customFormat="1" ht="15" customHeight="1">
      <c r="A5273" s="327">
        <v>44440</v>
      </c>
      <c r="B5273" s="328" t="s">
        <v>276</v>
      </c>
      <c r="C5273" s="330">
        <f t="shared" ref="C5273" si="102">D5271+D5272</f>
        <v>29582740</v>
      </c>
      <c r="D5273" s="329"/>
      <c r="E5273" s="328" t="s">
        <v>140</v>
      </c>
      <c r="F5273" s="328" t="s">
        <v>959</v>
      </c>
      <c r="G5273" s="328" t="s">
        <v>431</v>
      </c>
      <c r="H5273" s="299"/>
    </row>
    <row r="5274" spans="1:10" s="138" customFormat="1" ht="15" customHeight="1">
      <c r="A5274" s="327">
        <v>44440</v>
      </c>
      <c r="B5274" s="328" t="s">
        <v>161</v>
      </c>
      <c r="C5274" s="177"/>
      <c r="D5274" s="177">
        <v>119398249</v>
      </c>
      <c r="E5274" s="328" t="s">
        <v>140</v>
      </c>
      <c r="F5274" s="328" t="s">
        <v>235</v>
      </c>
      <c r="G5274" s="328" t="s">
        <v>431</v>
      </c>
      <c r="H5274" s="299"/>
    </row>
    <row r="5275" spans="1:10" s="138" customFormat="1" ht="15" customHeight="1">
      <c r="A5275" s="62">
        <v>44440</v>
      </c>
      <c r="B5275" s="61" t="s">
        <v>873</v>
      </c>
      <c r="C5275" s="330"/>
      <c r="D5275" s="330">
        <v>11939824</v>
      </c>
      <c r="E5275" s="61" t="s">
        <v>140</v>
      </c>
      <c r="F5275" s="61" t="s">
        <v>235</v>
      </c>
      <c r="G5275" s="61" t="s">
        <v>431</v>
      </c>
      <c r="H5275" s="299"/>
      <c r="J5275" s="177"/>
    </row>
    <row r="5276" spans="1:10" s="138" customFormat="1" ht="15" customHeight="1">
      <c r="A5276" s="62">
        <v>44440</v>
      </c>
      <c r="B5276" s="61" t="s">
        <v>276</v>
      </c>
      <c r="C5276" s="330">
        <f t="shared" ref="C5276" si="103">D5274+D5275</f>
        <v>131338073</v>
      </c>
      <c r="D5276" s="330"/>
      <c r="E5276" s="61" t="s">
        <v>140</v>
      </c>
      <c r="F5276" s="61" t="s">
        <v>235</v>
      </c>
      <c r="G5276" s="61" t="s">
        <v>431</v>
      </c>
      <c r="H5276" s="299"/>
      <c r="J5276" s="177"/>
    </row>
    <row r="5277" spans="1:10" s="138" customFormat="1" ht="15" customHeight="1">
      <c r="A5277" s="62">
        <v>44440</v>
      </c>
      <c r="B5277" s="61" t="s">
        <v>161</v>
      </c>
      <c r="C5277" s="330"/>
      <c r="D5277" s="330">
        <v>15818951</v>
      </c>
      <c r="E5277" s="61" t="s">
        <v>140</v>
      </c>
      <c r="F5277" s="61" t="s">
        <v>235</v>
      </c>
      <c r="G5277" s="61" t="s">
        <v>431</v>
      </c>
      <c r="H5277" s="299"/>
      <c r="I5277" s="177">
        <f>I5279-I5278</f>
        <v>2017144819</v>
      </c>
      <c r="J5277" s="177">
        <f>I5277-2017144819</f>
        <v>0</v>
      </c>
    </row>
    <row r="5278" spans="1:10" s="138" customFormat="1" ht="15" customHeight="1">
      <c r="A5278" s="327">
        <v>44440</v>
      </c>
      <c r="B5278" s="328" t="s">
        <v>873</v>
      </c>
      <c r="C5278" s="177"/>
      <c r="D5278" s="177">
        <v>1581895</v>
      </c>
      <c r="E5278" s="328" t="s">
        <v>140</v>
      </c>
      <c r="F5278" s="328" t="s">
        <v>235</v>
      </c>
      <c r="G5278" s="328" t="s">
        <v>431</v>
      </c>
      <c r="H5278" s="299"/>
      <c r="I5278" s="177">
        <f>SUMIF(B4962:B5279,B4963,D4962:D5279)</f>
        <v>201714480</v>
      </c>
      <c r="J5278" s="177">
        <f>I5278-201714480</f>
        <v>0</v>
      </c>
    </row>
    <row r="5279" spans="1:10" s="138" customFormat="1" ht="15" customHeight="1">
      <c r="A5279" s="58">
        <v>44440</v>
      </c>
      <c r="B5279" s="60" t="s">
        <v>276</v>
      </c>
      <c r="C5279" s="178">
        <f>D5277+D5278</f>
        <v>17400846</v>
      </c>
      <c r="D5279" s="178"/>
      <c r="E5279" s="60" t="s">
        <v>140</v>
      </c>
      <c r="F5279" s="60" t="s">
        <v>235</v>
      </c>
      <c r="G5279" s="60" t="s">
        <v>431</v>
      </c>
      <c r="H5279" s="299"/>
      <c r="I5279" s="177">
        <f>SUM(C4962:C5279)</f>
        <v>2218859299</v>
      </c>
      <c r="J5279" s="177">
        <f>I5279-2218859299</f>
        <v>0</v>
      </c>
    </row>
    <row r="5280" spans="1:10" s="138" customFormat="1" ht="15" customHeight="1">
      <c r="A5280" s="62">
        <v>44462</v>
      </c>
      <c r="B5280" s="61" t="s">
        <v>471</v>
      </c>
      <c r="C5280" s="330"/>
      <c r="D5280" s="330">
        <v>55770</v>
      </c>
      <c r="E5280" s="61" t="s">
        <v>118</v>
      </c>
      <c r="F5280" s="61" t="s">
        <v>145</v>
      </c>
      <c r="G5280" s="61" t="s">
        <v>372</v>
      </c>
      <c r="H5280" s="299" t="s">
        <v>876</v>
      </c>
      <c r="I5280" s="177"/>
      <c r="J5280" s="177"/>
    </row>
    <row r="5281" spans="1:10" s="138" customFormat="1" ht="15" customHeight="1">
      <c r="A5281" s="62">
        <v>44462</v>
      </c>
      <c r="B5281" s="61" t="s">
        <v>295</v>
      </c>
      <c r="C5281" s="330"/>
      <c r="D5281" s="330">
        <v>5577</v>
      </c>
      <c r="E5281" s="61" t="s">
        <v>118</v>
      </c>
      <c r="F5281" s="61" t="s">
        <v>145</v>
      </c>
      <c r="G5281" s="61" t="s">
        <v>372</v>
      </c>
      <c r="H5281" s="299"/>
      <c r="I5281" s="177"/>
      <c r="J5281" s="177"/>
    </row>
    <row r="5282" spans="1:10" s="138" customFormat="1" ht="15" customHeight="1">
      <c r="A5282" s="62">
        <v>44462</v>
      </c>
      <c r="B5282" s="61" t="s">
        <v>276</v>
      </c>
      <c r="C5282" s="330">
        <f>D5280+D5281</f>
        <v>61347</v>
      </c>
      <c r="D5282" s="330"/>
      <c r="E5282" s="61" t="s">
        <v>118</v>
      </c>
      <c r="F5282" s="61" t="s">
        <v>145</v>
      </c>
      <c r="G5282" s="61" t="s">
        <v>372</v>
      </c>
      <c r="H5282" s="299"/>
    </row>
    <row r="5283" spans="1:10" s="138" customFormat="1" ht="15" customHeight="1">
      <c r="A5283" s="62">
        <v>44462</v>
      </c>
      <c r="B5283" s="61" t="s">
        <v>471</v>
      </c>
      <c r="C5283" s="330"/>
      <c r="D5283" s="330">
        <v>2400</v>
      </c>
      <c r="E5283" s="61" t="s">
        <v>118</v>
      </c>
      <c r="F5283" s="61" t="s">
        <v>146</v>
      </c>
      <c r="G5283" s="61" t="s">
        <v>372</v>
      </c>
      <c r="H5283" s="299"/>
    </row>
    <row r="5284" spans="1:10" s="138" customFormat="1" ht="15" customHeight="1">
      <c r="A5284" s="62">
        <v>44462</v>
      </c>
      <c r="B5284" s="61" t="s">
        <v>276</v>
      </c>
      <c r="C5284" s="330">
        <v>2400</v>
      </c>
      <c r="D5284" s="330"/>
      <c r="E5284" s="61" t="s">
        <v>118</v>
      </c>
      <c r="F5284" s="61" t="s">
        <v>146</v>
      </c>
      <c r="G5284" s="61" t="s">
        <v>372</v>
      </c>
      <c r="H5284" s="299"/>
    </row>
    <row r="5285" spans="1:10" s="138" customFormat="1" ht="15" customHeight="1">
      <c r="A5285" s="62">
        <v>44462</v>
      </c>
      <c r="B5285" s="61" t="s">
        <v>471</v>
      </c>
      <c r="C5285" s="330"/>
      <c r="D5285" s="330">
        <v>153110</v>
      </c>
      <c r="E5285" s="61" t="s">
        <v>238</v>
      </c>
      <c r="F5285" s="61" t="s">
        <v>145</v>
      </c>
      <c r="G5285" s="61" t="s">
        <v>372</v>
      </c>
      <c r="H5285" s="331"/>
    </row>
    <row r="5286" spans="1:10" s="138" customFormat="1" ht="15" customHeight="1">
      <c r="A5286" s="62">
        <v>44462</v>
      </c>
      <c r="B5286" s="61" t="s">
        <v>295</v>
      </c>
      <c r="C5286" s="330"/>
      <c r="D5286" s="330">
        <v>15311</v>
      </c>
      <c r="E5286" s="61" t="s">
        <v>238</v>
      </c>
      <c r="F5286" s="61" t="s">
        <v>145</v>
      </c>
      <c r="G5286" s="61" t="s">
        <v>372</v>
      </c>
      <c r="H5286" s="299"/>
    </row>
    <row r="5287" spans="1:10" s="138" customFormat="1" ht="15" customHeight="1">
      <c r="A5287" s="62">
        <v>44462</v>
      </c>
      <c r="B5287" s="61" t="s">
        <v>276</v>
      </c>
      <c r="C5287" s="330">
        <f>D5285+D5286</f>
        <v>168421</v>
      </c>
      <c r="D5287" s="330"/>
      <c r="E5287" s="61" t="s">
        <v>238</v>
      </c>
      <c r="F5287" s="61" t="s">
        <v>145</v>
      </c>
      <c r="G5287" s="61" t="s">
        <v>372</v>
      </c>
      <c r="H5287" s="299"/>
    </row>
    <row r="5288" spans="1:10" s="138" customFormat="1" ht="15" customHeight="1">
      <c r="A5288" s="62">
        <v>44462</v>
      </c>
      <c r="B5288" s="61" t="s">
        <v>471</v>
      </c>
      <c r="D5288" s="330">
        <v>6590</v>
      </c>
      <c r="E5288" s="61" t="s">
        <v>238</v>
      </c>
      <c r="F5288" s="61" t="s">
        <v>146</v>
      </c>
      <c r="G5288" s="61" t="s">
        <v>372</v>
      </c>
      <c r="H5288" s="299"/>
    </row>
    <row r="5289" spans="1:10" s="138" customFormat="1" ht="15" customHeight="1">
      <c r="A5289" s="62">
        <v>44462</v>
      </c>
      <c r="B5289" s="61" t="s">
        <v>276</v>
      </c>
      <c r="C5289" s="330">
        <v>6590</v>
      </c>
      <c r="D5289" s="330"/>
      <c r="E5289" s="61" t="s">
        <v>238</v>
      </c>
      <c r="F5289" s="61" t="s">
        <v>146</v>
      </c>
      <c r="G5289" s="61" t="s">
        <v>372</v>
      </c>
      <c r="H5289" s="299"/>
    </row>
    <row r="5290" spans="1:10" s="138" customFormat="1" ht="15" customHeight="1">
      <c r="A5290" s="62">
        <v>44462</v>
      </c>
      <c r="B5290" s="61" t="s">
        <v>471</v>
      </c>
      <c r="C5290" s="330"/>
      <c r="D5290" s="330">
        <v>93690</v>
      </c>
      <c r="E5290" s="61" t="s">
        <v>141</v>
      </c>
      <c r="F5290" s="61" t="s">
        <v>145</v>
      </c>
      <c r="G5290" s="61" t="s">
        <v>372</v>
      </c>
      <c r="H5290" s="299"/>
    </row>
    <row r="5291" spans="1:10" s="138" customFormat="1" ht="15" customHeight="1">
      <c r="A5291" s="62">
        <v>44462</v>
      </c>
      <c r="B5291" s="61" t="s">
        <v>295</v>
      </c>
      <c r="C5291" s="330"/>
      <c r="D5291" s="330">
        <v>9369</v>
      </c>
      <c r="E5291" s="61" t="s">
        <v>141</v>
      </c>
      <c r="F5291" s="61" t="s">
        <v>145</v>
      </c>
      <c r="G5291" s="61" t="s">
        <v>372</v>
      </c>
      <c r="H5291" s="299"/>
    </row>
    <row r="5292" spans="1:10" s="138" customFormat="1" ht="15" customHeight="1">
      <c r="A5292" s="62">
        <v>44462</v>
      </c>
      <c r="B5292" s="61" t="s">
        <v>276</v>
      </c>
      <c r="C5292" s="330">
        <f>D5290+D5291</f>
        <v>103059</v>
      </c>
      <c r="D5292" s="330"/>
      <c r="E5292" s="61" t="s">
        <v>141</v>
      </c>
      <c r="F5292" s="61" t="s">
        <v>145</v>
      </c>
      <c r="G5292" s="61" t="s">
        <v>372</v>
      </c>
      <c r="H5292" s="299"/>
    </row>
    <row r="5293" spans="1:10" s="138" customFormat="1" ht="15" customHeight="1">
      <c r="A5293" s="62">
        <v>44462</v>
      </c>
      <c r="B5293" s="61" t="s">
        <v>471</v>
      </c>
      <c r="C5293" s="330"/>
      <c r="D5293" s="330">
        <v>108280</v>
      </c>
      <c r="E5293" s="61" t="s">
        <v>141</v>
      </c>
      <c r="F5293" s="61" t="s">
        <v>236</v>
      </c>
      <c r="G5293" s="61" t="s">
        <v>372</v>
      </c>
      <c r="H5293" s="299"/>
    </row>
    <row r="5294" spans="1:10" s="138" customFormat="1" ht="15" customHeight="1">
      <c r="A5294" s="62">
        <v>44462</v>
      </c>
      <c r="B5294" s="61" t="s">
        <v>295</v>
      </c>
      <c r="C5294" s="330"/>
      <c r="D5294" s="330">
        <v>10828</v>
      </c>
      <c r="E5294" s="61" t="s">
        <v>141</v>
      </c>
      <c r="F5294" s="61" t="s">
        <v>236</v>
      </c>
      <c r="G5294" s="61" t="s">
        <v>372</v>
      </c>
      <c r="H5294" s="299"/>
    </row>
    <row r="5295" spans="1:10" s="138" customFormat="1" ht="15" customHeight="1">
      <c r="A5295" s="62">
        <v>44462</v>
      </c>
      <c r="B5295" s="61" t="s">
        <v>276</v>
      </c>
      <c r="C5295" s="330">
        <f>D5293+D5294</f>
        <v>119108</v>
      </c>
      <c r="D5295" s="330"/>
      <c r="E5295" s="61" t="s">
        <v>141</v>
      </c>
      <c r="F5295" s="61" t="s">
        <v>236</v>
      </c>
      <c r="G5295" s="61" t="s">
        <v>372</v>
      </c>
      <c r="H5295" s="299"/>
    </row>
    <row r="5296" spans="1:10" s="138" customFormat="1" ht="15" customHeight="1">
      <c r="A5296" s="62">
        <v>44462</v>
      </c>
      <c r="B5296" s="61" t="s">
        <v>471</v>
      </c>
      <c r="C5296" s="330"/>
      <c r="D5296" s="330">
        <v>3170</v>
      </c>
      <c r="E5296" s="61" t="s">
        <v>141</v>
      </c>
      <c r="F5296" s="61" t="s">
        <v>237</v>
      </c>
      <c r="G5296" s="61" t="s">
        <v>372</v>
      </c>
      <c r="H5296" s="299"/>
    </row>
    <row r="5297" spans="1:8" s="138" customFormat="1" ht="15" customHeight="1">
      <c r="A5297" s="62">
        <v>44462</v>
      </c>
      <c r="B5297" s="61" t="s">
        <v>276</v>
      </c>
      <c r="C5297" s="330">
        <v>3170</v>
      </c>
      <c r="D5297" s="330"/>
      <c r="E5297" s="61" t="s">
        <v>141</v>
      </c>
      <c r="F5297" s="61" t="s">
        <v>237</v>
      </c>
      <c r="G5297" s="61" t="s">
        <v>372</v>
      </c>
      <c r="H5297" s="299"/>
    </row>
    <row r="5298" spans="1:8" s="138" customFormat="1" ht="15" customHeight="1">
      <c r="A5298" s="62">
        <v>44462</v>
      </c>
      <c r="B5298" s="61" t="s">
        <v>471</v>
      </c>
      <c r="C5298" s="330"/>
      <c r="D5298" s="330">
        <v>73730</v>
      </c>
      <c r="E5298" s="61" t="s">
        <v>336</v>
      </c>
      <c r="F5298" s="61" t="s">
        <v>145</v>
      </c>
      <c r="G5298" s="61" t="s">
        <v>372</v>
      </c>
      <c r="H5298" s="299"/>
    </row>
    <row r="5299" spans="1:8" s="138" customFormat="1" ht="15" customHeight="1">
      <c r="A5299" s="62">
        <v>44462</v>
      </c>
      <c r="B5299" s="61" t="s">
        <v>295</v>
      </c>
      <c r="C5299" s="330"/>
      <c r="D5299" s="330">
        <v>7373</v>
      </c>
      <c r="E5299" s="61" t="s">
        <v>336</v>
      </c>
      <c r="F5299" s="61" t="s">
        <v>145</v>
      </c>
      <c r="G5299" s="61" t="s">
        <v>372</v>
      </c>
      <c r="H5299" s="299"/>
    </row>
    <row r="5300" spans="1:8" s="138" customFormat="1" ht="15" customHeight="1">
      <c r="A5300" s="62">
        <v>44462</v>
      </c>
      <c r="B5300" s="61" t="s">
        <v>276</v>
      </c>
      <c r="C5300" s="330">
        <f>D5298+D5299</f>
        <v>81103</v>
      </c>
      <c r="D5300" s="330"/>
      <c r="E5300" s="61" t="s">
        <v>336</v>
      </c>
      <c r="F5300" s="61" t="s">
        <v>145</v>
      </c>
      <c r="G5300" s="61" t="s">
        <v>372</v>
      </c>
      <c r="H5300" s="299"/>
    </row>
    <row r="5301" spans="1:8" s="138" customFormat="1" ht="15" customHeight="1">
      <c r="A5301" s="62">
        <v>44462</v>
      </c>
      <c r="B5301" s="61" t="s">
        <v>471</v>
      </c>
      <c r="C5301" s="330"/>
      <c r="D5301" s="330">
        <v>8690</v>
      </c>
      <c r="E5301" s="61" t="s">
        <v>336</v>
      </c>
      <c r="F5301" s="61" t="s">
        <v>146</v>
      </c>
      <c r="G5301" s="61" t="s">
        <v>372</v>
      </c>
      <c r="H5301" s="299"/>
    </row>
    <row r="5302" spans="1:8" s="138" customFormat="1" ht="15" customHeight="1">
      <c r="A5302" s="62">
        <v>44462</v>
      </c>
      <c r="B5302" s="61" t="s">
        <v>276</v>
      </c>
      <c r="C5302" s="330">
        <v>8690</v>
      </c>
      <c r="D5302" s="330"/>
      <c r="E5302" s="61" t="s">
        <v>336</v>
      </c>
      <c r="F5302" s="61" t="s">
        <v>146</v>
      </c>
      <c r="G5302" s="61" t="s">
        <v>372</v>
      </c>
      <c r="H5302" s="299"/>
    </row>
    <row r="5303" spans="1:8" s="138" customFormat="1" ht="15" customHeight="1">
      <c r="A5303" s="62">
        <v>44462</v>
      </c>
      <c r="B5303" s="61" t="s">
        <v>471</v>
      </c>
      <c r="C5303" s="330"/>
      <c r="D5303" s="330">
        <v>51900</v>
      </c>
      <c r="E5303" s="61" t="s">
        <v>366</v>
      </c>
      <c r="F5303" s="61" t="s">
        <v>145</v>
      </c>
      <c r="G5303" s="61" t="s">
        <v>372</v>
      </c>
      <c r="H5303" s="299"/>
    </row>
    <row r="5304" spans="1:8" s="138" customFormat="1" ht="15" customHeight="1">
      <c r="A5304" s="62">
        <v>44462</v>
      </c>
      <c r="B5304" s="61" t="s">
        <v>295</v>
      </c>
      <c r="C5304" s="330"/>
      <c r="D5304" s="330">
        <v>5190</v>
      </c>
      <c r="E5304" s="61" t="s">
        <v>366</v>
      </c>
      <c r="F5304" s="61" t="s">
        <v>145</v>
      </c>
      <c r="G5304" s="61" t="s">
        <v>372</v>
      </c>
      <c r="H5304" s="299"/>
    </row>
    <row r="5305" spans="1:8" s="138" customFormat="1" ht="15" customHeight="1">
      <c r="A5305" s="62">
        <v>44462</v>
      </c>
      <c r="B5305" s="61" t="s">
        <v>276</v>
      </c>
      <c r="C5305" s="330">
        <f>D5303+D5304</f>
        <v>57090</v>
      </c>
      <c r="D5305" s="330"/>
      <c r="E5305" s="61" t="s">
        <v>366</v>
      </c>
      <c r="F5305" s="61" t="s">
        <v>145</v>
      </c>
      <c r="G5305" s="61" t="s">
        <v>372</v>
      </c>
      <c r="H5305" s="299"/>
    </row>
    <row r="5306" spans="1:8" s="138" customFormat="1" ht="15" customHeight="1">
      <c r="A5306" s="62">
        <v>44462</v>
      </c>
      <c r="B5306" s="61" t="s">
        <v>471</v>
      </c>
      <c r="C5306" s="330"/>
      <c r="D5306" s="330">
        <v>1003650</v>
      </c>
      <c r="E5306" s="61" t="s">
        <v>366</v>
      </c>
      <c r="F5306" s="61" t="s">
        <v>236</v>
      </c>
      <c r="G5306" s="61" t="s">
        <v>372</v>
      </c>
      <c r="H5306" s="299"/>
    </row>
    <row r="5307" spans="1:8" s="138" customFormat="1" ht="15" customHeight="1">
      <c r="A5307" s="62">
        <v>44462</v>
      </c>
      <c r="B5307" s="61" t="s">
        <v>295</v>
      </c>
      <c r="C5307" s="330"/>
      <c r="D5307" s="330">
        <v>100365</v>
      </c>
      <c r="E5307" s="61" t="s">
        <v>366</v>
      </c>
      <c r="F5307" s="61" t="s">
        <v>236</v>
      </c>
      <c r="G5307" s="61" t="s">
        <v>372</v>
      </c>
      <c r="H5307" s="299"/>
    </row>
    <row r="5308" spans="1:8" s="138" customFormat="1" ht="15" customHeight="1">
      <c r="A5308" s="62">
        <v>44462</v>
      </c>
      <c r="B5308" s="61" t="s">
        <v>276</v>
      </c>
      <c r="C5308" s="330">
        <f>D5306+D5307</f>
        <v>1104015</v>
      </c>
      <c r="D5308" s="330"/>
      <c r="E5308" s="61" t="s">
        <v>366</v>
      </c>
      <c r="F5308" s="61" t="s">
        <v>236</v>
      </c>
      <c r="G5308" s="61" t="s">
        <v>372</v>
      </c>
      <c r="H5308" s="299"/>
    </row>
    <row r="5309" spans="1:8" s="138" customFormat="1" ht="15" customHeight="1">
      <c r="A5309" s="62">
        <v>44462</v>
      </c>
      <c r="B5309" s="61" t="s">
        <v>471</v>
      </c>
      <c r="C5309" s="330"/>
      <c r="D5309" s="330">
        <v>45490</v>
      </c>
      <c r="E5309" s="61" t="s">
        <v>366</v>
      </c>
      <c r="F5309" s="61" t="s">
        <v>237</v>
      </c>
      <c r="G5309" s="61" t="s">
        <v>372</v>
      </c>
      <c r="H5309" s="299"/>
    </row>
    <row r="5310" spans="1:8" s="138" customFormat="1" ht="15" customHeight="1">
      <c r="A5310" s="62">
        <v>44462</v>
      </c>
      <c r="B5310" s="61" t="s">
        <v>276</v>
      </c>
      <c r="C5310" s="330">
        <v>45490</v>
      </c>
      <c r="D5310" s="330"/>
      <c r="E5310" s="61" t="s">
        <v>366</v>
      </c>
      <c r="F5310" s="61" t="s">
        <v>237</v>
      </c>
      <c r="G5310" s="61" t="s">
        <v>372</v>
      </c>
      <c r="H5310" s="299"/>
    </row>
    <row r="5311" spans="1:8" s="138" customFormat="1" ht="15" customHeight="1">
      <c r="A5311" s="62">
        <v>44462</v>
      </c>
      <c r="B5311" s="61" t="s">
        <v>471</v>
      </c>
      <c r="C5311" s="330"/>
      <c r="D5311" s="330">
        <v>25580</v>
      </c>
      <c r="E5311" s="61" t="s">
        <v>123</v>
      </c>
      <c r="F5311" s="61" t="s">
        <v>145</v>
      </c>
      <c r="G5311" s="61" t="s">
        <v>372</v>
      </c>
      <c r="H5311" s="299"/>
    </row>
    <row r="5312" spans="1:8" s="138" customFormat="1" ht="15" customHeight="1">
      <c r="A5312" s="62">
        <v>44462</v>
      </c>
      <c r="B5312" s="61" t="s">
        <v>295</v>
      </c>
      <c r="C5312" s="330"/>
      <c r="D5312" s="330">
        <v>2558</v>
      </c>
      <c r="E5312" s="61" t="s">
        <v>123</v>
      </c>
      <c r="F5312" s="61" t="s">
        <v>145</v>
      </c>
      <c r="G5312" s="61" t="s">
        <v>372</v>
      </c>
      <c r="H5312" s="299"/>
    </row>
    <row r="5313" spans="1:8" s="138" customFormat="1" ht="15" customHeight="1">
      <c r="A5313" s="62">
        <v>44462</v>
      </c>
      <c r="B5313" s="61" t="s">
        <v>276</v>
      </c>
      <c r="C5313" s="330">
        <f>D5311+D5312</f>
        <v>28138</v>
      </c>
      <c r="D5313" s="330"/>
      <c r="E5313" s="61" t="s">
        <v>123</v>
      </c>
      <c r="F5313" s="61" t="s">
        <v>145</v>
      </c>
      <c r="G5313" s="61" t="s">
        <v>372</v>
      </c>
      <c r="H5313" s="299"/>
    </row>
    <row r="5314" spans="1:8" s="138" customFormat="1" ht="15" customHeight="1">
      <c r="A5314" s="62">
        <v>44462</v>
      </c>
      <c r="B5314" s="61" t="s">
        <v>471</v>
      </c>
      <c r="C5314" s="330"/>
      <c r="D5314" s="330">
        <v>1100</v>
      </c>
      <c r="E5314" s="61" t="s">
        <v>123</v>
      </c>
      <c r="F5314" s="61" t="s">
        <v>146</v>
      </c>
      <c r="G5314" s="61" t="s">
        <v>372</v>
      </c>
      <c r="H5314" s="299"/>
    </row>
    <row r="5315" spans="1:8" s="138" customFormat="1" ht="15" customHeight="1">
      <c r="A5315" s="62">
        <v>44462</v>
      </c>
      <c r="B5315" s="61" t="s">
        <v>276</v>
      </c>
      <c r="C5315" s="330">
        <v>1100</v>
      </c>
      <c r="D5315" s="330"/>
      <c r="E5315" s="61" t="s">
        <v>123</v>
      </c>
      <c r="F5315" s="61" t="s">
        <v>146</v>
      </c>
      <c r="G5315" s="61" t="s">
        <v>372</v>
      </c>
      <c r="H5315" s="299"/>
    </row>
    <row r="5316" spans="1:8" s="138" customFormat="1" ht="15" customHeight="1">
      <c r="A5316" s="62">
        <v>44462</v>
      </c>
      <c r="B5316" s="61" t="s">
        <v>471</v>
      </c>
      <c r="C5316" s="330"/>
      <c r="D5316" s="330">
        <v>78370</v>
      </c>
      <c r="E5316" s="61" t="s">
        <v>238</v>
      </c>
      <c r="F5316" s="61" t="s">
        <v>145</v>
      </c>
      <c r="G5316" s="61" t="s">
        <v>372</v>
      </c>
      <c r="H5316" s="299"/>
    </row>
    <row r="5317" spans="1:8" s="138" customFormat="1" ht="15" customHeight="1">
      <c r="A5317" s="62">
        <v>44462</v>
      </c>
      <c r="B5317" s="61" t="s">
        <v>295</v>
      </c>
      <c r="C5317" s="330"/>
      <c r="D5317" s="330">
        <v>7837</v>
      </c>
      <c r="E5317" s="61" t="s">
        <v>238</v>
      </c>
      <c r="F5317" s="61" t="s">
        <v>145</v>
      </c>
      <c r="G5317" s="61" t="s">
        <v>372</v>
      </c>
      <c r="H5317" s="299"/>
    </row>
    <row r="5318" spans="1:8" s="138" customFormat="1" ht="15" customHeight="1">
      <c r="A5318" s="62">
        <v>44462</v>
      </c>
      <c r="B5318" s="61" t="s">
        <v>276</v>
      </c>
      <c r="C5318" s="330">
        <f>D5316+D5317</f>
        <v>86207</v>
      </c>
      <c r="D5318" s="330"/>
      <c r="E5318" s="61" t="s">
        <v>238</v>
      </c>
      <c r="F5318" s="61" t="s">
        <v>145</v>
      </c>
      <c r="G5318" s="61" t="s">
        <v>372</v>
      </c>
      <c r="H5318" s="299"/>
    </row>
    <row r="5319" spans="1:8" s="138" customFormat="1" ht="15" customHeight="1">
      <c r="A5319" s="62">
        <v>44462</v>
      </c>
      <c r="B5319" s="61" t="s">
        <v>471</v>
      </c>
      <c r="C5319" s="330"/>
      <c r="D5319" s="330">
        <v>3370</v>
      </c>
      <c r="E5319" s="61" t="s">
        <v>238</v>
      </c>
      <c r="F5319" s="61" t="s">
        <v>146</v>
      </c>
      <c r="G5319" s="61" t="s">
        <v>372</v>
      </c>
      <c r="H5319" s="299"/>
    </row>
    <row r="5320" spans="1:8" s="138" customFormat="1" ht="15" customHeight="1">
      <c r="A5320" s="62">
        <v>44462</v>
      </c>
      <c r="B5320" s="61" t="s">
        <v>276</v>
      </c>
      <c r="C5320" s="330">
        <v>3370</v>
      </c>
      <c r="D5320" s="330"/>
      <c r="E5320" s="61" t="s">
        <v>238</v>
      </c>
      <c r="F5320" s="61" t="s">
        <v>146</v>
      </c>
      <c r="G5320" s="61" t="s">
        <v>372</v>
      </c>
      <c r="H5320" s="299"/>
    </row>
    <row r="5321" spans="1:8" s="138" customFormat="1" ht="15" customHeight="1">
      <c r="A5321" s="62">
        <v>44462</v>
      </c>
      <c r="B5321" s="61" t="s">
        <v>471</v>
      </c>
      <c r="C5321" s="330"/>
      <c r="D5321" s="330">
        <v>50060</v>
      </c>
      <c r="E5321" s="61" t="s">
        <v>343</v>
      </c>
      <c r="F5321" s="61" t="s">
        <v>145</v>
      </c>
      <c r="G5321" s="61" t="s">
        <v>372</v>
      </c>
      <c r="H5321" s="299"/>
    </row>
    <row r="5322" spans="1:8" s="138" customFormat="1" ht="15" customHeight="1">
      <c r="A5322" s="62">
        <v>44462</v>
      </c>
      <c r="B5322" s="61" t="s">
        <v>295</v>
      </c>
      <c r="C5322" s="330"/>
      <c r="D5322" s="330">
        <v>5006</v>
      </c>
      <c r="E5322" s="61" t="s">
        <v>343</v>
      </c>
      <c r="F5322" s="61" t="s">
        <v>145</v>
      </c>
      <c r="G5322" s="61" t="s">
        <v>372</v>
      </c>
      <c r="H5322" s="299"/>
    </row>
    <row r="5323" spans="1:8" s="138" customFormat="1" ht="15" customHeight="1">
      <c r="A5323" s="62">
        <v>44462</v>
      </c>
      <c r="B5323" s="61" t="s">
        <v>276</v>
      </c>
      <c r="C5323" s="330">
        <f>D5321+D5322</f>
        <v>55066</v>
      </c>
      <c r="D5323" s="330"/>
      <c r="E5323" s="61" t="s">
        <v>343</v>
      </c>
      <c r="F5323" s="61" t="s">
        <v>145</v>
      </c>
      <c r="G5323" s="61" t="s">
        <v>372</v>
      </c>
      <c r="H5323" s="299"/>
    </row>
    <row r="5324" spans="1:8" s="138" customFormat="1" ht="15" customHeight="1">
      <c r="A5324" s="62">
        <v>44462</v>
      </c>
      <c r="B5324" s="61" t="s">
        <v>471</v>
      </c>
      <c r="C5324" s="330"/>
      <c r="D5324" s="330">
        <v>2150</v>
      </c>
      <c r="E5324" s="61" t="s">
        <v>343</v>
      </c>
      <c r="F5324" s="61" t="s">
        <v>146</v>
      </c>
      <c r="G5324" s="61" t="s">
        <v>372</v>
      </c>
      <c r="H5324" s="299"/>
    </row>
    <row r="5325" spans="1:8" s="138" customFormat="1" ht="15" customHeight="1">
      <c r="A5325" s="62">
        <v>44462</v>
      </c>
      <c r="B5325" s="61" t="s">
        <v>276</v>
      </c>
      <c r="C5325" s="330">
        <v>2150</v>
      </c>
      <c r="D5325" s="330"/>
      <c r="E5325" s="61" t="s">
        <v>343</v>
      </c>
      <c r="F5325" s="61" t="s">
        <v>146</v>
      </c>
      <c r="G5325" s="61" t="s">
        <v>372</v>
      </c>
      <c r="H5325" s="299"/>
    </row>
    <row r="5326" spans="1:8" s="138" customFormat="1" ht="15" customHeight="1">
      <c r="A5326" s="62">
        <v>44462</v>
      </c>
      <c r="B5326" s="61" t="s">
        <v>471</v>
      </c>
      <c r="C5326" s="330"/>
      <c r="D5326" s="330">
        <v>59940</v>
      </c>
      <c r="E5326" s="61" t="s">
        <v>263</v>
      </c>
      <c r="F5326" s="61" t="s">
        <v>145</v>
      </c>
      <c r="G5326" s="61" t="s">
        <v>372</v>
      </c>
      <c r="H5326" s="299"/>
    </row>
    <row r="5327" spans="1:8" s="138" customFormat="1" ht="15" customHeight="1">
      <c r="A5327" s="62">
        <v>44462</v>
      </c>
      <c r="B5327" s="61" t="s">
        <v>295</v>
      </c>
      <c r="C5327" s="330"/>
      <c r="D5327" s="330">
        <v>5994</v>
      </c>
      <c r="E5327" s="61" t="s">
        <v>263</v>
      </c>
      <c r="F5327" s="61" t="s">
        <v>145</v>
      </c>
      <c r="G5327" s="61" t="s">
        <v>372</v>
      </c>
      <c r="H5327" s="299"/>
    </row>
    <row r="5328" spans="1:8" s="138" customFormat="1" ht="15" customHeight="1">
      <c r="A5328" s="62">
        <v>44462</v>
      </c>
      <c r="B5328" s="61" t="s">
        <v>276</v>
      </c>
      <c r="C5328" s="330">
        <f>D5326+D5327</f>
        <v>65934</v>
      </c>
      <c r="D5328" s="330"/>
      <c r="E5328" s="61" t="s">
        <v>263</v>
      </c>
      <c r="F5328" s="61" t="s">
        <v>145</v>
      </c>
      <c r="G5328" s="61" t="s">
        <v>372</v>
      </c>
      <c r="H5328" s="299"/>
    </row>
    <row r="5329" spans="1:8" s="138" customFormat="1" ht="15" customHeight="1">
      <c r="A5329" s="62">
        <v>44462</v>
      </c>
      <c r="B5329" s="61" t="s">
        <v>471</v>
      </c>
      <c r="C5329" s="330"/>
      <c r="D5329" s="330">
        <v>2580</v>
      </c>
      <c r="E5329" s="61" t="s">
        <v>263</v>
      </c>
      <c r="F5329" s="61" t="s">
        <v>146</v>
      </c>
      <c r="G5329" s="61" t="s">
        <v>372</v>
      </c>
      <c r="H5329" s="299"/>
    </row>
    <row r="5330" spans="1:8" s="138" customFormat="1" ht="15" customHeight="1">
      <c r="A5330" s="62">
        <v>44462</v>
      </c>
      <c r="B5330" s="61" t="s">
        <v>276</v>
      </c>
      <c r="C5330" s="330">
        <v>2580</v>
      </c>
      <c r="D5330" s="330"/>
      <c r="E5330" s="61" t="s">
        <v>263</v>
      </c>
      <c r="F5330" s="61" t="s">
        <v>146</v>
      </c>
      <c r="G5330" s="61" t="s">
        <v>372</v>
      </c>
      <c r="H5330" s="299"/>
    </row>
    <row r="5331" spans="1:8" s="138" customFormat="1" ht="15" customHeight="1">
      <c r="A5331" s="62">
        <v>44462</v>
      </c>
      <c r="B5331" s="61" t="s">
        <v>471</v>
      </c>
      <c r="C5331" s="330"/>
      <c r="D5331" s="330">
        <v>8960</v>
      </c>
      <c r="E5331" s="61" t="s">
        <v>328</v>
      </c>
      <c r="F5331" s="61" t="s">
        <v>145</v>
      </c>
      <c r="G5331" s="61" t="s">
        <v>372</v>
      </c>
      <c r="H5331" s="299"/>
    </row>
    <row r="5332" spans="1:8" s="138" customFormat="1" ht="15" customHeight="1">
      <c r="A5332" s="62">
        <v>44462</v>
      </c>
      <c r="B5332" s="61" t="s">
        <v>295</v>
      </c>
      <c r="C5332" s="330"/>
      <c r="D5332" s="330">
        <v>896</v>
      </c>
      <c r="E5332" s="61" t="s">
        <v>328</v>
      </c>
      <c r="F5332" s="61" t="s">
        <v>145</v>
      </c>
      <c r="G5332" s="61" t="s">
        <v>372</v>
      </c>
      <c r="H5332" s="299"/>
    </row>
    <row r="5333" spans="1:8" s="138" customFormat="1" ht="15" customHeight="1">
      <c r="A5333" s="62">
        <v>44462</v>
      </c>
      <c r="B5333" s="61" t="s">
        <v>276</v>
      </c>
      <c r="C5333" s="330">
        <f>D5331+D5332</f>
        <v>9856</v>
      </c>
      <c r="D5333" s="330"/>
      <c r="E5333" s="61" t="s">
        <v>328</v>
      </c>
      <c r="F5333" s="61" t="s">
        <v>145</v>
      </c>
      <c r="G5333" s="61" t="s">
        <v>372</v>
      </c>
      <c r="H5333" s="299"/>
    </row>
    <row r="5334" spans="1:8" s="138" customFormat="1" ht="15" customHeight="1">
      <c r="A5334" s="62">
        <v>44462</v>
      </c>
      <c r="B5334" s="61" t="s">
        <v>471</v>
      </c>
      <c r="C5334" s="330"/>
      <c r="D5334" s="330">
        <v>380</v>
      </c>
      <c r="E5334" s="61" t="s">
        <v>328</v>
      </c>
      <c r="F5334" s="61" t="s">
        <v>146</v>
      </c>
      <c r="G5334" s="61" t="s">
        <v>372</v>
      </c>
      <c r="H5334" s="299"/>
    </row>
    <row r="5335" spans="1:8" s="138" customFormat="1" ht="15" customHeight="1">
      <c r="A5335" s="62">
        <v>44462</v>
      </c>
      <c r="B5335" s="61" t="s">
        <v>276</v>
      </c>
      <c r="C5335" s="330">
        <v>380</v>
      </c>
      <c r="D5335" s="330"/>
      <c r="E5335" s="61" t="s">
        <v>328</v>
      </c>
      <c r="F5335" s="61" t="s">
        <v>146</v>
      </c>
      <c r="G5335" s="61" t="s">
        <v>372</v>
      </c>
      <c r="H5335" s="299"/>
    </row>
    <row r="5336" spans="1:8" s="138" customFormat="1" ht="15" customHeight="1">
      <c r="A5336" s="62">
        <v>44462</v>
      </c>
      <c r="B5336" s="61" t="s">
        <v>471</v>
      </c>
      <c r="C5336" s="330"/>
      <c r="D5336" s="330">
        <v>1225000</v>
      </c>
      <c r="E5336" s="61" t="s">
        <v>328</v>
      </c>
      <c r="F5336" s="61" t="s">
        <v>147</v>
      </c>
      <c r="G5336" s="61" t="s">
        <v>372</v>
      </c>
      <c r="H5336" s="299"/>
    </row>
    <row r="5337" spans="1:8" s="138" customFormat="1" ht="15" customHeight="1">
      <c r="A5337" s="62">
        <v>44462</v>
      </c>
      <c r="B5337" s="61" t="s">
        <v>295</v>
      </c>
      <c r="C5337" s="330"/>
      <c r="D5337" s="330">
        <v>122500</v>
      </c>
      <c r="E5337" s="61" t="s">
        <v>328</v>
      </c>
      <c r="F5337" s="61" t="s">
        <v>147</v>
      </c>
      <c r="G5337" s="61" t="s">
        <v>372</v>
      </c>
      <c r="H5337" s="299"/>
    </row>
    <row r="5338" spans="1:8" s="138" customFormat="1" ht="15" customHeight="1">
      <c r="A5338" s="62">
        <v>44462</v>
      </c>
      <c r="B5338" s="61" t="s">
        <v>276</v>
      </c>
      <c r="C5338" s="330">
        <f>D5336+D5337</f>
        <v>1347500</v>
      </c>
      <c r="D5338" s="330"/>
      <c r="E5338" s="61" t="s">
        <v>328</v>
      </c>
      <c r="F5338" s="61" t="s">
        <v>147</v>
      </c>
      <c r="G5338" s="61" t="s">
        <v>372</v>
      </c>
      <c r="H5338" s="299"/>
    </row>
    <row r="5339" spans="1:8" s="138" customFormat="1" ht="15" customHeight="1">
      <c r="A5339" s="62">
        <v>44462</v>
      </c>
      <c r="B5339" s="61" t="s">
        <v>471</v>
      </c>
      <c r="C5339" s="330"/>
      <c r="D5339" s="330">
        <v>11100</v>
      </c>
      <c r="E5339" s="61" t="s">
        <v>126</v>
      </c>
      <c r="F5339" s="61" t="s">
        <v>145</v>
      </c>
      <c r="G5339" s="61" t="s">
        <v>372</v>
      </c>
      <c r="H5339" s="299"/>
    </row>
    <row r="5340" spans="1:8" s="138" customFormat="1" ht="15" customHeight="1">
      <c r="A5340" s="62">
        <v>44462</v>
      </c>
      <c r="B5340" s="61" t="s">
        <v>295</v>
      </c>
      <c r="C5340" s="330"/>
      <c r="D5340" s="330">
        <v>1110</v>
      </c>
      <c r="E5340" s="61" t="s">
        <v>126</v>
      </c>
      <c r="F5340" s="61" t="s">
        <v>145</v>
      </c>
      <c r="G5340" s="61" t="s">
        <v>372</v>
      </c>
      <c r="H5340" s="299"/>
    </row>
    <row r="5341" spans="1:8" s="138" customFormat="1" ht="15" customHeight="1">
      <c r="A5341" s="62">
        <v>44462</v>
      </c>
      <c r="B5341" s="61" t="s">
        <v>276</v>
      </c>
      <c r="C5341" s="330">
        <f>D5339+D5340</f>
        <v>12210</v>
      </c>
      <c r="D5341" s="330"/>
      <c r="E5341" s="61" t="s">
        <v>126</v>
      </c>
      <c r="F5341" s="61" t="s">
        <v>145</v>
      </c>
      <c r="G5341" s="61" t="s">
        <v>372</v>
      </c>
      <c r="H5341" s="299"/>
    </row>
    <row r="5342" spans="1:8" s="138" customFormat="1" ht="15" customHeight="1">
      <c r="A5342" s="62">
        <v>44462</v>
      </c>
      <c r="B5342" s="61" t="s">
        <v>471</v>
      </c>
      <c r="C5342" s="330"/>
      <c r="D5342" s="330">
        <v>470</v>
      </c>
      <c r="E5342" s="61" t="s">
        <v>126</v>
      </c>
      <c r="F5342" s="61" t="s">
        <v>146</v>
      </c>
      <c r="G5342" s="61" t="s">
        <v>372</v>
      </c>
      <c r="H5342" s="299"/>
    </row>
    <row r="5343" spans="1:8" s="138" customFormat="1" ht="15" customHeight="1">
      <c r="A5343" s="62">
        <v>44462</v>
      </c>
      <c r="B5343" s="61" t="s">
        <v>276</v>
      </c>
      <c r="C5343" s="330">
        <v>470</v>
      </c>
      <c r="D5343" s="330"/>
      <c r="E5343" s="61" t="s">
        <v>126</v>
      </c>
      <c r="F5343" s="61" t="s">
        <v>146</v>
      </c>
      <c r="G5343" s="61" t="s">
        <v>372</v>
      </c>
      <c r="H5343" s="299"/>
    </row>
    <row r="5344" spans="1:8" s="138" customFormat="1" ht="15" customHeight="1">
      <c r="A5344" s="62">
        <v>44462</v>
      </c>
      <c r="B5344" s="61" t="s">
        <v>471</v>
      </c>
      <c r="C5344" s="330"/>
      <c r="D5344" s="330">
        <v>10060</v>
      </c>
      <c r="E5344" s="61" t="s">
        <v>435</v>
      </c>
      <c r="F5344" s="61" t="s">
        <v>145</v>
      </c>
      <c r="G5344" s="61" t="s">
        <v>372</v>
      </c>
      <c r="H5344" s="299"/>
    </row>
    <row r="5345" spans="1:8" s="138" customFormat="1" ht="15" customHeight="1">
      <c r="A5345" s="62">
        <v>44462</v>
      </c>
      <c r="B5345" s="61" t="s">
        <v>295</v>
      </c>
      <c r="C5345" s="330"/>
      <c r="D5345" s="330">
        <v>1006</v>
      </c>
      <c r="E5345" s="61" t="s">
        <v>435</v>
      </c>
      <c r="F5345" s="61" t="s">
        <v>145</v>
      </c>
      <c r="G5345" s="61" t="s">
        <v>372</v>
      </c>
      <c r="H5345" s="299"/>
    </row>
    <row r="5346" spans="1:8" s="138" customFormat="1" ht="15" customHeight="1">
      <c r="A5346" s="62">
        <v>44462</v>
      </c>
      <c r="B5346" s="61" t="s">
        <v>276</v>
      </c>
      <c r="C5346" s="330">
        <f>D5344+D5345</f>
        <v>11066</v>
      </c>
      <c r="D5346" s="330"/>
      <c r="E5346" s="61" t="s">
        <v>435</v>
      </c>
      <c r="F5346" s="61" t="s">
        <v>145</v>
      </c>
      <c r="G5346" s="61" t="s">
        <v>372</v>
      </c>
      <c r="H5346" s="299"/>
    </row>
    <row r="5347" spans="1:8" s="138" customFormat="1" ht="15" customHeight="1">
      <c r="A5347" s="62">
        <v>44462</v>
      </c>
      <c r="B5347" s="61" t="s">
        <v>471</v>
      </c>
      <c r="C5347" s="330"/>
      <c r="D5347" s="330">
        <v>430</v>
      </c>
      <c r="E5347" s="61" t="s">
        <v>435</v>
      </c>
      <c r="F5347" s="61" t="s">
        <v>146</v>
      </c>
      <c r="G5347" s="61" t="s">
        <v>372</v>
      </c>
      <c r="H5347" s="299"/>
    </row>
    <row r="5348" spans="1:8" s="138" customFormat="1" ht="15" customHeight="1">
      <c r="A5348" s="62">
        <v>44462</v>
      </c>
      <c r="B5348" s="61" t="s">
        <v>276</v>
      </c>
      <c r="C5348" s="330">
        <v>430</v>
      </c>
      <c r="D5348" s="330"/>
      <c r="E5348" s="61" t="s">
        <v>435</v>
      </c>
      <c r="F5348" s="61" t="s">
        <v>146</v>
      </c>
      <c r="G5348" s="61" t="s">
        <v>372</v>
      </c>
      <c r="H5348" s="299"/>
    </row>
    <row r="5349" spans="1:8" s="138" customFormat="1" ht="15" customHeight="1">
      <c r="A5349" s="62">
        <v>44462</v>
      </c>
      <c r="B5349" s="61" t="s">
        <v>471</v>
      </c>
      <c r="C5349" s="330"/>
      <c r="D5349" s="330">
        <v>3750</v>
      </c>
      <c r="E5349" s="61" t="s">
        <v>355</v>
      </c>
      <c r="F5349" s="61" t="s">
        <v>145</v>
      </c>
      <c r="G5349" s="61" t="s">
        <v>372</v>
      </c>
      <c r="H5349" s="299"/>
    </row>
    <row r="5350" spans="1:8" s="138" customFormat="1" ht="15" customHeight="1">
      <c r="A5350" s="62">
        <v>44462</v>
      </c>
      <c r="B5350" s="61" t="s">
        <v>295</v>
      </c>
      <c r="C5350" s="330"/>
      <c r="D5350" s="330">
        <v>375</v>
      </c>
      <c r="E5350" s="61" t="s">
        <v>355</v>
      </c>
      <c r="F5350" s="61" t="s">
        <v>145</v>
      </c>
      <c r="G5350" s="61" t="s">
        <v>372</v>
      </c>
      <c r="H5350" s="299"/>
    </row>
    <row r="5351" spans="1:8" s="138" customFormat="1" ht="15" customHeight="1">
      <c r="A5351" s="62">
        <v>44462</v>
      </c>
      <c r="B5351" s="61" t="s">
        <v>276</v>
      </c>
      <c r="C5351" s="330">
        <f>D5349+D5350</f>
        <v>4125</v>
      </c>
      <c r="D5351" s="330"/>
      <c r="E5351" s="61" t="s">
        <v>355</v>
      </c>
      <c r="F5351" s="61" t="s">
        <v>145</v>
      </c>
      <c r="G5351" s="61" t="s">
        <v>372</v>
      </c>
      <c r="H5351" s="299"/>
    </row>
    <row r="5352" spans="1:8" s="138" customFormat="1" ht="15" customHeight="1">
      <c r="A5352" s="62">
        <v>44462</v>
      </c>
      <c r="B5352" s="61" t="s">
        <v>471</v>
      </c>
      <c r="C5352" s="330"/>
      <c r="D5352" s="330">
        <v>160</v>
      </c>
      <c r="E5352" s="61" t="s">
        <v>355</v>
      </c>
      <c r="F5352" s="61" t="s">
        <v>146</v>
      </c>
      <c r="G5352" s="61" t="s">
        <v>372</v>
      </c>
      <c r="H5352" s="299"/>
    </row>
    <row r="5353" spans="1:8" s="138" customFormat="1" ht="15" customHeight="1">
      <c r="A5353" s="62">
        <v>44462</v>
      </c>
      <c r="B5353" s="61" t="s">
        <v>276</v>
      </c>
      <c r="C5353" s="330">
        <v>160</v>
      </c>
      <c r="D5353" s="330"/>
      <c r="E5353" s="61" t="s">
        <v>355</v>
      </c>
      <c r="F5353" s="61" t="s">
        <v>146</v>
      </c>
      <c r="G5353" s="61" t="s">
        <v>372</v>
      </c>
      <c r="H5353" s="299"/>
    </row>
    <row r="5354" spans="1:8" s="138" customFormat="1" ht="15" customHeight="1">
      <c r="A5354" s="62">
        <v>44462</v>
      </c>
      <c r="B5354" s="61" t="s">
        <v>471</v>
      </c>
      <c r="C5354" s="330"/>
      <c r="D5354" s="330">
        <v>55010</v>
      </c>
      <c r="E5354" s="61" t="s">
        <v>443</v>
      </c>
      <c r="F5354" s="61" t="s">
        <v>145</v>
      </c>
      <c r="G5354" s="61" t="s">
        <v>372</v>
      </c>
      <c r="H5354" s="299"/>
    </row>
    <row r="5355" spans="1:8" s="138" customFormat="1" ht="15" customHeight="1">
      <c r="A5355" s="62">
        <v>44462</v>
      </c>
      <c r="B5355" s="61" t="s">
        <v>295</v>
      </c>
      <c r="C5355" s="330"/>
      <c r="D5355" s="330">
        <v>5501</v>
      </c>
      <c r="E5355" s="61" t="s">
        <v>443</v>
      </c>
      <c r="F5355" s="61" t="s">
        <v>145</v>
      </c>
      <c r="G5355" s="61" t="s">
        <v>372</v>
      </c>
      <c r="H5355" s="299"/>
    </row>
    <row r="5356" spans="1:8" s="138" customFormat="1" ht="15" customHeight="1">
      <c r="A5356" s="62">
        <v>44462</v>
      </c>
      <c r="B5356" s="61" t="s">
        <v>276</v>
      </c>
      <c r="C5356" s="330">
        <f>D5354+D5355</f>
        <v>60511</v>
      </c>
      <c r="D5356" s="330"/>
      <c r="E5356" s="61" t="s">
        <v>443</v>
      </c>
      <c r="F5356" s="61" t="s">
        <v>145</v>
      </c>
      <c r="G5356" s="61" t="s">
        <v>372</v>
      </c>
      <c r="H5356" s="299"/>
    </row>
    <row r="5357" spans="1:8" s="138" customFormat="1" ht="15" customHeight="1">
      <c r="A5357" s="62">
        <v>44462</v>
      </c>
      <c r="B5357" s="61" t="s">
        <v>471</v>
      </c>
      <c r="C5357" s="330"/>
      <c r="D5357" s="330">
        <v>2370</v>
      </c>
      <c r="E5357" s="61" t="s">
        <v>443</v>
      </c>
      <c r="F5357" s="61" t="s">
        <v>146</v>
      </c>
      <c r="G5357" s="61" t="s">
        <v>372</v>
      </c>
      <c r="H5357" s="299"/>
    </row>
    <row r="5358" spans="1:8" s="138" customFormat="1" ht="15" customHeight="1">
      <c r="A5358" s="62">
        <v>44462</v>
      </c>
      <c r="B5358" s="61" t="s">
        <v>276</v>
      </c>
      <c r="C5358" s="330">
        <v>2370</v>
      </c>
      <c r="D5358" s="330"/>
      <c r="E5358" s="61" t="s">
        <v>443</v>
      </c>
      <c r="F5358" s="61" t="s">
        <v>146</v>
      </c>
      <c r="G5358" s="61" t="s">
        <v>372</v>
      </c>
      <c r="H5358" s="299"/>
    </row>
    <row r="5359" spans="1:8" s="138" customFormat="1" ht="15" customHeight="1">
      <c r="A5359" s="62">
        <v>44462</v>
      </c>
      <c r="B5359" s="61" t="s">
        <v>471</v>
      </c>
      <c r="C5359" s="330"/>
      <c r="D5359" s="330">
        <v>225680</v>
      </c>
      <c r="E5359" s="61" t="s">
        <v>443</v>
      </c>
      <c r="F5359" s="61" t="s">
        <v>236</v>
      </c>
      <c r="G5359" s="61" t="s">
        <v>372</v>
      </c>
      <c r="H5359" s="299"/>
    </row>
    <row r="5360" spans="1:8" s="138" customFormat="1" ht="15" customHeight="1">
      <c r="A5360" s="62">
        <v>44462</v>
      </c>
      <c r="B5360" s="61" t="s">
        <v>295</v>
      </c>
      <c r="C5360" s="330"/>
      <c r="D5360" s="330">
        <v>22568</v>
      </c>
      <c r="E5360" s="61" t="s">
        <v>443</v>
      </c>
      <c r="F5360" s="61" t="s">
        <v>236</v>
      </c>
      <c r="G5360" s="61" t="s">
        <v>372</v>
      </c>
      <c r="H5360" s="299"/>
    </row>
    <row r="5361" spans="1:8" s="138" customFormat="1" ht="15" customHeight="1">
      <c r="A5361" s="62">
        <v>44462</v>
      </c>
      <c r="B5361" s="61" t="s">
        <v>276</v>
      </c>
      <c r="C5361" s="330">
        <f>D5359+D5360</f>
        <v>248248</v>
      </c>
      <c r="D5361" s="330"/>
      <c r="E5361" s="61" t="s">
        <v>443</v>
      </c>
      <c r="F5361" s="61" t="s">
        <v>236</v>
      </c>
      <c r="G5361" s="61" t="s">
        <v>372</v>
      </c>
      <c r="H5361" s="299"/>
    </row>
    <row r="5362" spans="1:8" s="138" customFormat="1" ht="15" customHeight="1">
      <c r="A5362" s="62">
        <v>44462</v>
      </c>
      <c r="B5362" s="61" t="s">
        <v>471</v>
      </c>
      <c r="C5362" s="330"/>
      <c r="D5362" s="330">
        <v>9720</v>
      </c>
      <c r="E5362" s="61" t="s">
        <v>443</v>
      </c>
      <c r="F5362" s="61" t="s">
        <v>237</v>
      </c>
      <c r="G5362" s="61" t="s">
        <v>372</v>
      </c>
      <c r="H5362" s="299"/>
    </row>
    <row r="5363" spans="1:8" s="138" customFormat="1" ht="15" customHeight="1">
      <c r="A5363" s="62">
        <v>44462</v>
      </c>
      <c r="B5363" s="61" t="s">
        <v>276</v>
      </c>
      <c r="C5363" s="330">
        <v>9720</v>
      </c>
      <c r="D5363" s="330"/>
      <c r="E5363" s="61" t="s">
        <v>443</v>
      </c>
      <c r="F5363" s="61" t="s">
        <v>237</v>
      </c>
      <c r="G5363" s="61" t="s">
        <v>372</v>
      </c>
      <c r="H5363" s="299"/>
    </row>
    <row r="5364" spans="1:8" s="138" customFormat="1" ht="15" customHeight="1">
      <c r="A5364" s="62">
        <v>44462</v>
      </c>
      <c r="B5364" s="61" t="s">
        <v>471</v>
      </c>
      <c r="C5364" s="330"/>
      <c r="D5364" s="330">
        <v>101460</v>
      </c>
      <c r="E5364" s="61" t="s">
        <v>122</v>
      </c>
      <c r="F5364" s="61" t="s">
        <v>145</v>
      </c>
      <c r="G5364" s="61" t="s">
        <v>372</v>
      </c>
      <c r="H5364" s="299"/>
    </row>
    <row r="5365" spans="1:8" s="138" customFormat="1" ht="15" customHeight="1">
      <c r="A5365" s="62">
        <v>44462</v>
      </c>
      <c r="B5365" s="61" t="s">
        <v>295</v>
      </c>
      <c r="C5365" s="330"/>
      <c r="D5365" s="330">
        <v>10146</v>
      </c>
      <c r="E5365" s="61" t="s">
        <v>122</v>
      </c>
      <c r="F5365" s="61" t="s">
        <v>145</v>
      </c>
      <c r="G5365" s="61" t="s">
        <v>372</v>
      </c>
      <c r="H5365" s="299"/>
    </row>
    <row r="5366" spans="1:8" s="138" customFormat="1" ht="15" customHeight="1">
      <c r="A5366" s="62">
        <v>44462</v>
      </c>
      <c r="B5366" s="61" t="s">
        <v>276</v>
      </c>
      <c r="C5366" s="330">
        <f>D5364+D5365</f>
        <v>111606</v>
      </c>
      <c r="D5366" s="330"/>
      <c r="E5366" s="61" t="s">
        <v>122</v>
      </c>
      <c r="F5366" s="61" t="s">
        <v>145</v>
      </c>
      <c r="G5366" s="61" t="s">
        <v>372</v>
      </c>
      <c r="H5366" s="299"/>
    </row>
    <row r="5367" spans="1:8" s="138" customFormat="1" ht="15" customHeight="1">
      <c r="A5367" s="62">
        <v>44462</v>
      </c>
      <c r="B5367" s="61" t="s">
        <v>471</v>
      </c>
      <c r="C5367" s="330"/>
      <c r="D5367" s="330">
        <v>4370</v>
      </c>
      <c r="E5367" s="61" t="s">
        <v>122</v>
      </c>
      <c r="F5367" s="61" t="s">
        <v>146</v>
      </c>
      <c r="G5367" s="61" t="s">
        <v>372</v>
      </c>
      <c r="H5367" s="299"/>
    </row>
    <row r="5368" spans="1:8" s="138" customFormat="1" ht="15" customHeight="1">
      <c r="A5368" s="62">
        <v>44462</v>
      </c>
      <c r="B5368" s="61" t="s">
        <v>276</v>
      </c>
      <c r="C5368" s="330">
        <v>4370</v>
      </c>
      <c r="D5368" s="330"/>
      <c r="E5368" s="61" t="s">
        <v>122</v>
      </c>
      <c r="F5368" s="61" t="s">
        <v>146</v>
      </c>
      <c r="G5368" s="61" t="s">
        <v>372</v>
      </c>
      <c r="H5368" s="299"/>
    </row>
    <row r="5369" spans="1:8" s="138" customFormat="1" ht="15" customHeight="1">
      <c r="A5369" s="62">
        <v>44462</v>
      </c>
      <c r="B5369" s="61" t="s">
        <v>471</v>
      </c>
      <c r="C5369" s="330"/>
      <c r="D5369" s="330">
        <v>129840</v>
      </c>
      <c r="E5369" s="61" t="s">
        <v>122</v>
      </c>
      <c r="F5369" s="61" t="s">
        <v>145</v>
      </c>
      <c r="G5369" s="61" t="s">
        <v>372</v>
      </c>
      <c r="H5369" s="299"/>
    </row>
    <row r="5370" spans="1:8" s="138" customFormat="1" ht="15" customHeight="1">
      <c r="A5370" s="62">
        <v>44462</v>
      </c>
      <c r="B5370" s="61" t="s">
        <v>295</v>
      </c>
      <c r="C5370" s="330"/>
      <c r="D5370" s="330">
        <v>12984</v>
      </c>
      <c r="E5370" s="61" t="s">
        <v>122</v>
      </c>
      <c r="F5370" s="61" t="s">
        <v>145</v>
      </c>
      <c r="G5370" s="61" t="s">
        <v>372</v>
      </c>
      <c r="H5370" s="299"/>
    </row>
    <row r="5371" spans="1:8" s="138" customFormat="1" ht="15" customHeight="1">
      <c r="A5371" s="62">
        <v>44462</v>
      </c>
      <c r="B5371" s="61" t="s">
        <v>276</v>
      </c>
      <c r="C5371" s="330">
        <f>D5369+D5370</f>
        <v>142824</v>
      </c>
      <c r="D5371" s="330"/>
      <c r="E5371" s="61" t="s">
        <v>122</v>
      </c>
      <c r="F5371" s="61" t="s">
        <v>145</v>
      </c>
      <c r="G5371" s="61" t="s">
        <v>372</v>
      </c>
      <c r="H5371" s="299"/>
    </row>
    <row r="5372" spans="1:8" s="138" customFormat="1" ht="15" customHeight="1">
      <c r="A5372" s="62">
        <v>44462</v>
      </c>
      <c r="B5372" s="61" t="s">
        <v>471</v>
      </c>
      <c r="C5372" s="330"/>
      <c r="D5372" s="330">
        <v>5590</v>
      </c>
      <c r="E5372" s="61" t="s">
        <v>122</v>
      </c>
      <c r="F5372" s="61" t="s">
        <v>146</v>
      </c>
      <c r="G5372" s="61" t="s">
        <v>372</v>
      </c>
      <c r="H5372" s="299"/>
    </row>
    <row r="5373" spans="1:8" s="138" customFormat="1" ht="15" customHeight="1">
      <c r="A5373" s="62">
        <v>44462</v>
      </c>
      <c r="B5373" s="61" t="s">
        <v>276</v>
      </c>
      <c r="C5373" s="330">
        <v>5590</v>
      </c>
      <c r="D5373" s="330"/>
      <c r="E5373" s="61" t="s">
        <v>122</v>
      </c>
      <c r="F5373" s="61" t="s">
        <v>146</v>
      </c>
      <c r="G5373" s="61" t="s">
        <v>372</v>
      </c>
      <c r="H5373" s="299"/>
    </row>
    <row r="5374" spans="1:8" s="138" customFormat="1" ht="15" customHeight="1">
      <c r="A5374" s="62">
        <v>44462</v>
      </c>
      <c r="B5374" s="61" t="s">
        <v>471</v>
      </c>
      <c r="C5374" s="330"/>
      <c r="D5374" s="330">
        <v>862530</v>
      </c>
      <c r="E5374" s="61" t="s">
        <v>122</v>
      </c>
      <c r="F5374" s="61" t="s">
        <v>236</v>
      </c>
      <c r="G5374" s="61" t="s">
        <v>372</v>
      </c>
      <c r="H5374" s="299"/>
    </row>
    <row r="5375" spans="1:8" s="138" customFormat="1" ht="15" customHeight="1">
      <c r="A5375" s="62">
        <v>44462</v>
      </c>
      <c r="B5375" s="61" t="s">
        <v>295</v>
      </c>
      <c r="C5375" s="330"/>
      <c r="D5375" s="330">
        <v>86253</v>
      </c>
      <c r="E5375" s="61" t="s">
        <v>122</v>
      </c>
      <c r="F5375" s="61" t="s">
        <v>236</v>
      </c>
      <c r="G5375" s="61" t="s">
        <v>372</v>
      </c>
      <c r="H5375" s="299"/>
    </row>
    <row r="5376" spans="1:8" s="138" customFormat="1" ht="15" customHeight="1">
      <c r="A5376" s="62">
        <v>44462</v>
      </c>
      <c r="B5376" s="61" t="s">
        <v>276</v>
      </c>
      <c r="C5376" s="330">
        <f>D5374+D5375</f>
        <v>948783</v>
      </c>
      <c r="D5376" s="330"/>
      <c r="E5376" s="61" t="s">
        <v>122</v>
      </c>
      <c r="F5376" s="61" t="s">
        <v>236</v>
      </c>
      <c r="G5376" s="61" t="s">
        <v>372</v>
      </c>
      <c r="H5376" s="299"/>
    </row>
    <row r="5377" spans="1:8" s="138" customFormat="1" ht="15" customHeight="1">
      <c r="A5377" s="62">
        <v>44462</v>
      </c>
      <c r="B5377" s="61" t="s">
        <v>471</v>
      </c>
      <c r="C5377" s="330"/>
      <c r="D5377" s="330">
        <v>37170</v>
      </c>
      <c r="E5377" s="61" t="s">
        <v>122</v>
      </c>
      <c r="F5377" s="61" t="s">
        <v>237</v>
      </c>
      <c r="G5377" s="61" t="s">
        <v>372</v>
      </c>
      <c r="H5377" s="299"/>
    </row>
    <row r="5378" spans="1:8" s="138" customFormat="1" ht="15" customHeight="1">
      <c r="A5378" s="62">
        <v>44462</v>
      </c>
      <c r="B5378" s="61" t="s">
        <v>276</v>
      </c>
      <c r="C5378" s="330">
        <v>37170</v>
      </c>
      <c r="D5378" s="330"/>
      <c r="E5378" s="61" t="s">
        <v>122</v>
      </c>
      <c r="F5378" s="61" t="s">
        <v>237</v>
      </c>
      <c r="G5378" s="61" t="s">
        <v>372</v>
      </c>
      <c r="H5378" s="299"/>
    </row>
    <row r="5379" spans="1:8" s="138" customFormat="1" ht="15" customHeight="1">
      <c r="A5379" s="62">
        <v>44462</v>
      </c>
      <c r="B5379" s="61" t="s">
        <v>471</v>
      </c>
      <c r="C5379" s="330"/>
      <c r="D5379" s="330">
        <v>8180</v>
      </c>
      <c r="E5379" s="61" t="s">
        <v>122</v>
      </c>
      <c r="F5379" s="61" t="s">
        <v>145</v>
      </c>
      <c r="G5379" s="61" t="s">
        <v>372</v>
      </c>
      <c r="H5379" s="299"/>
    </row>
    <row r="5380" spans="1:8" s="138" customFormat="1" ht="15" customHeight="1">
      <c r="A5380" s="62">
        <v>44462</v>
      </c>
      <c r="B5380" s="61" t="s">
        <v>295</v>
      </c>
      <c r="C5380" s="330"/>
      <c r="D5380" s="330">
        <v>818</v>
      </c>
      <c r="E5380" s="61" t="s">
        <v>122</v>
      </c>
      <c r="F5380" s="61" t="s">
        <v>145</v>
      </c>
      <c r="G5380" s="61" t="s">
        <v>372</v>
      </c>
      <c r="H5380" s="299"/>
    </row>
    <row r="5381" spans="1:8" s="138" customFormat="1" ht="15" customHeight="1">
      <c r="A5381" s="62">
        <v>44462</v>
      </c>
      <c r="B5381" s="61" t="s">
        <v>276</v>
      </c>
      <c r="C5381" s="330">
        <f>D5379+D5380</f>
        <v>8998</v>
      </c>
      <c r="D5381" s="330"/>
      <c r="E5381" s="61" t="s">
        <v>122</v>
      </c>
      <c r="F5381" s="61" t="s">
        <v>145</v>
      </c>
      <c r="G5381" s="61" t="s">
        <v>372</v>
      </c>
      <c r="H5381" s="299"/>
    </row>
    <row r="5382" spans="1:8" s="138" customFormat="1" ht="15" customHeight="1">
      <c r="A5382" s="62">
        <v>44462</v>
      </c>
      <c r="B5382" s="61" t="s">
        <v>471</v>
      </c>
      <c r="C5382" s="330"/>
      <c r="D5382" s="330">
        <v>350</v>
      </c>
      <c r="E5382" s="61" t="s">
        <v>122</v>
      </c>
      <c r="F5382" s="61" t="s">
        <v>146</v>
      </c>
      <c r="G5382" s="61" t="s">
        <v>372</v>
      </c>
      <c r="H5382" s="299"/>
    </row>
    <row r="5383" spans="1:8" s="138" customFormat="1" ht="15" customHeight="1">
      <c r="A5383" s="62">
        <v>44462</v>
      </c>
      <c r="B5383" s="61" t="s">
        <v>276</v>
      </c>
      <c r="C5383" s="330">
        <v>350</v>
      </c>
      <c r="D5383" s="330"/>
      <c r="E5383" s="61" t="s">
        <v>122</v>
      </c>
      <c r="F5383" s="61" t="s">
        <v>146</v>
      </c>
      <c r="G5383" s="61" t="s">
        <v>372</v>
      </c>
      <c r="H5383" s="299"/>
    </row>
    <row r="5384" spans="1:8" s="138" customFormat="1" ht="15" customHeight="1">
      <c r="A5384" s="62">
        <v>44462</v>
      </c>
      <c r="B5384" s="61" t="s">
        <v>471</v>
      </c>
      <c r="C5384" s="330"/>
      <c r="D5384" s="330">
        <v>119470</v>
      </c>
      <c r="E5384" s="61" t="s">
        <v>132</v>
      </c>
      <c r="F5384" s="61" t="s">
        <v>145</v>
      </c>
      <c r="G5384" s="61" t="s">
        <v>372</v>
      </c>
      <c r="H5384" s="299"/>
    </row>
    <row r="5385" spans="1:8" s="138" customFormat="1" ht="15" customHeight="1">
      <c r="A5385" s="62">
        <v>44462</v>
      </c>
      <c r="B5385" s="61" t="s">
        <v>295</v>
      </c>
      <c r="C5385" s="330"/>
      <c r="D5385" s="330">
        <v>11947</v>
      </c>
      <c r="E5385" s="61" t="s">
        <v>132</v>
      </c>
      <c r="F5385" s="61" t="s">
        <v>145</v>
      </c>
      <c r="G5385" s="61" t="s">
        <v>372</v>
      </c>
      <c r="H5385" s="299"/>
    </row>
    <row r="5386" spans="1:8" s="138" customFormat="1" ht="15" customHeight="1">
      <c r="A5386" s="62">
        <v>44462</v>
      </c>
      <c r="B5386" s="61" t="s">
        <v>276</v>
      </c>
      <c r="C5386" s="330">
        <f>D5384+D5385</f>
        <v>131417</v>
      </c>
      <c r="D5386" s="330"/>
      <c r="E5386" s="61" t="s">
        <v>132</v>
      </c>
      <c r="F5386" s="61" t="s">
        <v>145</v>
      </c>
      <c r="G5386" s="61" t="s">
        <v>372</v>
      </c>
      <c r="H5386" s="299"/>
    </row>
    <row r="5387" spans="1:8" s="138" customFormat="1" ht="15" customHeight="1">
      <c r="A5387" s="62">
        <v>44462</v>
      </c>
      <c r="B5387" s="61" t="s">
        <v>471</v>
      </c>
      <c r="C5387" s="330"/>
      <c r="D5387" s="330">
        <v>5140</v>
      </c>
      <c r="E5387" s="61" t="s">
        <v>132</v>
      </c>
      <c r="F5387" s="61" t="s">
        <v>146</v>
      </c>
      <c r="G5387" s="61" t="s">
        <v>372</v>
      </c>
      <c r="H5387" s="299"/>
    </row>
    <row r="5388" spans="1:8" s="138" customFormat="1" ht="15" customHeight="1">
      <c r="A5388" s="62">
        <v>44462</v>
      </c>
      <c r="B5388" s="61" t="s">
        <v>276</v>
      </c>
      <c r="C5388" s="330">
        <v>5140</v>
      </c>
      <c r="D5388" s="330"/>
      <c r="E5388" s="61" t="s">
        <v>132</v>
      </c>
      <c r="F5388" s="61" t="s">
        <v>146</v>
      </c>
      <c r="G5388" s="61" t="s">
        <v>372</v>
      </c>
      <c r="H5388" s="299"/>
    </row>
    <row r="5389" spans="1:8" s="138" customFormat="1" ht="15" customHeight="1">
      <c r="A5389" s="62">
        <v>44462</v>
      </c>
      <c r="B5389" s="61" t="s">
        <v>471</v>
      </c>
      <c r="C5389" s="330"/>
      <c r="D5389" s="330">
        <v>521680</v>
      </c>
      <c r="E5389" s="61" t="s">
        <v>132</v>
      </c>
      <c r="F5389" s="61" t="s">
        <v>236</v>
      </c>
      <c r="G5389" s="61" t="s">
        <v>372</v>
      </c>
      <c r="H5389" s="299"/>
    </row>
    <row r="5390" spans="1:8" s="138" customFormat="1" ht="15" customHeight="1">
      <c r="A5390" s="62">
        <v>44462</v>
      </c>
      <c r="B5390" s="61" t="s">
        <v>295</v>
      </c>
      <c r="C5390" s="330"/>
      <c r="D5390" s="330">
        <v>52168</v>
      </c>
      <c r="E5390" s="61" t="s">
        <v>132</v>
      </c>
      <c r="F5390" s="61" t="s">
        <v>236</v>
      </c>
      <c r="G5390" s="61" t="s">
        <v>372</v>
      </c>
      <c r="H5390" s="299"/>
    </row>
    <row r="5391" spans="1:8" s="138" customFormat="1" ht="15" customHeight="1">
      <c r="A5391" s="62">
        <v>44462</v>
      </c>
      <c r="B5391" s="61" t="s">
        <v>276</v>
      </c>
      <c r="C5391" s="330">
        <f>D5389+D5390</f>
        <v>573848</v>
      </c>
      <c r="D5391" s="330"/>
      <c r="E5391" s="61" t="s">
        <v>132</v>
      </c>
      <c r="F5391" s="61" t="s">
        <v>236</v>
      </c>
      <c r="G5391" s="61" t="s">
        <v>372</v>
      </c>
      <c r="H5391" s="299"/>
    </row>
    <row r="5392" spans="1:8" s="138" customFormat="1" ht="15" customHeight="1">
      <c r="A5392" s="62">
        <v>44462</v>
      </c>
      <c r="B5392" s="61" t="s">
        <v>471</v>
      </c>
      <c r="C5392" s="330"/>
      <c r="D5392" s="330">
        <v>22480</v>
      </c>
      <c r="E5392" s="61" t="s">
        <v>132</v>
      </c>
      <c r="F5392" s="61" t="s">
        <v>237</v>
      </c>
      <c r="G5392" s="61" t="s">
        <v>372</v>
      </c>
      <c r="H5392" s="299"/>
    </row>
    <row r="5393" spans="1:8" s="138" customFormat="1" ht="15" customHeight="1">
      <c r="A5393" s="62">
        <v>44462</v>
      </c>
      <c r="B5393" s="61" t="s">
        <v>276</v>
      </c>
      <c r="C5393" s="330">
        <v>22480</v>
      </c>
      <c r="D5393" s="330"/>
      <c r="E5393" s="61" t="s">
        <v>132</v>
      </c>
      <c r="F5393" s="61" t="s">
        <v>237</v>
      </c>
      <c r="G5393" s="61" t="s">
        <v>372</v>
      </c>
      <c r="H5393" s="299"/>
    </row>
    <row r="5394" spans="1:8" s="138" customFormat="1" ht="15" customHeight="1">
      <c r="A5394" s="62">
        <v>44462</v>
      </c>
      <c r="B5394" s="61" t="s">
        <v>471</v>
      </c>
      <c r="C5394" s="330"/>
      <c r="D5394" s="330">
        <v>206390</v>
      </c>
      <c r="E5394" s="61" t="s">
        <v>133</v>
      </c>
      <c r="F5394" s="61" t="s">
        <v>145</v>
      </c>
      <c r="G5394" s="61" t="s">
        <v>372</v>
      </c>
      <c r="H5394" s="299"/>
    </row>
    <row r="5395" spans="1:8" s="138" customFormat="1" ht="15" customHeight="1">
      <c r="A5395" s="62">
        <v>44462</v>
      </c>
      <c r="B5395" s="61" t="s">
        <v>295</v>
      </c>
      <c r="C5395" s="330"/>
      <c r="D5395" s="330">
        <v>20639</v>
      </c>
      <c r="E5395" s="61" t="s">
        <v>133</v>
      </c>
      <c r="F5395" s="61" t="s">
        <v>145</v>
      </c>
      <c r="G5395" s="61" t="s">
        <v>372</v>
      </c>
      <c r="H5395" s="299"/>
    </row>
    <row r="5396" spans="1:8" s="138" customFormat="1" ht="15" customHeight="1">
      <c r="A5396" s="62">
        <v>44462</v>
      </c>
      <c r="B5396" s="61" t="s">
        <v>276</v>
      </c>
      <c r="C5396" s="330">
        <f>D5394+D5395</f>
        <v>227029</v>
      </c>
      <c r="D5396" s="330"/>
      <c r="E5396" s="61" t="s">
        <v>133</v>
      </c>
      <c r="F5396" s="61" t="s">
        <v>145</v>
      </c>
      <c r="G5396" s="61" t="s">
        <v>372</v>
      </c>
      <c r="H5396" s="299"/>
    </row>
    <row r="5397" spans="1:8" s="138" customFormat="1" ht="15" customHeight="1">
      <c r="A5397" s="62">
        <v>44462</v>
      </c>
      <c r="B5397" s="61" t="s">
        <v>471</v>
      </c>
      <c r="C5397" s="330"/>
      <c r="D5397" s="330">
        <v>8890</v>
      </c>
      <c r="E5397" s="61" t="s">
        <v>133</v>
      </c>
      <c r="F5397" s="61" t="s">
        <v>146</v>
      </c>
      <c r="G5397" s="61" t="s">
        <v>372</v>
      </c>
      <c r="H5397" s="299"/>
    </row>
    <row r="5398" spans="1:8" s="138" customFormat="1" ht="15" customHeight="1">
      <c r="A5398" s="62">
        <v>44462</v>
      </c>
      <c r="B5398" s="61" t="s">
        <v>276</v>
      </c>
      <c r="C5398" s="330">
        <v>8890</v>
      </c>
      <c r="D5398" s="330"/>
      <c r="E5398" s="61" t="s">
        <v>133</v>
      </c>
      <c r="F5398" s="61" t="s">
        <v>146</v>
      </c>
      <c r="G5398" s="61" t="s">
        <v>372</v>
      </c>
      <c r="H5398" s="299"/>
    </row>
    <row r="5399" spans="1:8" s="138" customFormat="1" ht="15" customHeight="1">
      <c r="A5399" s="62">
        <v>44462</v>
      </c>
      <c r="B5399" s="61" t="s">
        <v>471</v>
      </c>
      <c r="C5399" s="330"/>
      <c r="D5399" s="330">
        <v>36880</v>
      </c>
      <c r="E5399" s="61" t="s">
        <v>133</v>
      </c>
      <c r="F5399" s="61" t="s">
        <v>145</v>
      </c>
      <c r="G5399" s="61" t="s">
        <v>372</v>
      </c>
      <c r="H5399" s="299"/>
    </row>
    <row r="5400" spans="1:8" s="138" customFormat="1" ht="15" customHeight="1">
      <c r="A5400" s="62">
        <v>44462</v>
      </c>
      <c r="B5400" s="61" t="s">
        <v>295</v>
      </c>
      <c r="C5400" s="330"/>
      <c r="D5400" s="330">
        <v>3688</v>
      </c>
      <c r="E5400" s="61" t="s">
        <v>133</v>
      </c>
      <c r="F5400" s="61" t="s">
        <v>145</v>
      </c>
      <c r="G5400" s="61" t="s">
        <v>372</v>
      </c>
      <c r="H5400" s="299"/>
    </row>
    <row r="5401" spans="1:8" s="138" customFormat="1" ht="15" customHeight="1">
      <c r="A5401" s="62">
        <v>44462</v>
      </c>
      <c r="B5401" s="61" t="s">
        <v>276</v>
      </c>
      <c r="C5401" s="330">
        <f>D5399+D5400</f>
        <v>40568</v>
      </c>
      <c r="D5401" s="330"/>
      <c r="E5401" s="61" t="s">
        <v>133</v>
      </c>
      <c r="F5401" s="61" t="s">
        <v>145</v>
      </c>
      <c r="G5401" s="61" t="s">
        <v>372</v>
      </c>
      <c r="H5401" s="299"/>
    </row>
    <row r="5402" spans="1:8" s="138" customFormat="1" ht="15" customHeight="1">
      <c r="A5402" s="62">
        <v>44462</v>
      </c>
      <c r="B5402" s="61" t="s">
        <v>471</v>
      </c>
      <c r="C5402" s="330"/>
      <c r="D5402" s="330">
        <v>1580</v>
      </c>
      <c r="E5402" s="61" t="s">
        <v>133</v>
      </c>
      <c r="F5402" s="61" t="s">
        <v>146</v>
      </c>
      <c r="G5402" s="61" t="s">
        <v>372</v>
      </c>
      <c r="H5402" s="299"/>
    </row>
    <row r="5403" spans="1:8" s="138" customFormat="1" ht="15" customHeight="1">
      <c r="A5403" s="62">
        <v>44462</v>
      </c>
      <c r="B5403" s="61" t="s">
        <v>276</v>
      </c>
      <c r="C5403" s="330">
        <v>1580</v>
      </c>
      <c r="D5403" s="330"/>
      <c r="E5403" s="61" t="s">
        <v>133</v>
      </c>
      <c r="F5403" s="61" t="s">
        <v>146</v>
      </c>
      <c r="G5403" s="61" t="s">
        <v>372</v>
      </c>
      <c r="H5403" s="299"/>
    </row>
    <row r="5404" spans="1:8" s="138" customFormat="1" ht="15" customHeight="1">
      <c r="A5404" s="62">
        <v>44462</v>
      </c>
      <c r="B5404" s="61" t="s">
        <v>471</v>
      </c>
      <c r="C5404" s="330"/>
      <c r="D5404" s="330">
        <v>43450</v>
      </c>
      <c r="E5404" s="61" t="s">
        <v>448</v>
      </c>
      <c r="F5404" s="61" t="s">
        <v>145</v>
      </c>
      <c r="G5404" s="61" t="s">
        <v>372</v>
      </c>
      <c r="H5404" s="299"/>
    </row>
    <row r="5405" spans="1:8" s="138" customFormat="1" ht="15" customHeight="1">
      <c r="A5405" s="62">
        <v>44462</v>
      </c>
      <c r="B5405" s="61" t="s">
        <v>295</v>
      </c>
      <c r="C5405" s="330"/>
      <c r="D5405" s="330">
        <v>4345</v>
      </c>
      <c r="E5405" s="61" t="s">
        <v>448</v>
      </c>
      <c r="F5405" s="61" t="s">
        <v>145</v>
      </c>
      <c r="G5405" s="61" t="s">
        <v>372</v>
      </c>
      <c r="H5405" s="299"/>
    </row>
    <row r="5406" spans="1:8" s="138" customFormat="1" ht="15" customHeight="1">
      <c r="A5406" s="62">
        <v>44462</v>
      </c>
      <c r="B5406" s="61" t="s">
        <v>276</v>
      </c>
      <c r="C5406" s="330">
        <f>D5404+D5405</f>
        <v>47795</v>
      </c>
      <c r="D5406" s="330"/>
      <c r="E5406" s="61" t="s">
        <v>448</v>
      </c>
      <c r="F5406" s="61" t="s">
        <v>145</v>
      </c>
      <c r="G5406" s="61" t="s">
        <v>372</v>
      </c>
      <c r="H5406" s="299"/>
    </row>
    <row r="5407" spans="1:8" s="138" customFormat="1" ht="15" customHeight="1">
      <c r="A5407" s="62">
        <v>44462</v>
      </c>
      <c r="B5407" s="61" t="s">
        <v>471</v>
      </c>
      <c r="C5407" s="330"/>
      <c r="D5407" s="330">
        <v>1870</v>
      </c>
      <c r="E5407" s="61" t="s">
        <v>448</v>
      </c>
      <c r="F5407" s="61" t="s">
        <v>146</v>
      </c>
      <c r="G5407" s="61" t="s">
        <v>372</v>
      </c>
      <c r="H5407" s="299"/>
    </row>
    <row r="5408" spans="1:8" s="138" customFormat="1" ht="15" customHeight="1">
      <c r="A5408" s="62">
        <v>44462</v>
      </c>
      <c r="B5408" s="61" t="s">
        <v>276</v>
      </c>
      <c r="C5408" s="330">
        <v>1870</v>
      </c>
      <c r="D5408" s="330"/>
      <c r="E5408" s="61" t="s">
        <v>448</v>
      </c>
      <c r="F5408" s="61" t="s">
        <v>146</v>
      </c>
      <c r="G5408" s="61" t="s">
        <v>372</v>
      </c>
      <c r="H5408" s="299"/>
    </row>
    <row r="5409" spans="1:8" s="138" customFormat="1" ht="15" customHeight="1">
      <c r="A5409" s="62">
        <v>44462</v>
      </c>
      <c r="B5409" s="61" t="s">
        <v>471</v>
      </c>
      <c r="C5409" s="330"/>
      <c r="D5409" s="330">
        <v>175000</v>
      </c>
      <c r="E5409" s="61" t="s">
        <v>448</v>
      </c>
      <c r="F5409" s="61" t="s">
        <v>147</v>
      </c>
      <c r="G5409" s="61" t="s">
        <v>372</v>
      </c>
      <c r="H5409" s="299"/>
    </row>
    <row r="5410" spans="1:8" s="138" customFormat="1" ht="15" customHeight="1">
      <c r="A5410" s="62">
        <v>44462</v>
      </c>
      <c r="B5410" s="61" t="s">
        <v>295</v>
      </c>
      <c r="C5410" s="330"/>
      <c r="D5410" s="330">
        <v>17500</v>
      </c>
      <c r="E5410" s="61" t="s">
        <v>448</v>
      </c>
      <c r="F5410" s="61" t="s">
        <v>147</v>
      </c>
      <c r="G5410" s="61" t="s">
        <v>372</v>
      </c>
      <c r="H5410" s="299"/>
    </row>
    <row r="5411" spans="1:8" s="138" customFormat="1" ht="15" customHeight="1">
      <c r="A5411" s="62">
        <v>44462</v>
      </c>
      <c r="B5411" s="61" t="s">
        <v>276</v>
      </c>
      <c r="C5411" s="330">
        <f>D5409+D5410</f>
        <v>192500</v>
      </c>
      <c r="D5411" s="330"/>
      <c r="E5411" s="61" t="s">
        <v>448</v>
      </c>
      <c r="F5411" s="61" t="s">
        <v>147</v>
      </c>
      <c r="G5411" s="61" t="s">
        <v>372</v>
      </c>
      <c r="H5411" s="299"/>
    </row>
    <row r="5412" spans="1:8" s="138" customFormat="1" ht="15" customHeight="1">
      <c r="A5412" s="62">
        <v>44462</v>
      </c>
      <c r="B5412" s="61" t="s">
        <v>471</v>
      </c>
      <c r="C5412" s="330"/>
      <c r="D5412" s="330">
        <v>127290</v>
      </c>
      <c r="E5412" s="61" t="s">
        <v>119</v>
      </c>
      <c r="F5412" s="61" t="s">
        <v>145</v>
      </c>
      <c r="G5412" s="61" t="s">
        <v>372</v>
      </c>
      <c r="H5412" s="299"/>
    </row>
    <row r="5413" spans="1:8" s="138" customFormat="1" ht="15" customHeight="1">
      <c r="A5413" s="62">
        <v>44462</v>
      </c>
      <c r="B5413" s="61" t="s">
        <v>295</v>
      </c>
      <c r="C5413" s="330"/>
      <c r="D5413" s="330">
        <v>12729</v>
      </c>
      <c r="E5413" s="61" t="s">
        <v>119</v>
      </c>
      <c r="F5413" s="61" t="s">
        <v>145</v>
      </c>
      <c r="G5413" s="61" t="s">
        <v>372</v>
      </c>
      <c r="H5413" s="299"/>
    </row>
    <row r="5414" spans="1:8" s="138" customFormat="1" ht="15" customHeight="1">
      <c r="A5414" s="62">
        <v>44462</v>
      </c>
      <c r="B5414" s="61" t="s">
        <v>276</v>
      </c>
      <c r="C5414" s="330">
        <f>D5412+D5413</f>
        <v>140019</v>
      </c>
      <c r="D5414" s="330"/>
      <c r="E5414" s="61" t="s">
        <v>119</v>
      </c>
      <c r="F5414" s="61" t="s">
        <v>145</v>
      </c>
      <c r="G5414" s="61" t="s">
        <v>372</v>
      </c>
      <c r="H5414" s="299"/>
    </row>
    <row r="5415" spans="1:8" s="138" customFormat="1" ht="15" customHeight="1">
      <c r="A5415" s="62">
        <v>44462</v>
      </c>
      <c r="B5415" s="61" t="s">
        <v>471</v>
      </c>
      <c r="C5415" s="330"/>
      <c r="D5415" s="330">
        <v>5480</v>
      </c>
      <c r="E5415" s="61" t="s">
        <v>119</v>
      </c>
      <c r="F5415" s="61" t="s">
        <v>146</v>
      </c>
      <c r="G5415" s="61" t="s">
        <v>372</v>
      </c>
      <c r="H5415" s="299"/>
    </row>
    <row r="5416" spans="1:8" s="138" customFormat="1" ht="15" customHeight="1">
      <c r="A5416" s="62">
        <v>44462</v>
      </c>
      <c r="B5416" s="61" t="s">
        <v>276</v>
      </c>
      <c r="C5416" s="330">
        <v>5480</v>
      </c>
      <c r="D5416" s="330"/>
      <c r="E5416" s="61" t="s">
        <v>119</v>
      </c>
      <c r="F5416" s="61" t="s">
        <v>146</v>
      </c>
      <c r="G5416" s="61" t="s">
        <v>372</v>
      </c>
      <c r="H5416" s="299"/>
    </row>
    <row r="5417" spans="1:8" s="138" customFormat="1" ht="15" customHeight="1">
      <c r="A5417" s="62">
        <v>44462</v>
      </c>
      <c r="B5417" s="61" t="s">
        <v>471</v>
      </c>
      <c r="C5417" s="330"/>
      <c r="D5417" s="330">
        <v>218750</v>
      </c>
      <c r="E5417" s="61" t="s">
        <v>141</v>
      </c>
      <c r="F5417" s="61" t="s">
        <v>145</v>
      </c>
      <c r="G5417" s="61" t="s">
        <v>372</v>
      </c>
      <c r="H5417" s="299"/>
    </row>
    <row r="5418" spans="1:8" s="138" customFormat="1" ht="15" customHeight="1">
      <c r="A5418" s="62">
        <v>44462</v>
      </c>
      <c r="B5418" s="61" t="s">
        <v>295</v>
      </c>
      <c r="C5418" s="330"/>
      <c r="D5418" s="330">
        <v>21875</v>
      </c>
      <c r="E5418" s="61" t="s">
        <v>141</v>
      </c>
      <c r="F5418" s="61" t="s">
        <v>145</v>
      </c>
      <c r="G5418" s="61" t="s">
        <v>372</v>
      </c>
      <c r="H5418" s="299"/>
    </row>
    <row r="5419" spans="1:8" s="138" customFormat="1" ht="15" customHeight="1">
      <c r="A5419" s="62">
        <v>44462</v>
      </c>
      <c r="B5419" s="61" t="s">
        <v>276</v>
      </c>
      <c r="C5419" s="330">
        <f>D5417+D5418</f>
        <v>240625</v>
      </c>
      <c r="D5419" s="330"/>
      <c r="E5419" s="61" t="s">
        <v>141</v>
      </c>
      <c r="F5419" s="61" t="s">
        <v>145</v>
      </c>
      <c r="G5419" s="61" t="s">
        <v>372</v>
      </c>
      <c r="H5419" s="299"/>
    </row>
    <row r="5420" spans="1:8" s="138" customFormat="1" ht="15" customHeight="1">
      <c r="A5420" s="62">
        <v>44462</v>
      </c>
      <c r="B5420" s="61" t="s">
        <v>471</v>
      </c>
      <c r="C5420" s="330"/>
      <c r="D5420" s="330">
        <v>9420</v>
      </c>
      <c r="E5420" s="61" t="s">
        <v>141</v>
      </c>
      <c r="F5420" s="61" t="s">
        <v>146</v>
      </c>
      <c r="G5420" s="61" t="s">
        <v>372</v>
      </c>
      <c r="H5420" s="299"/>
    </row>
    <row r="5421" spans="1:8" s="138" customFormat="1" ht="15" customHeight="1">
      <c r="A5421" s="62">
        <v>44462</v>
      </c>
      <c r="B5421" s="61" t="s">
        <v>276</v>
      </c>
      <c r="C5421" s="330">
        <v>9420</v>
      </c>
      <c r="D5421" s="330"/>
      <c r="E5421" s="61" t="s">
        <v>141</v>
      </c>
      <c r="F5421" s="61" t="s">
        <v>146</v>
      </c>
      <c r="G5421" s="61" t="s">
        <v>372</v>
      </c>
      <c r="H5421" s="299"/>
    </row>
    <row r="5422" spans="1:8" s="138" customFormat="1" ht="15" customHeight="1">
      <c r="A5422" s="62">
        <v>44462</v>
      </c>
      <c r="B5422" s="61" t="s">
        <v>471</v>
      </c>
      <c r="C5422" s="330"/>
      <c r="D5422" s="330">
        <v>2269270</v>
      </c>
      <c r="E5422" s="61" t="s">
        <v>141</v>
      </c>
      <c r="F5422" s="61" t="s">
        <v>236</v>
      </c>
      <c r="G5422" s="61" t="s">
        <v>372</v>
      </c>
      <c r="H5422" s="299"/>
    </row>
    <row r="5423" spans="1:8" s="138" customFormat="1" ht="15" customHeight="1">
      <c r="A5423" s="62">
        <v>44462</v>
      </c>
      <c r="B5423" s="61" t="s">
        <v>295</v>
      </c>
      <c r="C5423" s="330"/>
      <c r="D5423" s="330">
        <v>226927</v>
      </c>
      <c r="E5423" s="61" t="s">
        <v>141</v>
      </c>
      <c r="F5423" s="61" t="s">
        <v>236</v>
      </c>
      <c r="G5423" s="61" t="s">
        <v>372</v>
      </c>
      <c r="H5423" s="299"/>
    </row>
    <row r="5424" spans="1:8" s="138" customFormat="1" ht="15" customHeight="1">
      <c r="A5424" s="62">
        <v>44462</v>
      </c>
      <c r="B5424" s="61" t="s">
        <v>276</v>
      </c>
      <c r="C5424" s="330">
        <f>D5422+D5423</f>
        <v>2496197</v>
      </c>
      <c r="D5424" s="330"/>
      <c r="E5424" s="61" t="s">
        <v>141</v>
      </c>
      <c r="F5424" s="61" t="s">
        <v>236</v>
      </c>
      <c r="G5424" s="61" t="s">
        <v>372</v>
      </c>
      <c r="H5424" s="299"/>
    </row>
    <row r="5425" spans="1:8" s="138" customFormat="1" ht="15" customHeight="1">
      <c r="A5425" s="62">
        <v>44462</v>
      </c>
      <c r="B5425" s="61" t="s">
        <v>471</v>
      </c>
      <c r="C5425" s="330"/>
      <c r="D5425" s="330">
        <v>97810</v>
      </c>
      <c r="E5425" s="61" t="s">
        <v>141</v>
      </c>
      <c r="F5425" s="61" t="s">
        <v>237</v>
      </c>
      <c r="G5425" s="61" t="s">
        <v>372</v>
      </c>
      <c r="H5425" s="299"/>
    </row>
    <row r="5426" spans="1:8" s="138" customFormat="1" ht="15" customHeight="1">
      <c r="A5426" s="62">
        <v>44462</v>
      </c>
      <c r="B5426" s="61" t="s">
        <v>276</v>
      </c>
      <c r="C5426" s="330">
        <v>97810</v>
      </c>
      <c r="D5426" s="330"/>
      <c r="E5426" s="61" t="s">
        <v>141</v>
      </c>
      <c r="F5426" s="61" t="s">
        <v>237</v>
      </c>
      <c r="G5426" s="61" t="s">
        <v>372</v>
      </c>
      <c r="H5426" s="299"/>
    </row>
    <row r="5427" spans="1:8" s="138" customFormat="1" ht="15" customHeight="1">
      <c r="A5427" s="62">
        <v>44462</v>
      </c>
      <c r="B5427" s="61" t="s">
        <v>471</v>
      </c>
      <c r="C5427" s="330"/>
      <c r="D5427" s="330">
        <v>15840</v>
      </c>
      <c r="E5427" s="61" t="s">
        <v>134</v>
      </c>
      <c r="F5427" s="61" t="s">
        <v>145</v>
      </c>
      <c r="G5427" s="61" t="s">
        <v>372</v>
      </c>
      <c r="H5427" s="299"/>
    </row>
    <row r="5428" spans="1:8" s="138" customFormat="1" ht="15" customHeight="1">
      <c r="A5428" s="62">
        <v>44462</v>
      </c>
      <c r="B5428" s="61" t="s">
        <v>295</v>
      </c>
      <c r="C5428" s="330"/>
      <c r="D5428" s="330">
        <v>1584</v>
      </c>
      <c r="E5428" s="61" t="s">
        <v>134</v>
      </c>
      <c r="F5428" s="61" t="s">
        <v>145</v>
      </c>
      <c r="G5428" s="61" t="s">
        <v>372</v>
      </c>
      <c r="H5428" s="299"/>
    </row>
    <row r="5429" spans="1:8" s="138" customFormat="1" ht="15" customHeight="1">
      <c r="A5429" s="62">
        <v>44462</v>
      </c>
      <c r="B5429" s="61" t="s">
        <v>276</v>
      </c>
      <c r="C5429" s="330">
        <f>D5427+D5428</f>
        <v>17424</v>
      </c>
      <c r="D5429" s="330"/>
      <c r="E5429" s="61" t="s">
        <v>134</v>
      </c>
      <c r="F5429" s="61" t="s">
        <v>145</v>
      </c>
      <c r="G5429" s="61" t="s">
        <v>372</v>
      </c>
      <c r="H5429" s="299"/>
    </row>
    <row r="5430" spans="1:8" s="138" customFormat="1" ht="15" customHeight="1">
      <c r="A5430" s="62">
        <v>44462</v>
      </c>
      <c r="B5430" s="61" t="s">
        <v>471</v>
      </c>
      <c r="C5430" s="330"/>
      <c r="D5430" s="330">
        <v>680</v>
      </c>
      <c r="E5430" s="61" t="s">
        <v>134</v>
      </c>
      <c r="F5430" s="61" t="s">
        <v>146</v>
      </c>
      <c r="G5430" s="61" t="s">
        <v>372</v>
      </c>
      <c r="H5430" s="299"/>
    </row>
    <row r="5431" spans="1:8" s="138" customFormat="1" ht="15" customHeight="1">
      <c r="A5431" s="62">
        <v>44462</v>
      </c>
      <c r="B5431" s="61" t="s">
        <v>276</v>
      </c>
      <c r="C5431" s="330">
        <v>680</v>
      </c>
      <c r="D5431" s="330"/>
      <c r="E5431" s="61" t="s">
        <v>134</v>
      </c>
      <c r="F5431" s="61" t="s">
        <v>146</v>
      </c>
      <c r="G5431" s="61" t="s">
        <v>372</v>
      </c>
      <c r="H5431" s="299"/>
    </row>
    <row r="5432" spans="1:8" s="138" customFormat="1" ht="15" customHeight="1">
      <c r="A5432" s="62">
        <v>44462</v>
      </c>
      <c r="B5432" s="61" t="s">
        <v>471</v>
      </c>
      <c r="C5432" s="330"/>
      <c r="D5432" s="330">
        <v>127870</v>
      </c>
      <c r="E5432" s="61" t="s">
        <v>123</v>
      </c>
      <c r="F5432" s="61" t="s">
        <v>145</v>
      </c>
      <c r="G5432" s="61" t="s">
        <v>372</v>
      </c>
      <c r="H5432" s="299"/>
    </row>
    <row r="5433" spans="1:8" s="138" customFormat="1" ht="15" customHeight="1">
      <c r="A5433" s="62">
        <v>44462</v>
      </c>
      <c r="B5433" s="61" t="s">
        <v>295</v>
      </c>
      <c r="C5433" s="330"/>
      <c r="D5433" s="330">
        <v>12787</v>
      </c>
      <c r="E5433" s="61" t="s">
        <v>123</v>
      </c>
      <c r="F5433" s="61" t="s">
        <v>145</v>
      </c>
      <c r="G5433" s="61" t="s">
        <v>372</v>
      </c>
      <c r="H5433" s="299"/>
    </row>
    <row r="5434" spans="1:8" s="138" customFormat="1" ht="15" customHeight="1">
      <c r="A5434" s="62">
        <v>44462</v>
      </c>
      <c r="B5434" s="61" t="s">
        <v>276</v>
      </c>
      <c r="C5434" s="330">
        <f>D5432+D5433</f>
        <v>140657</v>
      </c>
      <c r="D5434" s="330"/>
      <c r="E5434" s="61" t="s">
        <v>123</v>
      </c>
      <c r="F5434" s="61" t="s">
        <v>145</v>
      </c>
      <c r="G5434" s="61" t="s">
        <v>372</v>
      </c>
      <c r="H5434" s="299"/>
    </row>
    <row r="5435" spans="1:8" s="138" customFormat="1" ht="15" customHeight="1">
      <c r="A5435" s="62">
        <v>44462</v>
      </c>
      <c r="B5435" s="61" t="s">
        <v>471</v>
      </c>
      <c r="C5435" s="330"/>
      <c r="D5435" s="330">
        <v>5500</v>
      </c>
      <c r="E5435" s="61" t="s">
        <v>123</v>
      </c>
      <c r="F5435" s="61" t="s">
        <v>146</v>
      </c>
      <c r="G5435" s="61" t="s">
        <v>372</v>
      </c>
      <c r="H5435" s="299"/>
    </row>
    <row r="5436" spans="1:8" s="138" customFormat="1" ht="15" customHeight="1">
      <c r="A5436" s="62">
        <v>44462</v>
      </c>
      <c r="B5436" s="61" t="s">
        <v>276</v>
      </c>
      <c r="C5436" s="330">
        <v>5500</v>
      </c>
      <c r="D5436" s="330"/>
      <c r="E5436" s="61" t="s">
        <v>123</v>
      </c>
      <c r="F5436" s="61" t="s">
        <v>146</v>
      </c>
      <c r="G5436" s="61" t="s">
        <v>372</v>
      </c>
      <c r="H5436" s="299"/>
    </row>
    <row r="5437" spans="1:8" s="138" customFormat="1" ht="15" customHeight="1">
      <c r="A5437" s="62">
        <v>44462</v>
      </c>
      <c r="B5437" s="61" t="s">
        <v>471</v>
      </c>
      <c r="C5437" s="330"/>
      <c r="D5437" s="330">
        <v>33140</v>
      </c>
      <c r="E5437" s="61" t="s">
        <v>125</v>
      </c>
      <c r="F5437" s="61" t="s">
        <v>145</v>
      </c>
      <c r="G5437" s="61" t="s">
        <v>372</v>
      </c>
      <c r="H5437" s="299"/>
    </row>
    <row r="5438" spans="1:8" s="138" customFormat="1" ht="15" customHeight="1">
      <c r="A5438" s="62">
        <v>44462</v>
      </c>
      <c r="B5438" s="61" t="s">
        <v>295</v>
      </c>
      <c r="C5438" s="330"/>
      <c r="D5438" s="330">
        <v>3314</v>
      </c>
      <c r="E5438" s="61" t="s">
        <v>125</v>
      </c>
      <c r="F5438" s="61" t="s">
        <v>145</v>
      </c>
      <c r="G5438" s="61" t="s">
        <v>372</v>
      </c>
      <c r="H5438" s="299"/>
    </row>
    <row r="5439" spans="1:8" s="138" customFormat="1" ht="15" customHeight="1">
      <c r="A5439" s="62">
        <v>44462</v>
      </c>
      <c r="B5439" s="61" t="s">
        <v>276</v>
      </c>
      <c r="C5439" s="330">
        <f>D5437+D5438</f>
        <v>36454</v>
      </c>
      <c r="D5439" s="330"/>
      <c r="E5439" s="61" t="s">
        <v>125</v>
      </c>
      <c r="F5439" s="61" t="s">
        <v>145</v>
      </c>
      <c r="G5439" s="61" t="s">
        <v>372</v>
      </c>
      <c r="H5439" s="299"/>
    </row>
    <row r="5440" spans="1:8" s="138" customFormat="1" ht="15" customHeight="1">
      <c r="A5440" s="62">
        <v>44462</v>
      </c>
      <c r="B5440" s="61" t="s">
        <v>471</v>
      </c>
      <c r="C5440" s="330"/>
      <c r="D5440" s="330">
        <v>1420</v>
      </c>
      <c r="E5440" s="61" t="s">
        <v>125</v>
      </c>
      <c r="F5440" s="61" t="s">
        <v>146</v>
      </c>
      <c r="G5440" s="61" t="s">
        <v>372</v>
      </c>
      <c r="H5440" s="299"/>
    </row>
    <row r="5441" spans="1:8" s="138" customFormat="1" ht="15" customHeight="1">
      <c r="A5441" s="62">
        <v>44462</v>
      </c>
      <c r="B5441" s="61" t="s">
        <v>276</v>
      </c>
      <c r="C5441" s="330">
        <v>1420</v>
      </c>
      <c r="D5441" s="330"/>
      <c r="E5441" s="61" t="s">
        <v>125</v>
      </c>
      <c r="F5441" s="61" t="s">
        <v>146</v>
      </c>
      <c r="G5441" s="61" t="s">
        <v>372</v>
      </c>
      <c r="H5441" s="299"/>
    </row>
    <row r="5442" spans="1:8" s="138" customFormat="1" ht="15" customHeight="1">
      <c r="A5442" s="62">
        <v>44462</v>
      </c>
      <c r="B5442" s="61" t="s">
        <v>471</v>
      </c>
      <c r="C5442" s="330"/>
      <c r="D5442" s="330">
        <v>129990</v>
      </c>
      <c r="E5442" s="61" t="s">
        <v>466</v>
      </c>
      <c r="F5442" s="61" t="s">
        <v>145</v>
      </c>
      <c r="G5442" s="61" t="s">
        <v>372</v>
      </c>
      <c r="H5442" s="299"/>
    </row>
    <row r="5443" spans="1:8" s="138" customFormat="1" ht="15" customHeight="1">
      <c r="A5443" s="62">
        <v>44462</v>
      </c>
      <c r="B5443" s="61" t="s">
        <v>295</v>
      </c>
      <c r="C5443" s="330"/>
      <c r="D5443" s="330">
        <v>12999</v>
      </c>
      <c r="E5443" s="61" t="s">
        <v>466</v>
      </c>
      <c r="F5443" s="61" t="s">
        <v>145</v>
      </c>
      <c r="G5443" s="61" t="s">
        <v>372</v>
      </c>
      <c r="H5443" s="299"/>
    </row>
    <row r="5444" spans="1:8" s="138" customFormat="1" ht="15" customHeight="1">
      <c r="A5444" s="62">
        <v>44462</v>
      </c>
      <c r="B5444" s="61" t="s">
        <v>276</v>
      </c>
      <c r="C5444" s="330">
        <f>D5442+D5443</f>
        <v>142989</v>
      </c>
      <c r="D5444" s="330"/>
      <c r="E5444" s="61" t="s">
        <v>466</v>
      </c>
      <c r="F5444" s="61" t="s">
        <v>145</v>
      </c>
      <c r="G5444" s="61" t="s">
        <v>372</v>
      </c>
      <c r="H5444" s="299"/>
    </row>
    <row r="5445" spans="1:8" s="138" customFormat="1" ht="15" customHeight="1">
      <c r="A5445" s="62">
        <v>44462</v>
      </c>
      <c r="B5445" s="61" t="s">
        <v>471</v>
      </c>
      <c r="C5445" s="330"/>
      <c r="D5445" s="330">
        <v>5600</v>
      </c>
      <c r="E5445" s="61" t="s">
        <v>466</v>
      </c>
      <c r="F5445" s="61" t="s">
        <v>146</v>
      </c>
      <c r="G5445" s="61" t="s">
        <v>372</v>
      </c>
      <c r="H5445" s="299"/>
    </row>
    <row r="5446" spans="1:8" s="138" customFormat="1" ht="15" customHeight="1">
      <c r="A5446" s="62">
        <v>44462</v>
      </c>
      <c r="B5446" s="61" t="s">
        <v>276</v>
      </c>
      <c r="C5446" s="330">
        <v>5600</v>
      </c>
      <c r="D5446" s="330"/>
      <c r="E5446" s="61" t="s">
        <v>466</v>
      </c>
      <c r="F5446" s="61" t="s">
        <v>146</v>
      </c>
      <c r="G5446" s="61" t="s">
        <v>372</v>
      </c>
      <c r="H5446" s="299"/>
    </row>
    <row r="5447" spans="1:8" s="138" customFormat="1" ht="15" customHeight="1">
      <c r="A5447" s="62">
        <v>44462</v>
      </c>
      <c r="B5447" s="61" t="s">
        <v>471</v>
      </c>
      <c r="C5447" s="330"/>
      <c r="D5447" s="330">
        <v>350000</v>
      </c>
      <c r="E5447" s="61" t="s">
        <v>329</v>
      </c>
      <c r="F5447" s="61" t="s">
        <v>147</v>
      </c>
      <c r="G5447" s="61" t="s">
        <v>372</v>
      </c>
      <c r="H5447" s="299"/>
    </row>
    <row r="5448" spans="1:8" s="138" customFormat="1" ht="15" customHeight="1">
      <c r="A5448" s="62">
        <v>44462</v>
      </c>
      <c r="B5448" s="61" t="s">
        <v>295</v>
      </c>
      <c r="C5448" s="330"/>
      <c r="D5448" s="330">
        <v>35000</v>
      </c>
      <c r="E5448" s="61" t="s">
        <v>329</v>
      </c>
      <c r="F5448" s="61" t="s">
        <v>147</v>
      </c>
      <c r="G5448" s="61" t="s">
        <v>372</v>
      </c>
      <c r="H5448" s="299"/>
    </row>
    <row r="5449" spans="1:8" s="138" customFormat="1" ht="15" customHeight="1">
      <c r="A5449" s="62">
        <v>44462</v>
      </c>
      <c r="B5449" s="61" t="s">
        <v>276</v>
      </c>
      <c r="C5449" s="330">
        <v>385000</v>
      </c>
      <c r="D5449" s="330"/>
      <c r="E5449" s="61" t="s">
        <v>329</v>
      </c>
      <c r="F5449" s="61" t="s">
        <v>147</v>
      </c>
      <c r="G5449" s="61" t="s">
        <v>372</v>
      </c>
      <c r="H5449" s="299"/>
    </row>
    <row r="5450" spans="1:8" s="138" customFormat="1" ht="15" customHeight="1">
      <c r="A5450" s="62">
        <v>44462</v>
      </c>
      <c r="B5450" s="61" t="s">
        <v>471</v>
      </c>
      <c r="C5450" s="330"/>
      <c r="D5450" s="330">
        <v>325770</v>
      </c>
      <c r="E5450" s="61" t="s">
        <v>329</v>
      </c>
      <c r="F5450" s="61" t="s">
        <v>236</v>
      </c>
      <c r="G5450" s="61" t="s">
        <v>372</v>
      </c>
      <c r="H5450" s="299"/>
    </row>
    <row r="5451" spans="1:8" s="138" customFormat="1" ht="15" customHeight="1">
      <c r="A5451" s="62">
        <v>44462</v>
      </c>
      <c r="B5451" s="61" t="s">
        <v>295</v>
      </c>
      <c r="C5451" s="330"/>
      <c r="D5451" s="330">
        <v>32577</v>
      </c>
      <c r="E5451" s="61" t="s">
        <v>329</v>
      </c>
      <c r="F5451" s="61" t="s">
        <v>236</v>
      </c>
      <c r="G5451" s="61" t="s">
        <v>372</v>
      </c>
      <c r="H5451" s="299"/>
    </row>
    <row r="5452" spans="1:8" s="138" customFormat="1" ht="15" customHeight="1">
      <c r="A5452" s="62">
        <v>44462</v>
      </c>
      <c r="B5452" s="61" t="s">
        <v>276</v>
      </c>
      <c r="C5452" s="330">
        <f>D5450+D5451</f>
        <v>358347</v>
      </c>
      <c r="D5452" s="330"/>
      <c r="E5452" s="61" t="s">
        <v>329</v>
      </c>
      <c r="F5452" s="61" t="s">
        <v>236</v>
      </c>
      <c r="G5452" s="61" t="s">
        <v>372</v>
      </c>
      <c r="H5452" s="299"/>
    </row>
    <row r="5453" spans="1:8" s="138" customFormat="1" ht="15" customHeight="1">
      <c r="A5453" s="62">
        <v>44462</v>
      </c>
      <c r="B5453" s="61" t="s">
        <v>471</v>
      </c>
      <c r="C5453" s="330"/>
      <c r="D5453" s="330">
        <v>14040</v>
      </c>
      <c r="E5453" s="61" t="s">
        <v>329</v>
      </c>
      <c r="F5453" s="61" t="s">
        <v>237</v>
      </c>
      <c r="G5453" s="61" t="s">
        <v>372</v>
      </c>
      <c r="H5453" s="299"/>
    </row>
    <row r="5454" spans="1:8" s="138" customFormat="1" ht="15" customHeight="1">
      <c r="A5454" s="62">
        <v>44462</v>
      </c>
      <c r="B5454" s="61" t="s">
        <v>276</v>
      </c>
      <c r="C5454" s="330">
        <v>14040</v>
      </c>
      <c r="D5454" s="330"/>
      <c r="E5454" s="61" t="s">
        <v>329</v>
      </c>
      <c r="F5454" s="61" t="s">
        <v>237</v>
      </c>
      <c r="G5454" s="61" t="s">
        <v>372</v>
      </c>
      <c r="H5454" s="299"/>
    </row>
    <row r="5455" spans="1:8" s="138" customFormat="1" ht="15" customHeight="1">
      <c r="A5455" s="62">
        <v>44462</v>
      </c>
      <c r="B5455" s="61" t="s">
        <v>471</v>
      </c>
      <c r="C5455" s="330"/>
      <c r="D5455" s="330">
        <v>154680</v>
      </c>
      <c r="E5455" s="61" t="s">
        <v>123</v>
      </c>
      <c r="F5455" s="61" t="s">
        <v>145</v>
      </c>
      <c r="G5455" s="61" t="s">
        <v>372</v>
      </c>
      <c r="H5455" s="299"/>
    </row>
    <row r="5456" spans="1:8" s="138" customFormat="1" ht="15" customHeight="1">
      <c r="A5456" s="62">
        <v>44462</v>
      </c>
      <c r="B5456" s="61" t="s">
        <v>295</v>
      </c>
      <c r="C5456" s="330"/>
      <c r="D5456" s="330">
        <v>15468</v>
      </c>
      <c r="E5456" s="61" t="s">
        <v>123</v>
      </c>
      <c r="F5456" s="61" t="s">
        <v>145</v>
      </c>
      <c r="G5456" s="61" t="s">
        <v>372</v>
      </c>
      <c r="H5456" s="299"/>
    </row>
    <row r="5457" spans="1:8" s="138" customFormat="1" ht="15" customHeight="1">
      <c r="A5457" s="62">
        <v>44462</v>
      </c>
      <c r="B5457" s="61" t="s">
        <v>276</v>
      </c>
      <c r="C5457" s="330">
        <f>D5455+D5456</f>
        <v>170148</v>
      </c>
      <c r="D5457" s="330"/>
      <c r="E5457" s="61" t="s">
        <v>123</v>
      </c>
      <c r="F5457" s="61" t="s">
        <v>145</v>
      </c>
      <c r="G5457" s="61" t="s">
        <v>372</v>
      </c>
      <c r="H5457" s="299"/>
    </row>
    <row r="5458" spans="1:8" s="138" customFormat="1" ht="15" customHeight="1">
      <c r="A5458" s="62">
        <v>44462</v>
      </c>
      <c r="B5458" s="61" t="s">
        <v>471</v>
      </c>
      <c r="C5458" s="330"/>
      <c r="D5458" s="330">
        <v>6660</v>
      </c>
      <c r="E5458" s="61" t="s">
        <v>123</v>
      </c>
      <c r="F5458" s="61" t="s">
        <v>146</v>
      </c>
      <c r="G5458" s="61" t="s">
        <v>372</v>
      </c>
      <c r="H5458" s="299"/>
    </row>
    <row r="5459" spans="1:8" s="138" customFormat="1" ht="15" customHeight="1">
      <c r="A5459" s="62">
        <v>44462</v>
      </c>
      <c r="B5459" s="61" t="s">
        <v>276</v>
      </c>
      <c r="C5459" s="330">
        <v>6660</v>
      </c>
      <c r="D5459" s="330"/>
      <c r="E5459" s="61" t="s">
        <v>123</v>
      </c>
      <c r="F5459" s="61" t="s">
        <v>146</v>
      </c>
      <c r="G5459" s="61" t="s">
        <v>372</v>
      </c>
      <c r="H5459" s="299"/>
    </row>
    <row r="5460" spans="1:8" s="138" customFormat="1" ht="15" customHeight="1">
      <c r="A5460" s="62">
        <v>44462</v>
      </c>
      <c r="B5460" s="61" t="s">
        <v>471</v>
      </c>
      <c r="C5460" s="330"/>
      <c r="D5460" s="330">
        <v>290920</v>
      </c>
      <c r="E5460" s="61" t="s">
        <v>131</v>
      </c>
      <c r="F5460" s="61" t="s">
        <v>145</v>
      </c>
      <c r="G5460" s="61" t="s">
        <v>372</v>
      </c>
      <c r="H5460" s="299"/>
    </row>
    <row r="5461" spans="1:8" s="138" customFormat="1" ht="15" customHeight="1">
      <c r="A5461" s="62">
        <v>44462</v>
      </c>
      <c r="B5461" s="61" t="s">
        <v>295</v>
      </c>
      <c r="C5461" s="330"/>
      <c r="D5461" s="330">
        <v>29092</v>
      </c>
      <c r="E5461" s="61" t="s">
        <v>131</v>
      </c>
      <c r="F5461" s="61" t="s">
        <v>145</v>
      </c>
      <c r="G5461" s="61" t="s">
        <v>372</v>
      </c>
      <c r="H5461" s="299"/>
    </row>
    <row r="5462" spans="1:8" s="138" customFormat="1" ht="15" customHeight="1">
      <c r="A5462" s="62">
        <v>44462</v>
      </c>
      <c r="B5462" s="61" t="s">
        <v>276</v>
      </c>
      <c r="C5462" s="330">
        <f>D5460+D5461</f>
        <v>320012</v>
      </c>
      <c r="D5462" s="330"/>
      <c r="E5462" s="61" t="s">
        <v>131</v>
      </c>
      <c r="F5462" s="61" t="s">
        <v>145</v>
      </c>
      <c r="G5462" s="61" t="s">
        <v>372</v>
      </c>
      <c r="H5462" s="299"/>
    </row>
    <row r="5463" spans="1:8" s="138" customFormat="1" ht="15" customHeight="1">
      <c r="A5463" s="62">
        <v>44462</v>
      </c>
      <c r="B5463" s="61" t="s">
        <v>471</v>
      </c>
      <c r="C5463" s="330"/>
      <c r="D5463" s="330">
        <v>12530</v>
      </c>
      <c r="E5463" s="61" t="s">
        <v>131</v>
      </c>
      <c r="F5463" s="61" t="s">
        <v>146</v>
      </c>
      <c r="G5463" s="61" t="s">
        <v>372</v>
      </c>
      <c r="H5463" s="299"/>
    </row>
    <row r="5464" spans="1:8" s="138" customFormat="1" ht="15" customHeight="1">
      <c r="A5464" s="62">
        <v>44462</v>
      </c>
      <c r="B5464" s="61" t="s">
        <v>276</v>
      </c>
      <c r="C5464" s="330">
        <v>12530</v>
      </c>
      <c r="D5464" s="330"/>
      <c r="E5464" s="61" t="s">
        <v>131</v>
      </c>
      <c r="F5464" s="61" t="s">
        <v>146</v>
      </c>
      <c r="G5464" s="61" t="s">
        <v>372</v>
      </c>
      <c r="H5464" s="299"/>
    </row>
    <row r="5465" spans="1:8" s="138" customFormat="1" ht="15" customHeight="1">
      <c r="A5465" s="62">
        <v>44462</v>
      </c>
      <c r="B5465" s="61" t="s">
        <v>471</v>
      </c>
      <c r="C5465" s="330"/>
      <c r="D5465" s="330">
        <v>172560</v>
      </c>
      <c r="E5465" s="61" t="s">
        <v>131</v>
      </c>
      <c r="F5465" s="61" t="s">
        <v>236</v>
      </c>
      <c r="G5465" s="61" t="s">
        <v>372</v>
      </c>
      <c r="H5465" s="299"/>
    </row>
    <row r="5466" spans="1:8" s="138" customFormat="1" ht="15" customHeight="1">
      <c r="A5466" s="62">
        <v>44462</v>
      </c>
      <c r="B5466" s="61" t="s">
        <v>295</v>
      </c>
      <c r="C5466" s="330"/>
      <c r="D5466" s="330">
        <v>17256</v>
      </c>
      <c r="E5466" s="61" t="s">
        <v>131</v>
      </c>
      <c r="F5466" s="61" t="s">
        <v>236</v>
      </c>
      <c r="G5466" s="61" t="s">
        <v>372</v>
      </c>
      <c r="H5466" s="299"/>
    </row>
    <row r="5467" spans="1:8" s="138" customFormat="1" ht="15" customHeight="1">
      <c r="A5467" s="62">
        <v>44462</v>
      </c>
      <c r="B5467" s="61" t="s">
        <v>276</v>
      </c>
      <c r="C5467" s="330">
        <f>D5465+D5466</f>
        <v>189816</v>
      </c>
      <c r="D5467" s="330"/>
      <c r="E5467" s="61" t="s">
        <v>131</v>
      </c>
      <c r="F5467" s="61" t="s">
        <v>236</v>
      </c>
      <c r="G5467" s="61" t="s">
        <v>372</v>
      </c>
      <c r="H5467" s="299"/>
    </row>
    <row r="5468" spans="1:8" s="138" customFormat="1" ht="15" customHeight="1">
      <c r="A5468" s="62">
        <v>44462</v>
      </c>
      <c r="B5468" s="61" t="s">
        <v>471</v>
      </c>
      <c r="C5468" s="330"/>
      <c r="D5468" s="330">
        <v>7430</v>
      </c>
      <c r="E5468" s="61" t="s">
        <v>131</v>
      </c>
      <c r="F5468" s="61" t="s">
        <v>237</v>
      </c>
      <c r="G5468" s="61" t="s">
        <v>372</v>
      </c>
      <c r="H5468" s="299"/>
    </row>
    <row r="5469" spans="1:8" s="138" customFormat="1" ht="15" customHeight="1">
      <c r="A5469" s="62">
        <v>44462</v>
      </c>
      <c r="B5469" s="61" t="s">
        <v>276</v>
      </c>
      <c r="C5469" s="330">
        <v>7430</v>
      </c>
      <c r="D5469" s="330"/>
      <c r="E5469" s="61" t="s">
        <v>131</v>
      </c>
      <c r="F5469" s="61" t="s">
        <v>237</v>
      </c>
      <c r="G5469" s="61" t="s">
        <v>372</v>
      </c>
      <c r="H5469" s="299"/>
    </row>
    <row r="5470" spans="1:8" s="138" customFormat="1" ht="15" customHeight="1">
      <c r="A5470" s="62">
        <v>44462</v>
      </c>
      <c r="B5470" s="61" t="s">
        <v>471</v>
      </c>
      <c r="C5470" s="330"/>
      <c r="D5470" s="330">
        <v>387000</v>
      </c>
      <c r="E5470" s="61" t="s">
        <v>366</v>
      </c>
      <c r="F5470" s="61" t="s">
        <v>145</v>
      </c>
      <c r="G5470" s="61" t="s">
        <v>372</v>
      </c>
      <c r="H5470" s="299"/>
    </row>
    <row r="5471" spans="1:8" s="138" customFormat="1" ht="15" customHeight="1">
      <c r="A5471" s="62">
        <v>44462</v>
      </c>
      <c r="B5471" s="61" t="s">
        <v>295</v>
      </c>
      <c r="C5471" s="330"/>
      <c r="D5471" s="330">
        <v>38700</v>
      </c>
      <c r="E5471" s="61" t="s">
        <v>366</v>
      </c>
      <c r="F5471" s="61" t="s">
        <v>145</v>
      </c>
      <c r="G5471" s="61" t="s">
        <v>372</v>
      </c>
      <c r="H5471" s="299"/>
    </row>
    <row r="5472" spans="1:8" s="138" customFormat="1" ht="15" customHeight="1">
      <c r="A5472" s="62">
        <v>44462</v>
      </c>
      <c r="B5472" s="61" t="s">
        <v>276</v>
      </c>
      <c r="C5472" s="330">
        <f>D5470+D5471</f>
        <v>425700</v>
      </c>
      <c r="D5472" s="330"/>
      <c r="E5472" s="61" t="s">
        <v>366</v>
      </c>
      <c r="F5472" s="61" t="s">
        <v>145</v>
      </c>
      <c r="G5472" s="61" t="s">
        <v>372</v>
      </c>
      <c r="H5472" s="299"/>
    </row>
    <row r="5473" spans="1:8" s="138" customFormat="1" ht="15" customHeight="1">
      <c r="A5473" s="62">
        <v>44462</v>
      </c>
      <c r="B5473" s="61" t="s">
        <v>471</v>
      </c>
      <c r="C5473" s="330"/>
      <c r="D5473" s="330">
        <v>16681</v>
      </c>
      <c r="E5473" s="61" t="s">
        <v>366</v>
      </c>
      <c r="F5473" s="61" t="s">
        <v>146</v>
      </c>
      <c r="G5473" s="61" t="s">
        <v>372</v>
      </c>
      <c r="H5473" s="299"/>
    </row>
    <row r="5474" spans="1:8" s="138" customFormat="1" ht="15" customHeight="1">
      <c r="A5474" s="62">
        <v>44462</v>
      </c>
      <c r="B5474" s="61" t="s">
        <v>276</v>
      </c>
      <c r="C5474" s="330">
        <v>16681</v>
      </c>
      <c r="D5474" s="330"/>
      <c r="E5474" s="61" t="s">
        <v>366</v>
      </c>
      <c r="F5474" s="61" t="s">
        <v>146</v>
      </c>
      <c r="G5474" s="61" t="s">
        <v>372</v>
      </c>
      <c r="H5474" s="299"/>
    </row>
    <row r="5475" spans="1:8" s="138" customFormat="1" ht="15" customHeight="1">
      <c r="A5475" s="62">
        <v>44462</v>
      </c>
      <c r="B5475" s="61" t="s">
        <v>471</v>
      </c>
      <c r="C5475" s="330"/>
      <c r="D5475" s="330">
        <v>733410</v>
      </c>
      <c r="E5475" s="61" t="s">
        <v>366</v>
      </c>
      <c r="F5475" s="61" t="s">
        <v>236</v>
      </c>
      <c r="G5475" s="61" t="s">
        <v>372</v>
      </c>
      <c r="H5475" s="299"/>
    </row>
    <row r="5476" spans="1:8" s="138" customFormat="1" ht="15" customHeight="1">
      <c r="A5476" s="62">
        <v>44462</v>
      </c>
      <c r="B5476" s="61" t="s">
        <v>295</v>
      </c>
      <c r="C5476" s="330"/>
      <c r="D5476" s="330">
        <v>73341</v>
      </c>
      <c r="E5476" s="61" t="s">
        <v>366</v>
      </c>
      <c r="F5476" s="61" t="s">
        <v>236</v>
      </c>
      <c r="G5476" s="61" t="s">
        <v>372</v>
      </c>
      <c r="H5476" s="299"/>
    </row>
    <row r="5477" spans="1:8" s="138" customFormat="1" ht="15" customHeight="1">
      <c r="A5477" s="62">
        <v>44462</v>
      </c>
      <c r="B5477" s="61" t="s">
        <v>276</v>
      </c>
      <c r="C5477" s="330">
        <f>D5475+D5476</f>
        <v>806751</v>
      </c>
      <c r="D5477" s="330"/>
      <c r="E5477" s="61" t="s">
        <v>366</v>
      </c>
      <c r="F5477" s="61" t="s">
        <v>236</v>
      </c>
      <c r="G5477" s="61" t="s">
        <v>372</v>
      </c>
      <c r="H5477" s="299"/>
    </row>
    <row r="5478" spans="1:8" s="138" customFormat="1" ht="15" customHeight="1">
      <c r="A5478" s="62">
        <v>44462</v>
      </c>
      <c r="B5478" s="61" t="s">
        <v>471</v>
      </c>
      <c r="C5478" s="330"/>
      <c r="D5478" s="330">
        <v>31612</v>
      </c>
      <c r="E5478" s="61" t="s">
        <v>366</v>
      </c>
      <c r="F5478" s="61" t="s">
        <v>237</v>
      </c>
      <c r="G5478" s="61" t="s">
        <v>372</v>
      </c>
      <c r="H5478" s="299"/>
    </row>
    <row r="5479" spans="1:8" s="138" customFormat="1" ht="15" customHeight="1">
      <c r="A5479" s="62">
        <v>44462</v>
      </c>
      <c r="B5479" s="61" t="s">
        <v>276</v>
      </c>
      <c r="C5479" s="330">
        <v>31612</v>
      </c>
      <c r="D5479" s="330"/>
      <c r="E5479" s="61" t="s">
        <v>366</v>
      </c>
      <c r="F5479" s="61" t="s">
        <v>237</v>
      </c>
      <c r="G5479" s="61" t="s">
        <v>372</v>
      </c>
      <c r="H5479" s="299"/>
    </row>
    <row r="5480" spans="1:8" s="138" customFormat="1" ht="15" customHeight="1">
      <c r="A5480" s="62">
        <v>44462</v>
      </c>
      <c r="B5480" s="61" t="s">
        <v>471</v>
      </c>
      <c r="C5480" s="330"/>
      <c r="D5480" s="330">
        <v>297500</v>
      </c>
      <c r="E5480" s="61" t="s">
        <v>961</v>
      </c>
      <c r="F5480" s="61" t="s">
        <v>147</v>
      </c>
      <c r="G5480" s="61" t="s">
        <v>372</v>
      </c>
      <c r="H5480" s="299"/>
    </row>
    <row r="5481" spans="1:8" s="138" customFormat="1" ht="15" customHeight="1">
      <c r="A5481" s="62">
        <v>44462</v>
      </c>
      <c r="B5481" s="61" t="s">
        <v>295</v>
      </c>
      <c r="C5481" s="330"/>
      <c r="D5481" s="330">
        <v>29750</v>
      </c>
      <c r="E5481" s="61" t="s">
        <v>961</v>
      </c>
      <c r="F5481" s="61" t="s">
        <v>147</v>
      </c>
      <c r="G5481" s="61" t="s">
        <v>372</v>
      </c>
      <c r="H5481" s="299"/>
    </row>
    <row r="5482" spans="1:8" s="138" customFormat="1" ht="15" customHeight="1">
      <c r="A5482" s="62">
        <v>44462</v>
      </c>
      <c r="B5482" s="61" t="s">
        <v>276</v>
      </c>
      <c r="C5482" s="330">
        <f>D5480+D5481</f>
        <v>327250</v>
      </c>
      <c r="D5482" s="330"/>
      <c r="E5482" s="61" t="s">
        <v>961</v>
      </c>
      <c r="F5482" s="61" t="s">
        <v>147</v>
      </c>
      <c r="G5482" s="61" t="s">
        <v>372</v>
      </c>
      <c r="H5482" s="299"/>
    </row>
    <row r="5483" spans="1:8" s="138" customFormat="1" ht="15" customHeight="1">
      <c r="A5483" s="62">
        <v>44462</v>
      </c>
      <c r="B5483" s="61" t="s">
        <v>471</v>
      </c>
      <c r="C5483" s="330"/>
      <c r="D5483" s="330">
        <v>16700</v>
      </c>
      <c r="E5483" s="61" t="s">
        <v>470</v>
      </c>
      <c r="F5483" s="61" t="s">
        <v>145</v>
      </c>
      <c r="G5483" s="61" t="s">
        <v>372</v>
      </c>
      <c r="H5483" s="299"/>
    </row>
    <row r="5484" spans="1:8" s="138" customFormat="1" ht="15" customHeight="1">
      <c r="A5484" s="62">
        <v>44462</v>
      </c>
      <c r="B5484" s="61" t="s">
        <v>295</v>
      </c>
      <c r="C5484" s="330"/>
      <c r="D5484" s="330">
        <v>1670</v>
      </c>
      <c r="E5484" s="61" t="s">
        <v>470</v>
      </c>
      <c r="F5484" s="61" t="s">
        <v>145</v>
      </c>
      <c r="G5484" s="61" t="s">
        <v>372</v>
      </c>
      <c r="H5484" s="299"/>
    </row>
    <row r="5485" spans="1:8" s="138" customFormat="1" ht="15" customHeight="1">
      <c r="A5485" s="62">
        <v>44462</v>
      </c>
      <c r="B5485" s="61" t="s">
        <v>276</v>
      </c>
      <c r="C5485" s="330">
        <f>D5483+D5484</f>
        <v>18370</v>
      </c>
      <c r="D5485" s="330"/>
      <c r="E5485" s="61" t="s">
        <v>470</v>
      </c>
      <c r="F5485" s="61" t="s">
        <v>145</v>
      </c>
      <c r="G5485" s="61" t="s">
        <v>372</v>
      </c>
      <c r="H5485" s="299"/>
    </row>
    <row r="5486" spans="1:8" s="138" customFormat="1" ht="15" customHeight="1">
      <c r="A5486" s="62">
        <v>44462</v>
      </c>
      <c r="B5486" s="61" t="s">
        <v>471</v>
      </c>
      <c r="C5486" s="330"/>
      <c r="D5486" s="330">
        <v>720</v>
      </c>
      <c r="E5486" s="61" t="s">
        <v>470</v>
      </c>
      <c r="F5486" s="61" t="s">
        <v>146</v>
      </c>
      <c r="G5486" s="61" t="s">
        <v>372</v>
      </c>
      <c r="H5486" s="299"/>
    </row>
    <row r="5487" spans="1:8" s="138" customFormat="1" ht="15" customHeight="1">
      <c r="A5487" s="62">
        <v>44462</v>
      </c>
      <c r="B5487" s="61" t="s">
        <v>276</v>
      </c>
      <c r="C5487" s="330">
        <v>720</v>
      </c>
      <c r="D5487" s="330"/>
      <c r="E5487" s="61" t="s">
        <v>470</v>
      </c>
      <c r="F5487" s="61" t="s">
        <v>146</v>
      </c>
      <c r="G5487" s="61" t="s">
        <v>372</v>
      </c>
      <c r="H5487" s="299"/>
    </row>
    <row r="5488" spans="1:8" s="138" customFormat="1" ht="15" customHeight="1">
      <c r="A5488" s="62">
        <v>44462</v>
      </c>
      <c r="B5488" s="61" t="s">
        <v>471</v>
      </c>
      <c r="C5488" s="330"/>
      <c r="D5488" s="330">
        <v>26290</v>
      </c>
      <c r="E5488" s="61" t="s">
        <v>137</v>
      </c>
      <c r="F5488" s="61" t="s">
        <v>145</v>
      </c>
      <c r="G5488" s="61" t="s">
        <v>372</v>
      </c>
      <c r="H5488" s="299"/>
    </row>
    <row r="5489" spans="1:8" s="138" customFormat="1" ht="15" customHeight="1">
      <c r="A5489" s="62">
        <v>44462</v>
      </c>
      <c r="B5489" s="61" t="s">
        <v>295</v>
      </c>
      <c r="C5489" s="330"/>
      <c r="D5489" s="330">
        <v>2629</v>
      </c>
      <c r="E5489" s="61" t="s">
        <v>137</v>
      </c>
      <c r="F5489" s="61" t="s">
        <v>145</v>
      </c>
      <c r="G5489" s="61" t="s">
        <v>372</v>
      </c>
      <c r="H5489" s="299"/>
    </row>
    <row r="5490" spans="1:8" s="138" customFormat="1" ht="15" customHeight="1">
      <c r="A5490" s="62">
        <v>44462</v>
      </c>
      <c r="B5490" s="61" t="s">
        <v>276</v>
      </c>
      <c r="C5490" s="330">
        <f>D5488+D5489</f>
        <v>28919</v>
      </c>
      <c r="D5490" s="330"/>
      <c r="E5490" s="61" t="s">
        <v>137</v>
      </c>
      <c r="F5490" s="61" t="s">
        <v>145</v>
      </c>
      <c r="G5490" s="61" t="s">
        <v>372</v>
      </c>
      <c r="H5490" s="299"/>
    </row>
    <row r="5491" spans="1:8" s="138" customFormat="1" ht="15" customHeight="1">
      <c r="A5491" s="62">
        <v>44462</v>
      </c>
      <c r="B5491" s="61" t="s">
        <v>471</v>
      </c>
      <c r="C5491" s="330"/>
      <c r="D5491" s="330">
        <v>1130</v>
      </c>
      <c r="E5491" s="61" t="s">
        <v>137</v>
      </c>
      <c r="F5491" s="61" t="s">
        <v>146</v>
      </c>
      <c r="G5491" s="61" t="s">
        <v>372</v>
      </c>
      <c r="H5491" s="299"/>
    </row>
    <row r="5492" spans="1:8" s="138" customFormat="1" ht="15" customHeight="1">
      <c r="A5492" s="62">
        <v>44462</v>
      </c>
      <c r="B5492" s="61" t="s">
        <v>276</v>
      </c>
      <c r="C5492" s="330">
        <v>1130</v>
      </c>
      <c r="D5492" s="330"/>
      <c r="E5492" s="61" t="s">
        <v>137</v>
      </c>
      <c r="F5492" s="61" t="s">
        <v>146</v>
      </c>
      <c r="G5492" s="61" t="s">
        <v>372</v>
      </c>
      <c r="H5492" s="299"/>
    </row>
    <row r="5493" spans="1:8" s="138" customFormat="1" ht="15" customHeight="1">
      <c r="A5493" s="62">
        <v>44462</v>
      </c>
      <c r="B5493" s="61" t="s">
        <v>471</v>
      </c>
      <c r="C5493" s="330"/>
      <c r="D5493" s="330">
        <v>32450</v>
      </c>
      <c r="E5493" s="61" t="s">
        <v>137</v>
      </c>
      <c r="F5493" s="61" t="s">
        <v>145</v>
      </c>
      <c r="G5493" s="61" t="s">
        <v>372</v>
      </c>
      <c r="H5493" s="299"/>
    </row>
    <row r="5494" spans="1:8" s="138" customFormat="1" ht="15" customHeight="1">
      <c r="A5494" s="62">
        <v>44462</v>
      </c>
      <c r="B5494" s="61" t="s">
        <v>295</v>
      </c>
      <c r="C5494" s="330"/>
      <c r="D5494" s="330">
        <v>3245</v>
      </c>
      <c r="E5494" s="61" t="s">
        <v>137</v>
      </c>
      <c r="F5494" s="61" t="s">
        <v>145</v>
      </c>
      <c r="G5494" s="61" t="s">
        <v>372</v>
      </c>
      <c r="H5494" s="299"/>
    </row>
    <row r="5495" spans="1:8" s="138" customFormat="1" ht="15" customHeight="1">
      <c r="A5495" s="62">
        <v>44462</v>
      </c>
      <c r="B5495" s="61" t="s">
        <v>276</v>
      </c>
      <c r="C5495" s="330">
        <f>D5493+D5494</f>
        <v>35695</v>
      </c>
      <c r="D5495" s="330"/>
      <c r="E5495" s="61" t="s">
        <v>137</v>
      </c>
      <c r="F5495" s="61" t="s">
        <v>145</v>
      </c>
      <c r="G5495" s="61" t="s">
        <v>372</v>
      </c>
      <c r="H5495" s="299"/>
    </row>
    <row r="5496" spans="1:8" s="138" customFormat="1" ht="15" customHeight="1">
      <c r="A5496" s="62">
        <v>44462</v>
      </c>
      <c r="B5496" s="61" t="s">
        <v>471</v>
      </c>
      <c r="C5496" s="330"/>
      <c r="D5496" s="330">
        <v>1390</v>
      </c>
      <c r="E5496" s="61" t="s">
        <v>137</v>
      </c>
      <c r="F5496" s="61" t="s">
        <v>146</v>
      </c>
      <c r="G5496" s="61" t="s">
        <v>372</v>
      </c>
      <c r="H5496" s="299"/>
    </row>
    <row r="5497" spans="1:8" s="138" customFormat="1" ht="15" customHeight="1">
      <c r="A5497" s="62">
        <v>44462</v>
      </c>
      <c r="B5497" s="61" t="s">
        <v>276</v>
      </c>
      <c r="C5497" s="330">
        <v>1390</v>
      </c>
      <c r="D5497" s="330"/>
      <c r="E5497" s="61" t="s">
        <v>137</v>
      </c>
      <c r="F5497" s="61" t="s">
        <v>146</v>
      </c>
      <c r="G5497" s="61" t="s">
        <v>372</v>
      </c>
      <c r="H5497" s="299"/>
    </row>
    <row r="5498" spans="1:8" s="138" customFormat="1" ht="15" customHeight="1">
      <c r="A5498" s="62">
        <v>44462</v>
      </c>
      <c r="B5498" s="61" t="s">
        <v>471</v>
      </c>
      <c r="C5498" s="330"/>
      <c r="D5498" s="330">
        <v>2520000</v>
      </c>
      <c r="E5498" s="61" t="s">
        <v>137</v>
      </c>
      <c r="F5498" s="61" t="s">
        <v>147</v>
      </c>
      <c r="G5498" s="61" t="s">
        <v>372</v>
      </c>
      <c r="H5498" s="299"/>
    </row>
    <row r="5499" spans="1:8" s="138" customFormat="1" ht="15" customHeight="1">
      <c r="A5499" s="62">
        <v>44462</v>
      </c>
      <c r="B5499" s="61" t="s">
        <v>295</v>
      </c>
      <c r="C5499" s="330"/>
      <c r="D5499" s="330">
        <v>252000</v>
      </c>
      <c r="E5499" s="61" t="s">
        <v>137</v>
      </c>
      <c r="F5499" s="61" t="s">
        <v>147</v>
      </c>
      <c r="G5499" s="61" t="s">
        <v>372</v>
      </c>
      <c r="H5499" s="299"/>
    </row>
    <row r="5500" spans="1:8" s="138" customFormat="1" ht="15" customHeight="1">
      <c r="A5500" s="62">
        <v>44462</v>
      </c>
      <c r="B5500" s="61" t="s">
        <v>276</v>
      </c>
      <c r="C5500" s="330">
        <f>D5498+D5499</f>
        <v>2772000</v>
      </c>
      <c r="D5500" s="330"/>
      <c r="E5500" s="61" t="s">
        <v>137</v>
      </c>
      <c r="F5500" s="61" t="s">
        <v>147</v>
      </c>
      <c r="G5500" s="61" t="s">
        <v>372</v>
      </c>
      <c r="H5500" s="299"/>
    </row>
    <row r="5501" spans="1:8" s="138" customFormat="1" ht="15" customHeight="1">
      <c r="A5501" s="62">
        <v>44462</v>
      </c>
      <c r="B5501" s="61" t="s">
        <v>471</v>
      </c>
      <c r="C5501" s="330"/>
      <c r="D5501" s="330">
        <v>353540</v>
      </c>
      <c r="E5501" s="61" t="s">
        <v>137</v>
      </c>
      <c r="F5501" s="61" t="s">
        <v>145</v>
      </c>
      <c r="G5501" s="61" t="s">
        <v>372</v>
      </c>
      <c r="H5501" s="299"/>
    </row>
    <row r="5502" spans="1:8" s="138" customFormat="1" ht="15" customHeight="1">
      <c r="A5502" s="62">
        <v>44462</v>
      </c>
      <c r="B5502" s="61" t="s">
        <v>295</v>
      </c>
      <c r="C5502" s="330"/>
      <c r="D5502" s="330">
        <v>35354</v>
      </c>
      <c r="E5502" s="61" t="s">
        <v>137</v>
      </c>
      <c r="F5502" s="61" t="s">
        <v>145</v>
      </c>
      <c r="G5502" s="61" t="s">
        <v>372</v>
      </c>
      <c r="H5502" s="299"/>
    </row>
    <row r="5503" spans="1:8" s="138" customFormat="1" ht="15" customHeight="1">
      <c r="A5503" s="62">
        <v>44462</v>
      </c>
      <c r="B5503" s="61" t="s">
        <v>276</v>
      </c>
      <c r="C5503" s="330">
        <f>D5501+D5502</f>
        <v>388894</v>
      </c>
      <c r="D5503" s="330"/>
      <c r="E5503" s="61" t="s">
        <v>137</v>
      </c>
      <c r="F5503" s="61" t="s">
        <v>145</v>
      </c>
      <c r="G5503" s="61" t="s">
        <v>372</v>
      </c>
      <c r="H5503" s="299"/>
    </row>
    <row r="5504" spans="1:8" s="138" customFormat="1" ht="15" customHeight="1">
      <c r="A5504" s="62">
        <v>44462</v>
      </c>
      <c r="B5504" s="61" t="s">
        <v>471</v>
      </c>
      <c r="C5504" s="330"/>
      <c r="D5504" s="330">
        <v>15230</v>
      </c>
      <c r="E5504" s="61" t="s">
        <v>137</v>
      </c>
      <c r="F5504" s="61" t="s">
        <v>146</v>
      </c>
      <c r="G5504" s="61" t="s">
        <v>372</v>
      </c>
      <c r="H5504" s="299"/>
    </row>
    <row r="5505" spans="1:8" s="138" customFormat="1" ht="15" customHeight="1">
      <c r="A5505" s="62">
        <v>44462</v>
      </c>
      <c r="B5505" s="61" t="s">
        <v>276</v>
      </c>
      <c r="C5505" s="330">
        <v>15230</v>
      </c>
      <c r="D5505" s="330"/>
      <c r="E5505" s="61" t="s">
        <v>137</v>
      </c>
      <c r="F5505" s="61" t="s">
        <v>146</v>
      </c>
      <c r="G5505" s="61" t="s">
        <v>372</v>
      </c>
      <c r="H5505" s="299"/>
    </row>
    <row r="5506" spans="1:8" s="138" customFormat="1" ht="15" customHeight="1">
      <c r="A5506" s="62">
        <v>44462</v>
      </c>
      <c r="B5506" s="61" t="s">
        <v>471</v>
      </c>
      <c r="C5506" s="330"/>
      <c r="D5506" s="330">
        <v>61580</v>
      </c>
      <c r="E5506" s="61" t="s">
        <v>132</v>
      </c>
      <c r="F5506" s="61" t="s">
        <v>145</v>
      </c>
      <c r="G5506" s="61" t="s">
        <v>372</v>
      </c>
      <c r="H5506" s="299"/>
    </row>
    <row r="5507" spans="1:8" s="138" customFormat="1" ht="15" customHeight="1">
      <c r="A5507" s="62">
        <v>44462</v>
      </c>
      <c r="B5507" s="61" t="s">
        <v>295</v>
      </c>
      <c r="C5507" s="330"/>
      <c r="D5507" s="330">
        <v>6158</v>
      </c>
      <c r="E5507" s="61" t="s">
        <v>132</v>
      </c>
      <c r="F5507" s="61" t="s">
        <v>145</v>
      </c>
      <c r="G5507" s="61" t="s">
        <v>372</v>
      </c>
      <c r="H5507" s="299"/>
    </row>
    <row r="5508" spans="1:8" s="138" customFormat="1" ht="15" customHeight="1">
      <c r="A5508" s="62">
        <v>44462</v>
      </c>
      <c r="B5508" s="61" t="s">
        <v>276</v>
      </c>
      <c r="C5508" s="330">
        <f>D5506+D5507</f>
        <v>67738</v>
      </c>
      <c r="D5508" s="330"/>
      <c r="E5508" s="61" t="s">
        <v>132</v>
      </c>
      <c r="F5508" s="61" t="s">
        <v>145</v>
      </c>
      <c r="G5508" s="61" t="s">
        <v>372</v>
      </c>
      <c r="H5508" s="299"/>
    </row>
    <row r="5509" spans="1:8" s="138" customFormat="1" ht="15" customHeight="1">
      <c r="A5509" s="62">
        <v>44462</v>
      </c>
      <c r="B5509" s="61" t="s">
        <v>471</v>
      </c>
      <c r="C5509" s="330"/>
      <c r="D5509" s="330">
        <v>2650</v>
      </c>
      <c r="E5509" s="61" t="s">
        <v>132</v>
      </c>
      <c r="F5509" s="61" t="s">
        <v>146</v>
      </c>
      <c r="G5509" s="61" t="s">
        <v>372</v>
      </c>
      <c r="H5509" s="299"/>
    </row>
    <row r="5510" spans="1:8" s="138" customFormat="1" ht="15" customHeight="1">
      <c r="A5510" s="62">
        <v>44462</v>
      </c>
      <c r="B5510" s="61" t="s">
        <v>276</v>
      </c>
      <c r="C5510" s="330">
        <v>2650</v>
      </c>
      <c r="D5510" s="330"/>
      <c r="E5510" s="61" t="s">
        <v>132</v>
      </c>
      <c r="F5510" s="61" t="s">
        <v>146</v>
      </c>
      <c r="G5510" s="61" t="s">
        <v>372</v>
      </c>
      <c r="H5510" s="299"/>
    </row>
    <row r="5511" spans="1:8" s="138" customFormat="1" ht="15" customHeight="1">
      <c r="A5511" s="62">
        <v>44462</v>
      </c>
      <c r="B5511" s="61" t="s">
        <v>471</v>
      </c>
      <c r="C5511" s="330"/>
      <c r="D5511" s="330">
        <v>1013440</v>
      </c>
      <c r="E5511" s="61" t="s">
        <v>132</v>
      </c>
      <c r="F5511" s="61" t="s">
        <v>145</v>
      </c>
      <c r="G5511" s="61" t="s">
        <v>372</v>
      </c>
      <c r="H5511" s="299"/>
    </row>
    <row r="5512" spans="1:8" s="138" customFormat="1" ht="15" customHeight="1">
      <c r="A5512" s="62">
        <v>44462</v>
      </c>
      <c r="B5512" s="61" t="s">
        <v>295</v>
      </c>
      <c r="C5512" s="330"/>
      <c r="D5512" s="330">
        <v>101344</v>
      </c>
      <c r="E5512" s="61" t="s">
        <v>132</v>
      </c>
      <c r="F5512" s="61" t="s">
        <v>145</v>
      </c>
      <c r="G5512" s="61" t="s">
        <v>372</v>
      </c>
      <c r="H5512" s="299"/>
    </row>
    <row r="5513" spans="1:8" s="138" customFormat="1" ht="15" customHeight="1">
      <c r="A5513" s="62">
        <v>44462</v>
      </c>
      <c r="B5513" s="61" t="s">
        <v>276</v>
      </c>
      <c r="C5513" s="330">
        <f>D5511+D5512</f>
        <v>1114784</v>
      </c>
      <c r="D5513" s="330"/>
      <c r="E5513" s="61" t="s">
        <v>132</v>
      </c>
      <c r="F5513" s="61" t="s">
        <v>145</v>
      </c>
      <c r="G5513" s="61" t="s">
        <v>372</v>
      </c>
      <c r="H5513" s="299"/>
    </row>
    <row r="5514" spans="1:8" s="138" customFormat="1" ht="15" customHeight="1">
      <c r="A5514" s="62">
        <v>44462</v>
      </c>
      <c r="B5514" s="61" t="s">
        <v>471</v>
      </c>
      <c r="C5514" s="330"/>
      <c r="D5514" s="330">
        <v>43670</v>
      </c>
      <c r="E5514" s="61" t="s">
        <v>132</v>
      </c>
      <c r="F5514" s="61" t="s">
        <v>146</v>
      </c>
      <c r="G5514" s="61" t="s">
        <v>372</v>
      </c>
      <c r="H5514" s="299"/>
    </row>
    <row r="5515" spans="1:8" s="138" customFormat="1" ht="15" customHeight="1">
      <c r="A5515" s="62">
        <v>44462</v>
      </c>
      <c r="B5515" s="61" t="s">
        <v>276</v>
      </c>
      <c r="C5515" s="330">
        <v>43670</v>
      </c>
      <c r="D5515" s="330"/>
      <c r="E5515" s="61" t="s">
        <v>132</v>
      </c>
      <c r="F5515" s="61" t="s">
        <v>146</v>
      </c>
      <c r="G5515" s="61" t="s">
        <v>372</v>
      </c>
      <c r="H5515" s="299"/>
    </row>
    <row r="5516" spans="1:8" s="138" customFormat="1" ht="15" customHeight="1">
      <c r="A5516" s="62">
        <v>44462</v>
      </c>
      <c r="B5516" s="61" t="s">
        <v>471</v>
      </c>
      <c r="C5516" s="330"/>
      <c r="D5516" s="330">
        <v>3054960</v>
      </c>
      <c r="E5516" s="61" t="s">
        <v>132</v>
      </c>
      <c r="F5516" s="61" t="s">
        <v>236</v>
      </c>
      <c r="G5516" s="61" t="s">
        <v>372</v>
      </c>
      <c r="H5516" s="299"/>
    </row>
    <row r="5517" spans="1:8" s="138" customFormat="1" ht="15" customHeight="1">
      <c r="A5517" s="62">
        <v>44462</v>
      </c>
      <c r="B5517" s="61" t="s">
        <v>295</v>
      </c>
      <c r="C5517" s="330"/>
      <c r="D5517" s="330">
        <v>305496</v>
      </c>
      <c r="E5517" s="61" t="s">
        <v>132</v>
      </c>
      <c r="F5517" s="61" t="s">
        <v>236</v>
      </c>
      <c r="G5517" s="61" t="s">
        <v>372</v>
      </c>
      <c r="H5517" s="299"/>
    </row>
    <row r="5518" spans="1:8" s="138" customFormat="1" ht="15" customHeight="1">
      <c r="A5518" s="62">
        <v>44462</v>
      </c>
      <c r="B5518" s="61" t="s">
        <v>276</v>
      </c>
      <c r="C5518" s="330">
        <f>D5516+D5517</f>
        <v>3360456</v>
      </c>
      <c r="D5518" s="330"/>
      <c r="E5518" s="61" t="s">
        <v>132</v>
      </c>
      <c r="F5518" s="61" t="s">
        <v>236</v>
      </c>
      <c r="G5518" s="61" t="s">
        <v>372</v>
      </c>
      <c r="H5518" s="299"/>
    </row>
    <row r="5519" spans="1:8" s="138" customFormat="1" ht="15" customHeight="1">
      <c r="A5519" s="62">
        <v>44462</v>
      </c>
      <c r="B5519" s="61" t="s">
        <v>471</v>
      </c>
      <c r="C5519" s="330"/>
      <c r="D5519" s="330">
        <v>131670</v>
      </c>
      <c r="E5519" s="61" t="s">
        <v>132</v>
      </c>
      <c r="F5519" s="61" t="s">
        <v>237</v>
      </c>
      <c r="G5519" s="61" t="s">
        <v>372</v>
      </c>
      <c r="H5519" s="299"/>
    </row>
    <row r="5520" spans="1:8" s="138" customFormat="1" ht="15" customHeight="1">
      <c r="A5520" s="62">
        <v>44462</v>
      </c>
      <c r="B5520" s="61" t="s">
        <v>276</v>
      </c>
      <c r="C5520" s="330">
        <v>131670</v>
      </c>
      <c r="D5520" s="330"/>
      <c r="E5520" s="61" t="s">
        <v>132</v>
      </c>
      <c r="F5520" s="61" t="s">
        <v>237</v>
      </c>
      <c r="G5520" s="61" t="s">
        <v>372</v>
      </c>
      <c r="H5520" s="299"/>
    </row>
    <row r="5521" spans="1:8" s="138" customFormat="1" ht="15" customHeight="1">
      <c r="A5521" s="62">
        <v>44462</v>
      </c>
      <c r="B5521" s="61" t="s">
        <v>471</v>
      </c>
      <c r="C5521" s="330"/>
      <c r="D5521" s="330">
        <v>15130</v>
      </c>
      <c r="E5521" s="61" t="s">
        <v>264</v>
      </c>
      <c r="F5521" s="61" t="s">
        <v>145</v>
      </c>
      <c r="G5521" s="61" t="s">
        <v>372</v>
      </c>
      <c r="H5521" s="299"/>
    </row>
    <row r="5522" spans="1:8" s="138" customFormat="1" ht="15" customHeight="1">
      <c r="A5522" s="62">
        <v>44462</v>
      </c>
      <c r="B5522" s="61" t="s">
        <v>295</v>
      </c>
      <c r="C5522" s="330"/>
      <c r="D5522" s="330">
        <v>1513</v>
      </c>
      <c r="E5522" s="61" t="s">
        <v>264</v>
      </c>
      <c r="F5522" s="61" t="s">
        <v>145</v>
      </c>
      <c r="G5522" s="61" t="s">
        <v>372</v>
      </c>
      <c r="H5522" s="299"/>
    </row>
    <row r="5523" spans="1:8" s="138" customFormat="1" ht="15" customHeight="1">
      <c r="A5523" s="62">
        <v>44462</v>
      </c>
      <c r="B5523" s="61" t="s">
        <v>276</v>
      </c>
      <c r="C5523" s="330">
        <f>D5521+D5522</f>
        <v>16643</v>
      </c>
      <c r="D5523" s="330"/>
      <c r="E5523" s="61" t="s">
        <v>264</v>
      </c>
      <c r="F5523" s="61" t="s">
        <v>145</v>
      </c>
      <c r="G5523" s="61" t="s">
        <v>372</v>
      </c>
      <c r="H5523" s="299"/>
    </row>
    <row r="5524" spans="1:8" s="138" customFormat="1" ht="15" customHeight="1">
      <c r="A5524" s="62">
        <v>44462</v>
      </c>
      <c r="B5524" s="61" t="s">
        <v>471</v>
      </c>
      <c r="C5524" s="330"/>
      <c r="D5524" s="330">
        <v>650</v>
      </c>
      <c r="E5524" s="61" t="s">
        <v>264</v>
      </c>
      <c r="F5524" s="61" t="s">
        <v>146</v>
      </c>
      <c r="G5524" s="61" t="s">
        <v>372</v>
      </c>
      <c r="H5524" s="299"/>
    </row>
    <row r="5525" spans="1:8" s="138" customFormat="1" ht="15" customHeight="1">
      <c r="A5525" s="62">
        <v>44462</v>
      </c>
      <c r="B5525" s="61" t="s">
        <v>276</v>
      </c>
      <c r="C5525" s="330">
        <v>650</v>
      </c>
      <c r="D5525" s="330"/>
      <c r="E5525" s="61" t="s">
        <v>264</v>
      </c>
      <c r="F5525" s="61" t="s">
        <v>146</v>
      </c>
      <c r="G5525" s="61" t="s">
        <v>372</v>
      </c>
      <c r="H5525" s="299"/>
    </row>
    <row r="5526" spans="1:8" s="138" customFormat="1" ht="15" customHeight="1">
      <c r="A5526" s="62">
        <v>44462</v>
      </c>
      <c r="B5526" s="61" t="s">
        <v>471</v>
      </c>
      <c r="C5526" s="330"/>
      <c r="D5526" s="330">
        <v>40350</v>
      </c>
      <c r="E5526" s="61" t="s">
        <v>264</v>
      </c>
      <c r="F5526" s="61" t="s">
        <v>145</v>
      </c>
      <c r="G5526" s="61" t="s">
        <v>372</v>
      </c>
      <c r="H5526" s="299"/>
    </row>
    <row r="5527" spans="1:8" s="138" customFormat="1" ht="15" customHeight="1">
      <c r="A5527" s="62">
        <v>44462</v>
      </c>
      <c r="B5527" s="61" t="s">
        <v>295</v>
      </c>
      <c r="C5527" s="330"/>
      <c r="D5527" s="330">
        <v>4035</v>
      </c>
      <c r="E5527" s="61" t="s">
        <v>264</v>
      </c>
      <c r="F5527" s="61" t="s">
        <v>145</v>
      </c>
      <c r="G5527" s="61" t="s">
        <v>372</v>
      </c>
      <c r="H5527" s="299"/>
    </row>
    <row r="5528" spans="1:8" s="138" customFormat="1" ht="15" customHeight="1">
      <c r="A5528" s="62">
        <v>44462</v>
      </c>
      <c r="B5528" s="61" t="s">
        <v>276</v>
      </c>
      <c r="C5528" s="330">
        <f>D5526+D5527</f>
        <v>44385</v>
      </c>
      <c r="D5528" s="330"/>
      <c r="E5528" s="61" t="s">
        <v>264</v>
      </c>
      <c r="F5528" s="61" t="s">
        <v>145</v>
      </c>
      <c r="G5528" s="61" t="s">
        <v>372</v>
      </c>
      <c r="H5528" s="299"/>
    </row>
    <row r="5529" spans="1:8" s="138" customFormat="1" ht="15" customHeight="1">
      <c r="A5529" s="62">
        <v>44462</v>
      </c>
      <c r="B5529" s="61" t="s">
        <v>471</v>
      </c>
      <c r="C5529" s="330"/>
      <c r="D5529" s="330">
        <v>1730</v>
      </c>
      <c r="E5529" s="61" t="s">
        <v>264</v>
      </c>
      <c r="F5529" s="61" t="s">
        <v>146</v>
      </c>
      <c r="G5529" s="61" t="s">
        <v>372</v>
      </c>
      <c r="H5529" s="299"/>
    </row>
    <row r="5530" spans="1:8" s="138" customFormat="1" ht="15" customHeight="1">
      <c r="A5530" s="62">
        <v>44462</v>
      </c>
      <c r="B5530" s="61" t="s">
        <v>276</v>
      </c>
      <c r="C5530" s="330">
        <v>1730</v>
      </c>
      <c r="D5530" s="330"/>
      <c r="E5530" s="61" t="s">
        <v>264</v>
      </c>
      <c r="F5530" s="61" t="s">
        <v>146</v>
      </c>
      <c r="G5530" s="61" t="s">
        <v>372</v>
      </c>
      <c r="H5530" s="299"/>
    </row>
    <row r="5531" spans="1:8" s="138" customFormat="1" ht="15" customHeight="1">
      <c r="A5531" s="62">
        <v>44462</v>
      </c>
      <c r="B5531" s="61" t="s">
        <v>471</v>
      </c>
      <c r="C5531" s="330"/>
      <c r="D5531" s="330">
        <v>25350</v>
      </c>
      <c r="E5531" s="61" t="s">
        <v>265</v>
      </c>
      <c r="F5531" s="61" t="s">
        <v>145</v>
      </c>
      <c r="G5531" s="61" t="s">
        <v>372</v>
      </c>
      <c r="H5531" s="299"/>
    </row>
    <row r="5532" spans="1:8" s="138" customFormat="1" ht="15" customHeight="1">
      <c r="A5532" s="62">
        <v>44462</v>
      </c>
      <c r="B5532" s="61" t="s">
        <v>295</v>
      </c>
      <c r="C5532" s="330"/>
      <c r="D5532" s="330">
        <v>2535</v>
      </c>
      <c r="E5532" s="61" t="s">
        <v>265</v>
      </c>
      <c r="F5532" s="61" t="s">
        <v>145</v>
      </c>
      <c r="G5532" s="61" t="s">
        <v>372</v>
      </c>
      <c r="H5532" s="299"/>
    </row>
    <row r="5533" spans="1:8" s="138" customFormat="1" ht="15" customHeight="1">
      <c r="A5533" s="62">
        <v>44462</v>
      </c>
      <c r="B5533" s="61" t="s">
        <v>276</v>
      </c>
      <c r="C5533" s="330">
        <f>D5531+D5532</f>
        <v>27885</v>
      </c>
      <c r="D5533" s="330"/>
      <c r="E5533" s="61" t="s">
        <v>265</v>
      </c>
      <c r="F5533" s="61" t="s">
        <v>145</v>
      </c>
      <c r="G5533" s="61" t="s">
        <v>372</v>
      </c>
      <c r="H5533" s="299"/>
    </row>
    <row r="5534" spans="1:8" s="138" customFormat="1" ht="15" customHeight="1">
      <c r="A5534" s="62">
        <v>44462</v>
      </c>
      <c r="B5534" s="61" t="s">
        <v>471</v>
      </c>
      <c r="C5534" s="330"/>
      <c r="D5534" s="330">
        <v>1090</v>
      </c>
      <c r="E5534" s="61" t="s">
        <v>265</v>
      </c>
      <c r="F5534" s="61" t="s">
        <v>146</v>
      </c>
      <c r="G5534" s="61" t="s">
        <v>372</v>
      </c>
      <c r="H5534" s="299"/>
    </row>
    <row r="5535" spans="1:8" s="138" customFormat="1" ht="15" customHeight="1">
      <c r="A5535" s="62">
        <v>44462</v>
      </c>
      <c r="B5535" s="61" t="s">
        <v>276</v>
      </c>
      <c r="C5535" s="330">
        <v>1090</v>
      </c>
      <c r="D5535" s="330"/>
      <c r="E5535" s="61" t="s">
        <v>265</v>
      </c>
      <c r="F5535" s="61" t="s">
        <v>146</v>
      </c>
      <c r="G5535" s="61" t="s">
        <v>372</v>
      </c>
      <c r="H5535" s="299"/>
    </row>
    <row r="5536" spans="1:8" s="138" customFormat="1" ht="15" customHeight="1">
      <c r="A5536" s="62">
        <v>44462</v>
      </c>
      <c r="B5536" s="61" t="s">
        <v>471</v>
      </c>
      <c r="C5536" s="330"/>
      <c r="D5536" s="330">
        <v>105210</v>
      </c>
      <c r="E5536" s="61" t="s">
        <v>265</v>
      </c>
      <c r="F5536" s="61" t="s">
        <v>236</v>
      </c>
      <c r="G5536" s="61" t="s">
        <v>372</v>
      </c>
      <c r="H5536" s="299"/>
    </row>
    <row r="5537" spans="1:8" s="138" customFormat="1" ht="15" customHeight="1">
      <c r="A5537" s="62">
        <v>44462</v>
      </c>
      <c r="B5537" s="61" t="s">
        <v>295</v>
      </c>
      <c r="C5537" s="330"/>
      <c r="D5537" s="330">
        <v>10521</v>
      </c>
      <c r="E5537" s="61" t="s">
        <v>265</v>
      </c>
      <c r="F5537" s="61" t="s">
        <v>236</v>
      </c>
      <c r="G5537" s="61" t="s">
        <v>372</v>
      </c>
      <c r="H5537" s="299"/>
    </row>
    <row r="5538" spans="1:8" s="138" customFormat="1" ht="15" customHeight="1">
      <c r="A5538" s="62">
        <v>44462</v>
      </c>
      <c r="B5538" s="61" t="s">
        <v>276</v>
      </c>
      <c r="C5538" s="330">
        <f>D5536+D5537</f>
        <v>115731</v>
      </c>
      <c r="D5538" s="330"/>
      <c r="E5538" s="61" t="s">
        <v>265</v>
      </c>
      <c r="F5538" s="61" t="s">
        <v>236</v>
      </c>
      <c r="G5538" s="61" t="s">
        <v>372</v>
      </c>
      <c r="H5538" s="299"/>
    </row>
    <row r="5539" spans="1:8" s="138" customFormat="1" ht="15" customHeight="1">
      <c r="A5539" s="62">
        <v>44462</v>
      </c>
      <c r="B5539" s="61" t="s">
        <v>471</v>
      </c>
      <c r="C5539" s="330"/>
      <c r="D5539" s="330">
        <v>4530</v>
      </c>
      <c r="E5539" s="61" t="s">
        <v>265</v>
      </c>
      <c r="F5539" s="61" t="s">
        <v>237</v>
      </c>
      <c r="G5539" s="61" t="s">
        <v>372</v>
      </c>
      <c r="H5539" s="299"/>
    </row>
    <row r="5540" spans="1:8" s="138" customFormat="1" ht="15" customHeight="1">
      <c r="A5540" s="62">
        <v>44462</v>
      </c>
      <c r="B5540" s="61" t="s">
        <v>276</v>
      </c>
      <c r="C5540" s="330">
        <v>4530</v>
      </c>
      <c r="D5540" s="330"/>
      <c r="E5540" s="61" t="s">
        <v>265</v>
      </c>
      <c r="F5540" s="61" t="s">
        <v>237</v>
      </c>
      <c r="G5540" s="61" t="s">
        <v>372</v>
      </c>
      <c r="H5540" s="299"/>
    </row>
    <row r="5541" spans="1:8" s="138" customFormat="1" ht="15" customHeight="1">
      <c r="A5541" s="62">
        <v>44462</v>
      </c>
      <c r="B5541" s="61" t="s">
        <v>471</v>
      </c>
      <c r="C5541" s="330"/>
      <c r="D5541" s="330">
        <v>14760</v>
      </c>
      <c r="E5541" s="61" t="s">
        <v>122</v>
      </c>
      <c r="F5541" s="61" t="s">
        <v>145</v>
      </c>
      <c r="G5541" s="61" t="s">
        <v>372</v>
      </c>
      <c r="H5541" s="299"/>
    </row>
    <row r="5542" spans="1:8" s="138" customFormat="1" ht="15" customHeight="1">
      <c r="A5542" s="62">
        <v>44462</v>
      </c>
      <c r="B5542" s="61" t="s">
        <v>295</v>
      </c>
      <c r="C5542" s="330"/>
      <c r="D5542" s="330">
        <v>1476</v>
      </c>
      <c r="E5542" s="61" t="s">
        <v>122</v>
      </c>
      <c r="F5542" s="61" t="s">
        <v>145</v>
      </c>
      <c r="G5542" s="61" t="s">
        <v>372</v>
      </c>
      <c r="H5542" s="299"/>
    </row>
    <row r="5543" spans="1:8" s="138" customFormat="1" ht="15" customHeight="1">
      <c r="A5543" s="62">
        <v>44462</v>
      </c>
      <c r="B5543" s="61" t="s">
        <v>276</v>
      </c>
      <c r="C5543" s="330">
        <f>D5541+D5542</f>
        <v>16236</v>
      </c>
      <c r="D5543" s="330"/>
      <c r="E5543" s="61" t="s">
        <v>122</v>
      </c>
      <c r="F5543" s="61" t="s">
        <v>145</v>
      </c>
      <c r="G5543" s="61" t="s">
        <v>372</v>
      </c>
      <c r="H5543" s="299"/>
    </row>
    <row r="5544" spans="1:8" s="138" customFormat="1" ht="15" customHeight="1">
      <c r="A5544" s="62">
        <v>44462</v>
      </c>
      <c r="B5544" s="61" t="s">
        <v>471</v>
      </c>
      <c r="C5544" s="330"/>
      <c r="D5544" s="330">
        <v>630</v>
      </c>
      <c r="E5544" s="61" t="s">
        <v>122</v>
      </c>
      <c r="F5544" s="61" t="s">
        <v>146</v>
      </c>
      <c r="G5544" s="61" t="s">
        <v>372</v>
      </c>
      <c r="H5544" s="299"/>
    </row>
    <row r="5545" spans="1:8" s="138" customFormat="1" ht="15" customHeight="1">
      <c r="A5545" s="62">
        <v>44462</v>
      </c>
      <c r="B5545" s="61" t="s">
        <v>276</v>
      </c>
      <c r="C5545" s="330">
        <v>630</v>
      </c>
      <c r="D5545" s="330"/>
      <c r="E5545" s="61" t="s">
        <v>122</v>
      </c>
      <c r="F5545" s="61" t="s">
        <v>146</v>
      </c>
      <c r="G5545" s="61" t="s">
        <v>372</v>
      </c>
      <c r="H5545" s="299"/>
    </row>
    <row r="5546" spans="1:8" s="138" customFormat="1" ht="15" customHeight="1">
      <c r="A5546" s="62">
        <v>44462</v>
      </c>
      <c r="B5546" s="61" t="s">
        <v>471</v>
      </c>
      <c r="C5546" s="330"/>
      <c r="D5546" s="330">
        <v>276370</v>
      </c>
      <c r="E5546" s="61" t="s">
        <v>122</v>
      </c>
      <c r="F5546" s="61" t="s">
        <v>145</v>
      </c>
      <c r="G5546" s="61" t="s">
        <v>372</v>
      </c>
      <c r="H5546" s="299"/>
    </row>
    <row r="5547" spans="1:8" s="138" customFormat="1" ht="15" customHeight="1">
      <c r="A5547" s="62">
        <v>44462</v>
      </c>
      <c r="B5547" s="61" t="s">
        <v>295</v>
      </c>
      <c r="C5547" s="330"/>
      <c r="D5547" s="330">
        <v>27637</v>
      </c>
      <c r="E5547" s="61" t="s">
        <v>122</v>
      </c>
      <c r="F5547" s="61" t="s">
        <v>145</v>
      </c>
      <c r="G5547" s="61" t="s">
        <v>372</v>
      </c>
      <c r="H5547" s="299"/>
    </row>
    <row r="5548" spans="1:8" s="138" customFormat="1" ht="15" customHeight="1">
      <c r="A5548" s="62">
        <v>44462</v>
      </c>
      <c r="B5548" s="61" t="s">
        <v>276</v>
      </c>
      <c r="C5548" s="330">
        <f>D5546+D5547</f>
        <v>304007</v>
      </c>
      <c r="D5548" s="330"/>
      <c r="E5548" s="61" t="s">
        <v>122</v>
      </c>
      <c r="F5548" s="61" t="s">
        <v>145</v>
      </c>
      <c r="G5548" s="61" t="s">
        <v>372</v>
      </c>
      <c r="H5548" s="299"/>
    </row>
    <row r="5549" spans="1:8" s="138" customFormat="1" ht="15" customHeight="1">
      <c r="A5549" s="62">
        <v>44462</v>
      </c>
      <c r="B5549" s="61" t="s">
        <v>471</v>
      </c>
      <c r="C5549" s="330"/>
      <c r="D5549" s="330">
        <v>11900</v>
      </c>
      <c r="E5549" s="61" t="s">
        <v>122</v>
      </c>
      <c r="F5549" s="61" t="s">
        <v>146</v>
      </c>
      <c r="G5549" s="61" t="s">
        <v>372</v>
      </c>
      <c r="H5549" s="299"/>
    </row>
    <row r="5550" spans="1:8" s="138" customFormat="1" ht="15" customHeight="1">
      <c r="A5550" s="62">
        <v>44462</v>
      </c>
      <c r="B5550" s="61" t="s">
        <v>276</v>
      </c>
      <c r="C5550" s="330">
        <v>11900</v>
      </c>
      <c r="D5550" s="330"/>
      <c r="E5550" s="61" t="s">
        <v>122</v>
      </c>
      <c r="F5550" s="61" t="s">
        <v>146</v>
      </c>
      <c r="G5550" s="61" t="s">
        <v>372</v>
      </c>
      <c r="H5550" s="299"/>
    </row>
    <row r="5551" spans="1:8" s="138" customFormat="1" ht="15" customHeight="1">
      <c r="A5551" s="62">
        <v>44462</v>
      </c>
      <c r="B5551" s="61" t="s">
        <v>471</v>
      </c>
      <c r="C5551" s="330"/>
      <c r="D5551" s="330">
        <v>5929550</v>
      </c>
      <c r="E5551" s="61" t="s">
        <v>122</v>
      </c>
      <c r="F5551" s="61" t="s">
        <v>236</v>
      </c>
      <c r="G5551" s="61" t="s">
        <v>372</v>
      </c>
      <c r="H5551" s="299"/>
    </row>
    <row r="5552" spans="1:8" s="138" customFormat="1" ht="15" customHeight="1">
      <c r="A5552" s="62">
        <v>44462</v>
      </c>
      <c r="B5552" s="61" t="s">
        <v>295</v>
      </c>
      <c r="C5552" s="330"/>
      <c r="D5552" s="330">
        <v>592955</v>
      </c>
      <c r="E5552" s="61" t="s">
        <v>122</v>
      </c>
      <c r="F5552" s="61" t="s">
        <v>236</v>
      </c>
      <c r="G5552" s="61" t="s">
        <v>372</v>
      </c>
    </row>
    <row r="5553" spans="1:8" s="138" customFormat="1" ht="15" customHeight="1">
      <c r="A5553" s="62">
        <v>44462</v>
      </c>
      <c r="B5553" s="61" t="s">
        <v>276</v>
      </c>
      <c r="C5553" s="330">
        <f>D5551+D5552</f>
        <v>6522505</v>
      </c>
      <c r="D5553" s="330"/>
      <c r="E5553" s="61" t="s">
        <v>122</v>
      </c>
      <c r="F5553" s="61" t="s">
        <v>236</v>
      </c>
      <c r="G5553" s="61" t="s">
        <v>372</v>
      </c>
    </row>
    <row r="5554" spans="1:8" s="138" customFormat="1" ht="15" customHeight="1">
      <c r="A5554" s="62">
        <v>44462</v>
      </c>
      <c r="B5554" s="61" t="s">
        <v>471</v>
      </c>
      <c r="C5554" s="330"/>
      <c r="D5554" s="330">
        <v>255580</v>
      </c>
      <c r="E5554" s="61" t="s">
        <v>122</v>
      </c>
      <c r="F5554" s="61" t="s">
        <v>962</v>
      </c>
      <c r="G5554" s="61" t="s">
        <v>372</v>
      </c>
      <c r="H5554" s="299"/>
    </row>
    <row r="5555" spans="1:8" s="138" customFormat="1" ht="15" customHeight="1">
      <c r="A5555" s="62">
        <v>44462</v>
      </c>
      <c r="B5555" s="61" t="s">
        <v>276</v>
      </c>
      <c r="C5555" s="330">
        <v>255580</v>
      </c>
      <c r="D5555" s="330"/>
      <c r="E5555" s="61" t="s">
        <v>122</v>
      </c>
      <c r="F5555" s="61" t="s">
        <v>237</v>
      </c>
      <c r="G5555" s="61" t="s">
        <v>372</v>
      </c>
      <c r="H5555" s="299"/>
    </row>
    <row r="5556" spans="1:8" s="138" customFormat="1" ht="15" customHeight="1">
      <c r="A5556" s="62">
        <v>44462</v>
      </c>
      <c r="B5556" s="61" t="s">
        <v>471</v>
      </c>
      <c r="C5556" s="330"/>
      <c r="D5556" s="330">
        <v>75040</v>
      </c>
      <c r="E5556" s="61" t="s">
        <v>144</v>
      </c>
      <c r="F5556" s="61" t="s">
        <v>145</v>
      </c>
      <c r="G5556" s="61" t="s">
        <v>372</v>
      </c>
      <c r="H5556" s="299"/>
    </row>
    <row r="5557" spans="1:8" s="138" customFormat="1" ht="15" customHeight="1">
      <c r="A5557" s="62">
        <v>44462</v>
      </c>
      <c r="B5557" s="61" t="s">
        <v>295</v>
      </c>
      <c r="C5557" s="330"/>
      <c r="D5557" s="330">
        <v>7504</v>
      </c>
      <c r="E5557" s="61" t="s">
        <v>144</v>
      </c>
      <c r="F5557" s="61" t="s">
        <v>145</v>
      </c>
      <c r="G5557" s="61" t="s">
        <v>372</v>
      </c>
      <c r="H5557" s="299"/>
    </row>
    <row r="5558" spans="1:8" s="138" customFormat="1" ht="15" customHeight="1">
      <c r="A5558" s="62">
        <v>44462</v>
      </c>
      <c r="B5558" s="61" t="s">
        <v>276</v>
      </c>
      <c r="C5558" s="330">
        <f>D5556+D5557</f>
        <v>82544</v>
      </c>
      <c r="D5558" s="330"/>
      <c r="E5558" s="61" t="s">
        <v>144</v>
      </c>
      <c r="F5558" s="61" t="s">
        <v>145</v>
      </c>
      <c r="G5558" s="61" t="s">
        <v>372</v>
      </c>
      <c r="H5558" s="299"/>
    </row>
    <row r="5559" spans="1:8" s="138" customFormat="1" ht="15" customHeight="1">
      <c r="A5559" s="62">
        <v>44462</v>
      </c>
      <c r="B5559" s="61" t="s">
        <v>471</v>
      </c>
      <c r="C5559" s="330"/>
      <c r="D5559" s="330">
        <v>3210</v>
      </c>
      <c r="E5559" s="61" t="s">
        <v>144</v>
      </c>
      <c r="F5559" s="61" t="s">
        <v>146</v>
      </c>
      <c r="G5559" s="61" t="s">
        <v>372</v>
      </c>
      <c r="H5559" s="299"/>
    </row>
    <row r="5560" spans="1:8" s="138" customFormat="1" ht="15" customHeight="1">
      <c r="A5560" s="62">
        <v>44462</v>
      </c>
      <c r="B5560" s="61" t="s">
        <v>276</v>
      </c>
      <c r="C5560" s="330">
        <v>3210</v>
      </c>
      <c r="D5560" s="330"/>
      <c r="E5560" s="61" t="s">
        <v>144</v>
      </c>
      <c r="F5560" s="61" t="s">
        <v>146</v>
      </c>
      <c r="G5560" s="61" t="s">
        <v>372</v>
      </c>
      <c r="H5560" s="299"/>
    </row>
    <row r="5561" spans="1:8" s="138" customFormat="1" ht="15" customHeight="1">
      <c r="A5561" s="62">
        <v>44462</v>
      </c>
      <c r="B5561" s="61" t="s">
        <v>471</v>
      </c>
      <c r="C5561" s="330"/>
      <c r="D5561" s="330">
        <v>739370</v>
      </c>
      <c r="E5561" s="61" t="s">
        <v>144</v>
      </c>
      <c r="F5561" s="61" t="s">
        <v>145</v>
      </c>
      <c r="G5561" s="61" t="s">
        <v>372</v>
      </c>
      <c r="H5561" s="299"/>
    </row>
    <row r="5562" spans="1:8" s="138" customFormat="1" ht="15" customHeight="1">
      <c r="A5562" s="62">
        <v>44462</v>
      </c>
      <c r="B5562" s="61" t="s">
        <v>295</v>
      </c>
      <c r="C5562" s="330"/>
      <c r="D5562" s="330">
        <v>73937</v>
      </c>
      <c r="E5562" s="61" t="s">
        <v>144</v>
      </c>
      <c r="F5562" s="61" t="s">
        <v>145</v>
      </c>
      <c r="G5562" s="61" t="s">
        <v>372</v>
      </c>
      <c r="H5562" s="299"/>
    </row>
    <row r="5563" spans="1:8" s="138" customFormat="1" ht="15" customHeight="1">
      <c r="A5563" s="62">
        <v>44462</v>
      </c>
      <c r="B5563" s="61" t="s">
        <v>276</v>
      </c>
      <c r="C5563" s="330">
        <f>D5561+D5562</f>
        <v>813307</v>
      </c>
      <c r="D5563" s="330"/>
      <c r="E5563" s="61" t="s">
        <v>144</v>
      </c>
      <c r="F5563" s="61" t="s">
        <v>145</v>
      </c>
      <c r="G5563" s="61" t="s">
        <v>372</v>
      </c>
      <c r="H5563" s="299"/>
    </row>
    <row r="5564" spans="1:8" s="138" customFormat="1" ht="15" customHeight="1">
      <c r="A5564" s="62">
        <v>44462</v>
      </c>
      <c r="B5564" s="61" t="s">
        <v>471</v>
      </c>
      <c r="C5564" s="330"/>
      <c r="D5564" s="330">
        <v>31820</v>
      </c>
      <c r="E5564" s="61" t="s">
        <v>144</v>
      </c>
      <c r="F5564" s="61" t="s">
        <v>146</v>
      </c>
      <c r="G5564" s="61" t="s">
        <v>372</v>
      </c>
      <c r="H5564" s="299"/>
    </row>
    <row r="5565" spans="1:8" s="138" customFormat="1" ht="15" customHeight="1">
      <c r="A5565" s="62">
        <v>44462</v>
      </c>
      <c r="B5565" s="61" t="s">
        <v>276</v>
      </c>
      <c r="C5565" s="330">
        <v>31820</v>
      </c>
      <c r="D5565" s="330"/>
      <c r="E5565" s="61" t="s">
        <v>144</v>
      </c>
      <c r="F5565" s="61" t="s">
        <v>146</v>
      </c>
      <c r="G5565" s="61" t="s">
        <v>372</v>
      </c>
      <c r="H5565" s="299"/>
    </row>
    <row r="5566" spans="1:8" s="138" customFormat="1" ht="15" customHeight="1">
      <c r="A5566" s="62">
        <v>44462</v>
      </c>
      <c r="B5566" s="61" t="s">
        <v>471</v>
      </c>
      <c r="C5566" s="330"/>
      <c r="D5566" s="330">
        <v>11640350</v>
      </c>
      <c r="E5566" s="61" t="s">
        <v>144</v>
      </c>
      <c r="F5566" s="61" t="s">
        <v>236</v>
      </c>
      <c r="G5566" s="61" t="s">
        <v>372</v>
      </c>
      <c r="H5566" s="299"/>
    </row>
    <row r="5567" spans="1:8" s="138" customFormat="1" ht="15" customHeight="1">
      <c r="A5567" s="62">
        <v>44462</v>
      </c>
      <c r="B5567" s="61" t="s">
        <v>295</v>
      </c>
      <c r="C5567" s="330"/>
      <c r="D5567" s="330">
        <v>1164035</v>
      </c>
      <c r="E5567" s="61" t="s">
        <v>144</v>
      </c>
      <c r="F5567" s="61" t="s">
        <v>236</v>
      </c>
      <c r="G5567" s="61" t="s">
        <v>372</v>
      </c>
      <c r="H5567" s="299"/>
    </row>
    <row r="5568" spans="1:8" s="138" customFormat="1" ht="15" customHeight="1">
      <c r="A5568" s="62">
        <v>44462</v>
      </c>
      <c r="B5568" s="61" t="s">
        <v>276</v>
      </c>
      <c r="C5568" s="330">
        <f>D5566+D5567</f>
        <v>12804385</v>
      </c>
      <c r="D5568" s="330"/>
      <c r="E5568" s="61" t="s">
        <v>144</v>
      </c>
      <c r="F5568" s="61" t="s">
        <v>236</v>
      </c>
      <c r="G5568" s="61" t="s">
        <v>372</v>
      </c>
      <c r="H5568" s="299"/>
    </row>
    <row r="5569" spans="1:15" s="138" customFormat="1" ht="15" customHeight="1">
      <c r="A5569" s="62">
        <v>44462</v>
      </c>
      <c r="B5569" s="61" t="s">
        <v>471</v>
      </c>
      <c r="C5569" s="330"/>
      <c r="D5569" s="330">
        <v>501730</v>
      </c>
      <c r="E5569" s="61" t="s">
        <v>144</v>
      </c>
      <c r="F5569" s="61" t="s">
        <v>237</v>
      </c>
      <c r="G5569" s="61" t="s">
        <v>372</v>
      </c>
      <c r="H5569" s="299"/>
    </row>
    <row r="5570" spans="1:15" s="138" customFormat="1" ht="15" customHeight="1">
      <c r="A5570" s="62">
        <v>44462</v>
      </c>
      <c r="B5570" s="61" t="s">
        <v>276</v>
      </c>
      <c r="C5570" s="330">
        <v>501730</v>
      </c>
      <c r="D5570" s="330"/>
      <c r="E5570" s="61" t="s">
        <v>144</v>
      </c>
      <c r="F5570" s="61" t="s">
        <v>237</v>
      </c>
      <c r="G5570" s="61" t="s">
        <v>372</v>
      </c>
      <c r="H5570" s="299"/>
    </row>
    <row r="5571" spans="1:15" s="138" customFormat="1" ht="15" customHeight="1">
      <c r="A5571" s="62">
        <v>44441</v>
      </c>
      <c r="B5571" s="61" t="s">
        <v>471</v>
      </c>
      <c r="C5571" s="330"/>
      <c r="D5571" s="330">
        <v>270000</v>
      </c>
      <c r="E5571" s="61" t="s">
        <v>348</v>
      </c>
      <c r="F5571" s="61" t="s">
        <v>335</v>
      </c>
      <c r="G5571" s="61" t="s">
        <v>372</v>
      </c>
      <c r="H5571" s="299"/>
    </row>
    <row r="5572" spans="1:15" s="138" customFormat="1" ht="15" customHeight="1">
      <c r="A5572" s="62">
        <v>44441</v>
      </c>
      <c r="B5572" s="61" t="s">
        <v>295</v>
      </c>
      <c r="C5572" s="330"/>
      <c r="D5572" s="330">
        <v>27000</v>
      </c>
      <c r="E5572" s="61" t="s">
        <v>348</v>
      </c>
      <c r="F5572" s="61" t="s">
        <v>335</v>
      </c>
      <c r="G5572" s="61" t="s">
        <v>372</v>
      </c>
      <c r="H5572" s="299"/>
    </row>
    <row r="5573" spans="1:15" s="138" customFormat="1" ht="15" customHeight="1">
      <c r="A5573" s="62">
        <v>44441</v>
      </c>
      <c r="B5573" s="61" t="s">
        <v>276</v>
      </c>
      <c r="C5573" s="330">
        <v>297000</v>
      </c>
      <c r="D5573" s="330"/>
      <c r="E5573" s="61" t="s">
        <v>348</v>
      </c>
      <c r="F5573" s="61" t="s">
        <v>335</v>
      </c>
      <c r="G5573" s="61" t="s">
        <v>372</v>
      </c>
      <c r="H5573" s="299"/>
    </row>
    <row r="5574" spans="1:15" s="138" customFormat="1" ht="15" customHeight="1">
      <c r="A5574" s="62">
        <v>44441</v>
      </c>
      <c r="B5574" s="61" t="s">
        <v>471</v>
      </c>
      <c r="C5574" s="330"/>
      <c r="D5574" s="330">
        <v>800000</v>
      </c>
      <c r="E5574" s="61" t="s">
        <v>344</v>
      </c>
      <c r="F5574" s="61" t="s">
        <v>335</v>
      </c>
      <c r="G5574" s="61" t="s">
        <v>372</v>
      </c>
      <c r="H5574" s="299"/>
      <c r="J5574" s="177"/>
      <c r="K5574" s="177"/>
      <c r="L5574" s="177"/>
      <c r="M5574" s="177"/>
      <c r="N5574" s="177"/>
      <c r="O5574" s="177"/>
    </row>
    <row r="5575" spans="1:15" s="138" customFormat="1" ht="15" customHeight="1">
      <c r="A5575" s="62">
        <v>44441</v>
      </c>
      <c r="B5575" s="61" t="s">
        <v>295</v>
      </c>
      <c r="C5575" s="330"/>
      <c r="D5575" s="330">
        <v>80000</v>
      </c>
      <c r="E5575" s="61" t="s">
        <v>344</v>
      </c>
      <c r="F5575" s="61" t="s">
        <v>335</v>
      </c>
      <c r="G5575" s="61" t="s">
        <v>372</v>
      </c>
      <c r="H5575" s="299"/>
      <c r="J5575" s="177"/>
      <c r="K5575" s="177"/>
      <c r="L5575" s="177"/>
      <c r="M5575" s="177"/>
      <c r="N5575" s="177"/>
      <c r="O5575" s="177"/>
    </row>
    <row r="5576" spans="1:15" s="138" customFormat="1" ht="15" customHeight="1">
      <c r="A5576" s="62">
        <v>44441</v>
      </c>
      <c r="B5576" s="61" t="s">
        <v>276</v>
      </c>
      <c r="C5576" s="63">
        <v>880000</v>
      </c>
      <c r="D5576" s="63"/>
      <c r="E5576" s="61" t="s">
        <v>344</v>
      </c>
      <c r="F5576" s="61" t="s">
        <v>335</v>
      </c>
      <c r="G5576" s="61" t="s">
        <v>372</v>
      </c>
      <c r="H5576" s="299"/>
      <c r="J5576" s="177"/>
      <c r="K5576" s="177"/>
      <c r="L5576" s="177"/>
      <c r="M5576" s="177"/>
      <c r="N5576" s="177"/>
      <c r="O5576" s="177"/>
    </row>
    <row r="5577" spans="1:15" s="138" customFormat="1" ht="15" customHeight="1">
      <c r="A5577" s="62">
        <v>44455</v>
      </c>
      <c r="B5577" s="61" t="s">
        <v>471</v>
      </c>
      <c r="C5577" s="63"/>
      <c r="D5577" s="63">
        <v>1650000</v>
      </c>
      <c r="E5577" s="61" t="s">
        <v>345</v>
      </c>
      <c r="F5577" s="61" t="s">
        <v>232</v>
      </c>
      <c r="G5577" s="61" t="s">
        <v>372</v>
      </c>
      <c r="H5577" s="299"/>
      <c r="I5577" s="138" t="s">
        <v>963</v>
      </c>
      <c r="J5577" s="177">
        <f>J5579-J5578</f>
        <v>2058338472</v>
      </c>
      <c r="K5577" s="177">
        <f>1400703+2056937769</f>
        <v>2058338472</v>
      </c>
      <c r="L5577" s="177" t="b">
        <f>J5577=K5577</f>
        <v>1</v>
      </c>
      <c r="M5577" s="177">
        <f>J5577-K5577</f>
        <v>0</v>
      </c>
      <c r="N5577" s="177"/>
      <c r="O5577" s="177"/>
    </row>
    <row r="5578" spans="1:15" s="138" customFormat="1" ht="15" customHeight="1">
      <c r="A5578" s="62">
        <v>44455</v>
      </c>
      <c r="B5578" s="61" t="s">
        <v>295</v>
      </c>
      <c r="C5578" s="63"/>
      <c r="D5578" s="63">
        <v>165000</v>
      </c>
      <c r="E5578" s="61" t="s">
        <v>345</v>
      </c>
      <c r="F5578" s="61" t="s">
        <v>232</v>
      </c>
      <c r="G5578" s="61" t="s">
        <v>372</v>
      </c>
      <c r="H5578" s="299"/>
      <c r="I5578" s="138" t="s">
        <v>964</v>
      </c>
      <c r="J5578" s="177">
        <f>SUMIF(B4962:B5579,I5578,D4962:D5579)</f>
        <v>205693775</v>
      </c>
      <c r="K5578" s="177">
        <v>205693775</v>
      </c>
      <c r="L5578" s="177" t="b">
        <f t="shared" ref="L5578:L5579" si="104">J5578=K5578</f>
        <v>1</v>
      </c>
      <c r="M5578" s="177"/>
      <c r="N5578" s="177"/>
      <c r="O5578" s="177"/>
    </row>
    <row r="5579" spans="1:15" s="138" customFormat="1" ht="15" customHeight="1">
      <c r="A5579" s="58">
        <v>44455</v>
      </c>
      <c r="B5579" s="60" t="s">
        <v>276</v>
      </c>
      <c r="C5579" s="59">
        <v>1815000</v>
      </c>
      <c r="D5579" s="59"/>
      <c r="E5579" s="60" t="s">
        <v>345</v>
      </c>
      <c r="F5579" s="60" t="s">
        <v>232</v>
      </c>
      <c r="G5579" s="60" t="s">
        <v>372</v>
      </c>
      <c r="H5579" s="299"/>
      <c r="I5579" s="138" t="s">
        <v>965</v>
      </c>
      <c r="J5579" s="177">
        <f>SUM(C4962:C5579)</f>
        <v>2264032247</v>
      </c>
      <c r="K5579" s="177">
        <f>K5577+K5578</f>
        <v>2264032247</v>
      </c>
      <c r="L5579" s="177" t="b">
        <f t="shared" si="104"/>
        <v>1</v>
      </c>
      <c r="M5579" s="177"/>
      <c r="N5579" s="177"/>
      <c r="O5579" s="177"/>
    </row>
    <row r="5580" spans="1:15" s="296" customFormat="1" ht="15" customHeight="1">
      <c r="A5580" s="184">
        <v>44468</v>
      </c>
      <c r="B5580" s="1" t="s">
        <v>149</v>
      </c>
      <c r="C5580" s="144">
        <v>430</v>
      </c>
      <c r="D5580" s="144"/>
      <c r="E5580" s="1" t="s">
        <v>428</v>
      </c>
      <c r="F5580" s="1" t="s">
        <v>313</v>
      </c>
      <c r="G5580" s="138" t="s">
        <v>173</v>
      </c>
      <c r="H5580" s="159" t="s">
        <v>1140</v>
      </c>
      <c r="J5580" s="325"/>
      <c r="K5580" s="325"/>
      <c r="L5580" s="325"/>
      <c r="M5580" s="325"/>
      <c r="N5580" s="325"/>
      <c r="O5580" s="325"/>
    </row>
    <row r="5581" spans="1:15" s="296" customFormat="1" ht="15" customHeight="1">
      <c r="A5581" s="184">
        <v>44468</v>
      </c>
      <c r="B5581" s="1" t="s">
        <v>266</v>
      </c>
      <c r="C5581" s="144"/>
      <c r="D5581" s="144">
        <v>430</v>
      </c>
      <c r="E5581" s="1" t="s">
        <v>428</v>
      </c>
      <c r="F5581" s="1" t="s">
        <v>313</v>
      </c>
      <c r="G5581" s="138"/>
      <c r="H5581" s="295"/>
      <c r="J5581" s="325"/>
      <c r="K5581" s="325"/>
      <c r="L5581" s="325"/>
      <c r="M5581" s="325"/>
      <c r="N5581" s="325"/>
      <c r="O5581" s="325"/>
    </row>
    <row r="5582" spans="1:15" s="296" customFormat="1" ht="15" customHeight="1">
      <c r="A5582" s="184">
        <v>44468</v>
      </c>
      <c r="B5582" s="1" t="s">
        <v>148</v>
      </c>
      <c r="C5582" s="144">
        <v>11066</v>
      </c>
      <c r="D5582" s="144"/>
      <c r="E5582" s="1" t="s">
        <v>428</v>
      </c>
      <c r="F5582" s="1" t="s">
        <v>313</v>
      </c>
      <c r="G5582" s="138" t="s">
        <v>173</v>
      </c>
      <c r="H5582" s="295"/>
      <c r="J5582" s="325"/>
      <c r="K5582" s="325"/>
      <c r="L5582" s="325"/>
      <c r="M5582" s="325"/>
      <c r="N5582" s="325"/>
      <c r="O5582" s="325"/>
    </row>
    <row r="5583" spans="1:15" s="296" customFormat="1" ht="15" customHeight="1">
      <c r="A5583" s="184">
        <v>44468</v>
      </c>
      <c r="B5583" s="1" t="s">
        <v>266</v>
      </c>
      <c r="C5583" s="144"/>
      <c r="D5583" s="144">
        <v>11066</v>
      </c>
      <c r="E5583" s="1" t="s">
        <v>428</v>
      </c>
      <c r="F5583" s="1" t="s">
        <v>313</v>
      </c>
      <c r="G5583" s="138"/>
      <c r="H5583" s="295"/>
      <c r="J5583" s="325"/>
      <c r="K5583" s="325"/>
      <c r="L5583" s="325"/>
      <c r="M5583" s="325"/>
      <c r="N5583" s="325"/>
      <c r="O5583" s="325"/>
    </row>
    <row r="5584" spans="1:15" s="296" customFormat="1" ht="15" customHeight="1">
      <c r="A5584" s="230" t="s">
        <v>1130</v>
      </c>
      <c r="B5584" s="1" t="s">
        <v>148</v>
      </c>
      <c r="C5584" s="144">
        <v>54977619</v>
      </c>
      <c r="D5584" s="144"/>
      <c r="E5584" s="1" t="s">
        <v>386</v>
      </c>
      <c r="F5584" s="1" t="s">
        <v>313</v>
      </c>
      <c r="G5584" s="138" t="s">
        <v>173</v>
      </c>
      <c r="H5584" s="295"/>
      <c r="J5584" s="325"/>
      <c r="K5584" s="325"/>
      <c r="L5584" s="325"/>
      <c r="M5584" s="325"/>
      <c r="N5584" s="325"/>
      <c r="O5584" s="325"/>
    </row>
    <row r="5585" spans="1:15" s="296" customFormat="1" ht="15" customHeight="1">
      <c r="A5585" s="230" t="s">
        <v>1130</v>
      </c>
      <c r="B5585" s="1" t="s">
        <v>509</v>
      </c>
      <c r="C5585" s="144"/>
      <c r="D5585" s="144">
        <v>30099</v>
      </c>
      <c r="E5585" s="1" t="s">
        <v>386</v>
      </c>
      <c r="F5585" s="1" t="s">
        <v>313</v>
      </c>
      <c r="G5585" s="138"/>
      <c r="H5585" s="295"/>
      <c r="J5585" s="325"/>
      <c r="K5585" s="325"/>
      <c r="L5585" s="325"/>
      <c r="M5585" s="325"/>
      <c r="N5585" s="325"/>
      <c r="O5585" s="325"/>
    </row>
    <row r="5586" spans="1:15" s="296" customFormat="1" ht="15" customHeight="1">
      <c r="A5586" s="230" t="s">
        <v>1130</v>
      </c>
      <c r="B5586" s="1" t="s">
        <v>266</v>
      </c>
      <c r="C5586" s="144"/>
      <c r="D5586" s="144">
        <f>C5584-D5585</f>
        <v>54947520</v>
      </c>
      <c r="E5586" s="1" t="s">
        <v>386</v>
      </c>
      <c r="F5586" s="1" t="s">
        <v>313</v>
      </c>
      <c r="G5586" s="138"/>
      <c r="H5586" s="295"/>
      <c r="J5586" s="325"/>
      <c r="K5586" s="325"/>
      <c r="L5586" s="325"/>
      <c r="M5586" s="325"/>
      <c r="N5586" s="325"/>
      <c r="O5586" s="325"/>
    </row>
    <row r="5587" spans="1:15" s="296" customFormat="1" ht="15" customHeight="1">
      <c r="A5587" s="230" t="s">
        <v>1131</v>
      </c>
      <c r="B5587" s="1" t="s">
        <v>148</v>
      </c>
      <c r="C5587" s="144">
        <v>308950180</v>
      </c>
      <c r="D5587" s="144"/>
      <c r="E5587" s="1" t="s">
        <v>337</v>
      </c>
      <c r="F5587" s="1" t="s">
        <v>313</v>
      </c>
      <c r="G5587" s="138" t="s">
        <v>173</v>
      </c>
      <c r="H5587" s="295"/>
    </row>
    <row r="5588" spans="1:15" s="296" customFormat="1" ht="15" customHeight="1">
      <c r="A5588" s="230" t="s">
        <v>1131</v>
      </c>
      <c r="B5588" s="1" t="s">
        <v>266</v>
      </c>
      <c r="C5588" s="144"/>
      <c r="D5588" s="144">
        <v>308950180</v>
      </c>
      <c r="E5588" s="1" t="s">
        <v>337</v>
      </c>
      <c r="F5588" s="1" t="s">
        <v>313</v>
      </c>
      <c r="G5588" s="138"/>
      <c r="H5588" s="295"/>
    </row>
    <row r="5589" spans="1:15" s="296" customFormat="1" ht="15" customHeight="1">
      <c r="A5589" s="230" t="s">
        <v>1131</v>
      </c>
      <c r="B5589" s="1" t="s">
        <v>148</v>
      </c>
      <c r="C5589" s="144">
        <v>401603839</v>
      </c>
      <c r="D5589" s="144"/>
      <c r="E5589" s="1" t="s">
        <v>367</v>
      </c>
      <c r="F5589" s="1" t="s">
        <v>313</v>
      </c>
      <c r="G5589" s="138" t="s">
        <v>173</v>
      </c>
      <c r="H5589" s="295"/>
    </row>
    <row r="5590" spans="1:15" s="296" customFormat="1" ht="15" customHeight="1">
      <c r="A5590" s="230" t="s">
        <v>1131</v>
      </c>
      <c r="B5590" s="1" t="s">
        <v>266</v>
      </c>
      <c r="C5590" s="144"/>
      <c r="D5590" s="144">
        <v>401603839</v>
      </c>
      <c r="E5590" s="1" t="s">
        <v>367</v>
      </c>
      <c r="F5590" s="1" t="s">
        <v>313</v>
      </c>
      <c r="G5590" s="138"/>
      <c r="H5590" s="295"/>
    </row>
    <row r="5591" spans="1:15" s="296" customFormat="1" ht="15" customHeight="1">
      <c r="A5591" s="230" t="s">
        <v>1132</v>
      </c>
      <c r="B5591" s="1" t="s">
        <v>148</v>
      </c>
      <c r="C5591" s="144">
        <v>8701000</v>
      </c>
      <c r="D5591" s="144"/>
      <c r="E5591" s="1" t="s">
        <v>387</v>
      </c>
      <c r="F5591" s="1" t="s">
        <v>313</v>
      </c>
      <c r="G5591" s="138" t="s">
        <v>173</v>
      </c>
      <c r="H5591" s="295"/>
    </row>
    <row r="5592" spans="1:15" s="296" customFormat="1" ht="15" customHeight="1">
      <c r="A5592" s="230" t="s">
        <v>1132</v>
      </c>
      <c r="B5592" s="1" t="s">
        <v>266</v>
      </c>
      <c r="C5592" s="144"/>
      <c r="D5592" s="144">
        <v>8701000</v>
      </c>
      <c r="E5592" s="1" t="s">
        <v>387</v>
      </c>
      <c r="F5592" s="1" t="s">
        <v>313</v>
      </c>
      <c r="G5592" s="138"/>
      <c r="H5592" s="295"/>
    </row>
    <row r="5593" spans="1:15" s="296" customFormat="1" ht="15" customHeight="1">
      <c r="A5593" s="230" t="s">
        <v>1132</v>
      </c>
      <c r="B5593" s="1" t="s">
        <v>148</v>
      </c>
      <c r="C5593" s="144">
        <v>98635020</v>
      </c>
      <c r="D5593" s="144"/>
      <c r="E5593" s="1" t="s">
        <v>327</v>
      </c>
      <c r="F5593" s="1" t="s">
        <v>313</v>
      </c>
      <c r="G5593" s="138" t="s">
        <v>173</v>
      </c>
      <c r="H5593" s="295"/>
    </row>
    <row r="5594" spans="1:15" s="296" customFormat="1" ht="15" customHeight="1">
      <c r="A5594" s="230" t="s">
        <v>1132</v>
      </c>
      <c r="B5594" s="1" t="s">
        <v>266</v>
      </c>
      <c r="C5594" s="144"/>
      <c r="D5594" s="144">
        <v>98635020</v>
      </c>
      <c r="E5594" s="1" t="s">
        <v>327</v>
      </c>
      <c r="F5594" s="1" t="s">
        <v>313</v>
      </c>
      <c r="G5594" s="138"/>
      <c r="H5594" s="295"/>
    </row>
    <row r="5595" spans="1:15" s="296" customFormat="1" ht="15" customHeight="1">
      <c r="A5595" s="230" t="s">
        <v>1132</v>
      </c>
      <c r="B5595" s="1" t="s">
        <v>148</v>
      </c>
      <c r="C5595" s="144">
        <v>7486237</v>
      </c>
      <c r="D5595" s="144"/>
      <c r="E5595" s="1" t="s">
        <v>242</v>
      </c>
      <c r="F5595" s="1" t="s">
        <v>313</v>
      </c>
      <c r="G5595" s="138" t="s">
        <v>173</v>
      </c>
      <c r="H5595" s="295"/>
    </row>
    <row r="5596" spans="1:15" s="296" customFormat="1" ht="15" customHeight="1">
      <c r="A5596" s="230" t="s">
        <v>1132</v>
      </c>
      <c r="B5596" s="1" t="s">
        <v>266</v>
      </c>
      <c r="C5596" s="1"/>
      <c r="D5596" s="144">
        <v>7486237</v>
      </c>
      <c r="E5596" s="1" t="s">
        <v>242</v>
      </c>
      <c r="F5596" s="1" t="s">
        <v>313</v>
      </c>
      <c r="G5596" s="1"/>
      <c r="H5596" s="295"/>
    </row>
    <row r="5597" spans="1:15" s="296" customFormat="1" ht="15" customHeight="1">
      <c r="A5597" s="230" t="s">
        <v>1132</v>
      </c>
      <c r="B5597" s="1" t="s">
        <v>148</v>
      </c>
      <c r="C5597" s="144">
        <v>27919100</v>
      </c>
      <c r="D5597" s="144"/>
      <c r="E5597" s="1" t="s">
        <v>346</v>
      </c>
      <c r="F5597" s="1" t="s">
        <v>313</v>
      </c>
      <c r="G5597" s="138" t="s">
        <v>173</v>
      </c>
      <c r="H5597" s="295"/>
    </row>
    <row r="5598" spans="1:15" s="296" customFormat="1" ht="15" customHeight="1">
      <c r="A5598" s="230" t="s">
        <v>1132</v>
      </c>
      <c r="B5598" s="1" t="s">
        <v>266</v>
      </c>
      <c r="C5598" s="144"/>
      <c r="D5598" s="144">
        <v>27919100</v>
      </c>
      <c r="E5598" s="1" t="s">
        <v>346</v>
      </c>
      <c r="F5598" s="1" t="s">
        <v>313</v>
      </c>
      <c r="G5598" s="138"/>
      <c r="H5598" s="295"/>
    </row>
    <row r="5599" spans="1:15" s="296" customFormat="1" ht="15" customHeight="1">
      <c r="A5599" s="230" t="s">
        <v>1132</v>
      </c>
      <c r="B5599" s="1" t="s">
        <v>148</v>
      </c>
      <c r="C5599" s="144">
        <v>2165130</v>
      </c>
      <c r="D5599" s="144"/>
      <c r="E5599" s="1" t="s">
        <v>355</v>
      </c>
      <c r="F5599" s="1" t="s">
        <v>313</v>
      </c>
      <c r="G5599" s="138" t="s">
        <v>173</v>
      </c>
      <c r="H5599" s="295"/>
    </row>
    <row r="5600" spans="1:15" s="296" customFormat="1" ht="15" customHeight="1">
      <c r="A5600" s="230" t="s">
        <v>1132</v>
      </c>
      <c r="B5600" s="1" t="s">
        <v>266</v>
      </c>
      <c r="C5600" s="144"/>
      <c r="D5600" s="144">
        <v>2165130</v>
      </c>
      <c r="E5600" s="1" t="s">
        <v>355</v>
      </c>
      <c r="F5600" s="1" t="s">
        <v>313</v>
      </c>
      <c r="G5600" s="138"/>
      <c r="H5600" s="295"/>
    </row>
    <row r="5601" spans="1:8" s="296" customFormat="1" ht="15" customHeight="1">
      <c r="A5601" s="230" t="s">
        <v>1132</v>
      </c>
      <c r="B5601" s="1" t="s">
        <v>148</v>
      </c>
      <c r="C5601" s="144">
        <v>9204910</v>
      </c>
      <c r="D5601" s="144"/>
      <c r="E5601" s="1" t="s">
        <v>470</v>
      </c>
      <c r="F5601" s="1" t="s">
        <v>313</v>
      </c>
      <c r="G5601" s="138" t="s">
        <v>173</v>
      </c>
      <c r="H5601" s="295"/>
    </row>
    <row r="5602" spans="1:8" s="296" customFormat="1" ht="15" customHeight="1">
      <c r="A5602" s="230" t="s">
        <v>1132</v>
      </c>
      <c r="B5602" s="1" t="s">
        <v>266</v>
      </c>
      <c r="C5602" s="144"/>
      <c r="D5602" s="144">
        <v>9204910</v>
      </c>
      <c r="E5602" s="1" t="s">
        <v>470</v>
      </c>
      <c r="F5602" s="1" t="s">
        <v>313</v>
      </c>
      <c r="G5602" s="138"/>
      <c r="H5602" s="295"/>
    </row>
    <row r="5603" spans="1:8" s="296" customFormat="1" ht="15" customHeight="1">
      <c r="A5603" s="230" t="s">
        <v>1132</v>
      </c>
      <c r="B5603" s="1" t="s">
        <v>148</v>
      </c>
      <c r="C5603" s="144">
        <v>11208120</v>
      </c>
      <c r="D5603" s="144"/>
      <c r="E5603" s="1" t="s">
        <v>1133</v>
      </c>
      <c r="F5603" s="1" t="s">
        <v>313</v>
      </c>
      <c r="G5603" s="138" t="s">
        <v>173</v>
      </c>
      <c r="H5603" s="295"/>
    </row>
    <row r="5604" spans="1:8" s="296" customFormat="1" ht="15" customHeight="1">
      <c r="A5604" s="230" t="s">
        <v>1132</v>
      </c>
      <c r="B5604" s="1" t="s">
        <v>266</v>
      </c>
      <c r="C5604" s="144"/>
      <c r="D5604" s="144">
        <v>11208120</v>
      </c>
      <c r="E5604" s="1" t="s">
        <v>1133</v>
      </c>
      <c r="F5604" s="1" t="s">
        <v>313</v>
      </c>
      <c r="G5604" s="138"/>
      <c r="H5604" s="295"/>
    </row>
    <row r="5605" spans="1:8" s="296" customFormat="1" ht="15" customHeight="1">
      <c r="A5605" s="230" t="s">
        <v>1132</v>
      </c>
      <c r="B5605" s="1" t="s">
        <v>148</v>
      </c>
      <c r="C5605" s="144">
        <v>3228280</v>
      </c>
      <c r="D5605" s="144"/>
      <c r="E5605" s="1" t="s">
        <v>338</v>
      </c>
      <c r="F5605" s="1" t="s">
        <v>313</v>
      </c>
      <c r="G5605" s="138" t="s">
        <v>173</v>
      </c>
      <c r="H5605" s="295"/>
    </row>
    <row r="5606" spans="1:8" s="296" customFormat="1" ht="15" customHeight="1">
      <c r="A5606" s="230" t="s">
        <v>1132</v>
      </c>
      <c r="B5606" s="1" t="s">
        <v>266</v>
      </c>
      <c r="C5606" s="144"/>
      <c r="D5606" s="144">
        <v>3228280</v>
      </c>
      <c r="E5606" s="1" t="s">
        <v>338</v>
      </c>
      <c r="F5606" s="1" t="s">
        <v>313</v>
      </c>
      <c r="G5606" s="138"/>
      <c r="H5606" s="295"/>
    </row>
    <row r="5607" spans="1:8" s="296" customFormat="1" ht="15" customHeight="1">
      <c r="A5607" s="230" t="s">
        <v>1132</v>
      </c>
      <c r="B5607" s="1" t="s">
        <v>148</v>
      </c>
      <c r="C5607" s="144">
        <v>15858810</v>
      </c>
      <c r="D5607" s="144"/>
      <c r="E5607" s="1" t="s">
        <v>449</v>
      </c>
      <c r="F5607" s="1" t="s">
        <v>313</v>
      </c>
      <c r="G5607" s="138" t="s">
        <v>173</v>
      </c>
      <c r="H5607" s="295"/>
    </row>
    <row r="5608" spans="1:8" s="296" customFormat="1" ht="15" customHeight="1">
      <c r="A5608" s="230" t="s">
        <v>1132</v>
      </c>
      <c r="B5608" s="1" t="s">
        <v>266</v>
      </c>
      <c r="C5608" s="144"/>
      <c r="D5608" s="144">
        <v>15858810</v>
      </c>
      <c r="E5608" s="1" t="s">
        <v>449</v>
      </c>
      <c r="F5608" s="1" t="s">
        <v>313</v>
      </c>
      <c r="G5608" s="138"/>
      <c r="H5608" s="295"/>
    </row>
    <row r="5609" spans="1:8" s="296" customFormat="1" ht="15" customHeight="1">
      <c r="A5609" s="230" t="s">
        <v>1132</v>
      </c>
      <c r="B5609" s="1" t="s">
        <v>148</v>
      </c>
      <c r="C5609" s="144">
        <v>29074485</v>
      </c>
      <c r="D5609" s="144"/>
      <c r="E5609" s="1" t="s">
        <v>449</v>
      </c>
      <c r="F5609" s="1" t="s">
        <v>313</v>
      </c>
      <c r="G5609" s="138" t="s">
        <v>173</v>
      </c>
      <c r="H5609" s="295"/>
    </row>
    <row r="5610" spans="1:8" s="296" customFormat="1" ht="15" customHeight="1">
      <c r="A5610" s="230" t="s">
        <v>1132</v>
      </c>
      <c r="B5610" s="1" t="s">
        <v>266</v>
      </c>
      <c r="C5610" s="144"/>
      <c r="D5610" s="144">
        <v>29074485</v>
      </c>
      <c r="E5610" s="1" t="s">
        <v>449</v>
      </c>
      <c r="F5610" s="1" t="s">
        <v>313</v>
      </c>
      <c r="G5610" s="138"/>
      <c r="H5610" s="295"/>
    </row>
    <row r="5611" spans="1:8" s="296" customFormat="1" ht="15" customHeight="1">
      <c r="A5611" s="230" t="s">
        <v>1132</v>
      </c>
      <c r="B5611" s="1" t="s">
        <v>148</v>
      </c>
      <c r="C5611" s="144">
        <v>131743458</v>
      </c>
      <c r="D5611" s="144"/>
      <c r="E5611" s="1" t="s">
        <v>369</v>
      </c>
      <c r="F5611" s="1" t="s">
        <v>313</v>
      </c>
      <c r="G5611" s="138" t="s">
        <v>173</v>
      </c>
      <c r="H5611" s="295"/>
    </row>
    <row r="5612" spans="1:8" s="296" customFormat="1" ht="15" customHeight="1">
      <c r="A5612" s="230" t="s">
        <v>1132</v>
      </c>
      <c r="B5612" s="1" t="s">
        <v>266</v>
      </c>
      <c r="C5612" s="144"/>
      <c r="D5612" s="144">
        <v>131743458</v>
      </c>
      <c r="E5612" s="1" t="s">
        <v>369</v>
      </c>
      <c r="F5612" s="1" t="s">
        <v>313</v>
      </c>
      <c r="G5612" s="138"/>
      <c r="H5612" s="295"/>
    </row>
    <row r="5613" spans="1:8" s="296" customFormat="1" ht="15" customHeight="1">
      <c r="A5613" s="230" t="s">
        <v>1132</v>
      </c>
      <c r="B5613" s="1" t="s">
        <v>148</v>
      </c>
      <c r="C5613" s="144">
        <v>3277120</v>
      </c>
      <c r="D5613" s="144"/>
      <c r="E5613" s="1" t="s">
        <v>330</v>
      </c>
      <c r="F5613" s="1" t="s">
        <v>313</v>
      </c>
      <c r="G5613" s="138" t="s">
        <v>173</v>
      </c>
      <c r="H5613" s="295"/>
    </row>
    <row r="5614" spans="1:8" s="296" customFormat="1" ht="15" customHeight="1">
      <c r="A5614" s="230" t="s">
        <v>1132</v>
      </c>
      <c r="B5614" s="1" t="s">
        <v>266</v>
      </c>
      <c r="C5614" s="144"/>
      <c r="D5614" s="144">
        <v>3277120</v>
      </c>
      <c r="E5614" s="1" t="s">
        <v>330</v>
      </c>
      <c r="F5614" s="1" t="s">
        <v>313</v>
      </c>
      <c r="G5614" s="138"/>
      <c r="H5614" s="295"/>
    </row>
    <row r="5615" spans="1:8" s="296" customFormat="1" ht="15" customHeight="1">
      <c r="A5615" s="230" t="s">
        <v>1132</v>
      </c>
      <c r="B5615" s="1" t="s">
        <v>148</v>
      </c>
      <c r="C5615" s="144">
        <v>25160410</v>
      </c>
      <c r="D5615" s="144"/>
      <c r="E5615" s="1" t="s">
        <v>338</v>
      </c>
      <c r="F5615" s="1" t="s">
        <v>313</v>
      </c>
      <c r="G5615" s="138" t="s">
        <v>173</v>
      </c>
      <c r="H5615" s="295"/>
    </row>
    <row r="5616" spans="1:8" s="296" customFormat="1" ht="15" customHeight="1">
      <c r="A5616" s="230" t="s">
        <v>1132</v>
      </c>
      <c r="B5616" s="1" t="s">
        <v>266</v>
      </c>
      <c r="C5616" s="144"/>
      <c r="D5616" s="144">
        <v>25160410</v>
      </c>
      <c r="E5616" s="1" t="s">
        <v>338</v>
      </c>
      <c r="F5616" s="1" t="s">
        <v>313</v>
      </c>
      <c r="G5616" s="138"/>
      <c r="H5616" s="295"/>
    </row>
    <row r="5617" spans="1:8" s="296" customFormat="1" ht="15" customHeight="1">
      <c r="A5617" s="230" t="s">
        <v>1132</v>
      </c>
      <c r="B5617" s="1" t="s">
        <v>148</v>
      </c>
      <c r="C5617" s="144">
        <v>67611720</v>
      </c>
      <c r="D5617" s="144"/>
      <c r="E5617" s="1" t="s">
        <v>368</v>
      </c>
      <c r="F5617" s="1" t="s">
        <v>313</v>
      </c>
      <c r="G5617" s="138" t="s">
        <v>173</v>
      </c>
      <c r="H5617" s="295"/>
    </row>
    <row r="5618" spans="1:8" s="296" customFormat="1" ht="15" customHeight="1">
      <c r="A5618" s="230" t="s">
        <v>1132</v>
      </c>
      <c r="B5618" s="1" t="s">
        <v>266</v>
      </c>
      <c r="C5618" s="144"/>
      <c r="D5618" s="144">
        <v>67611720</v>
      </c>
      <c r="E5618" s="1" t="s">
        <v>368</v>
      </c>
      <c r="F5618" s="1" t="s">
        <v>313</v>
      </c>
      <c r="G5618" s="138"/>
      <c r="H5618" s="295"/>
    </row>
    <row r="5619" spans="1:8" s="296" customFormat="1" ht="15" customHeight="1">
      <c r="A5619" s="230" t="s">
        <v>1132</v>
      </c>
      <c r="B5619" s="1" t="s">
        <v>148</v>
      </c>
      <c r="C5619" s="144">
        <v>10125035</v>
      </c>
      <c r="D5619" s="144"/>
      <c r="E5619" s="1" t="s">
        <v>380</v>
      </c>
      <c r="F5619" s="1" t="s">
        <v>313</v>
      </c>
      <c r="G5619" s="138" t="s">
        <v>173</v>
      </c>
      <c r="H5619" s="295"/>
    </row>
    <row r="5620" spans="1:8" s="296" customFormat="1" ht="15" customHeight="1">
      <c r="A5620" s="230" t="s">
        <v>1132</v>
      </c>
      <c r="B5620" s="1" t="s">
        <v>266</v>
      </c>
      <c r="C5620" s="144"/>
      <c r="D5620" s="144">
        <v>10125035</v>
      </c>
      <c r="E5620" s="1" t="s">
        <v>380</v>
      </c>
      <c r="F5620" s="1" t="s">
        <v>313</v>
      </c>
      <c r="G5620" s="138"/>
      <c r="H5620" s="295"/>
    </row>
    <row r="5621" spans="1:8" s="296" customFormat="1" ht="15" customHeight="1">
      <c r="A5621" s="230" t="s">
        <v>1132</v>
      </c>
      <c r="B5621" s="1" t="s">
        <v>148</v>
      </c>
      <c r="C5621" s="144">
        <v>18320940</v>
      </c>
      <c r="D5621" s="144"/>
      <c r="E5621" s="1" t="s">
        <v>331</v>
      </c>
      <c r="F5621" s="1" t="s">
        <v>313</v>
      </c>
      <c r="G5621" s="138" t="s">
        <v>173</v>
      </c>
      <c r="H5621" s="295"/>
    </row>
    <row r="5622" spans="1:8" s="296" customFormat="1" ht="15" customHeight="1">
      <c r="A5622" s="230" t="s">
        <v>1132</v>
      </c>
      <c r="B5622" s="1" t="s">
        <v>266</v>
      </c>
      <c r="C5622" s="144"/>
      <c r="D5622" s="144">
        <v>18320940</v>
      </c>
      <c r="E5622" s="1" t="s">
        <v>331</v>
      </c>
      <c r="F5622" s="1" t="s">
        <v>313</v>
      </c>
      <c r="G5622" s="138"/>
      <c r="H5622" s="295"/>
    </row>
    <row r="5623" spans="1:8" s="296" customFormat="1" ht="15" customHeight="1">
      <c r="A5623" s="230" t="s">
        <v>1132</v>
      </c>
      <c r="B5623" s="1" t="s">
        <v>148</v>
      </c>
      <c r="C5623" s="144">
        <v>12337380</v>
      </c>
      <c r="D5623" s="144"/>
      <c r="E5623" s="1" t="s">
        <v>130</v>
      </c>
      <c r="F5623" s="1" t="s">
        <v>313</v>
      </c>
      <c r="G5623" s="138" t="s">
        <v>173</v>
      </c>
      <c r="H5623" s="295"/>
    </row>
    <row r="5624" spans="1:8" s="296" customFormat="1" ht="15" customHeight="1">
      <c r="A5624" s="230" t="s">
        <v>1132</v>
      </c>
      <c r="B5624" s="1" t="s">
        <v>266</v>
      </c>
      <c r="C5624" s="144"/>
      <c r="D5624" s="144">
        <v>12337380</v>
      </c>
      <c r="E5624" s="1" t="s">
        <v>130</v>
      </c>
      <c r="F5624" s="1" t="s">
        <v>313</v>
      </c>
      <c r="G5624" s="138"/>
      <c r="H5624" s="295"/>
    </row>
    <row r="5625" spans="1:8" s="296" customFormat="1" ht="15" customHeight="1">
      <c r="A5625" s="230" t="s">
        <v>1132</v>
      </c>
      <c r="B5625" s="1" t="s">
        <v>148</v>
      </c>
      <c r="C5625" s="144">
        <v>4138530</v>
      </c>
      <c r="D5625" s="144"/>
      <c r="E5625" s="1" t="s">
        <v>381</v>
      </c>
      <c r="F5625" s="1" t="s">
        <v>313</v>
      </c>
      <c r="G5625" s="138" t="s">
        <v>173</v>
      </c>
      <c r="H5625" s="295"/>
    </row>
    <row r="5626" spans="1:8" s="296" customFormat="1" ht="15" customHeight="1">
      <c r="A5626" s="230" t="s">
        <v>1132</v>
      </c>
      <c r="B5626" s="1" t="s">
        <v>266</v>
      </c>
      <c r="C5626" s="144"/>
      <c r="D5626" s="144">
        <v>4138530</v>
      </c>
      <c r="E5626" s="1" t="s">
        <v>381</v>
      </c>
      <c r="F5626" s="1" t="s">
        <v>313</v>
      </c>
      <c r="G5626" s="138"/>
      <c r="H5626" s="295"/>
    </row>
    <row r="5627" spans="1:8" s="296" customFormat="1" ht="15" customHeight="1">
      <c r="A5627" s="230" t="s">
        <v>1132</v>
      </c>
      <c r="B5627" s="1" t="s">
        <v>148</v>
      </c>
      <c r="C5627" s="144">
        <v>2286020</v>
      </c>
      <c r="D5627" s="144"/>
      <c r="E5627" s="1" t="s">
        <v>381</v>
      </c>
      <c r="F5627" s="1" t="s">
        <v>313</v>
      </c>
      <c r="G5627" s="138" t="s">
        <v>173</v>
      </c>
      <c r="H5627" s="295"/>
    </row>
    <row r="5628" spans="1:8" s="296" customFormat="1" ht="15" customHeight="1">
      <c r="A5628" s="230" t="s">
        <v>1132</v>
      </c>
      <c r="B5628" s="1" t="s">
        <v>266</v>
      </c>
      <c r="C5628" s="1"/>
      <c r="D5628" s="144">
        <v>2286020</v>
      </c>
      <c r="E5628" s="1" t="s">
        <v>381</v>
      </c>
      <c r="F5628" s="1" t="s">
        <v>313</v>
      </c>
      <c r="G5628" s="1"/>
      <c r="H5628" s="295"/>
    </row>
    <row r="5629" spans="1:8" s="296" customFormat="1" ht="15" customHeight="1">
      <c r="A5629" s="230" t="s">
        <v>1132</v>
      </c>
      <c r="B5629" s="1" t="s">
        <v>148</v>
      </c>
      <c r="C5629" s="144">
        <v>7791300</v>
      </c>
      <c r="D5629" s="144"/>
      <c r="E5629" s="1" t="s">
        <v>1134</v>
      </c>
      <c r="F5629" s="1" t="s">
        <v>313</v>
      </c>
      <c r="G5629" s="138" t="s">
        <v>173</v>
      </c>
      <c r="H5629" s="295"/>
    </row>
    <row r="5630" spans="1:8" s="296" customFormat="1" ht="15" customHeight="1">
      <c r="A5630" s="230" t="s">
        <v>1132</v>
      </c>
      <c r="B5630" s="1" t="s">
        <v>266</v>
      </c>
      <c r="C5630" s="144"/>
      <c r="D5630" s="144">
        <v>7791300</v>
      </c>
      <c r="E5630" s="1" t="s">
        <v>1134</v>
      </c>
      <c r="F5630" s="1" t="s">
        <v>313</v>
      </c>
      <c r="G5630" s="138"/>
      <c r="H5630" s="295"/>
    </row>
    <row r="5631" spans="1:8" s="296" customFormat="1" ht="15" customHeight="1">
      <c r="A5631" s="230" t="s">
        <v>1132</v>
      </c>
      <c r="B5631" s="1" t="s">
        <v>148</v>
      </c>
      <c r="C5631" s="144">
        <v>28524320</v>
      </c>
      <c r="D5631" s="144"/>
      <c r="E5631" s="1" t="s">
        <v>339</v>
      </c>
      <c r="F5631" s="1" t="s">
        <v>313</v>
      </c>
      <c r="G5631" s="138" t="s">
        <v>173</v>
      </c>
      <c r="H5631" s="295"/>
    </row>
    <row r="5632" spans="1:8" s="296" customFormat="1" ht="15" customHeight="1">
      <c r="A5632" s="230" t="s">
        <v>1132</v>
      </c>
      <c r="B5632" s="1" t="s">
        <v>266</v>
      </c>
      <c r="C5632" s="144"/>
      <c r="D5632" s="144">
        <v>28524320</v>
      </c>
      <c r="E5632" s="1" t="s">
        <v>339</v>
      </c>
      <c r="F5632" s="1" t="s">
        <v>313</v>
      </c>
      <c r="G5632" s="138"/>
      <c r="H5632" s="295"/>
    </row>
    <row r="5633" spans="1:8" s="296" customFormat="1" ht="15" customHeight="1">
      <c r="A5633" s="230" t="s">
        <v>1132</v>
      </c>
      <c r="B5633" s="1" t="s">
        <v>148</v>
      </c>
      <c r="C5633" s="144">
        <v>15161300</v>
      </c>
      <c r="D5633" s="144"/>
      <c r="E5633" s="1" t="s">
        <v>382</v>
      </c>
      <c r="F5633" s="1" t="s">
        <v>313</v>
      </c>
      <c r="G5633" s="138" t="s">
        <v>173</v>
      </c>
      <c r="H5633" s="295"/>
    </row>
    <row r="5634" spans="1:8" s="296" customFormat="1" ht="15" customHeight="1">
      <c r="A5634" s="230" t="s">
        <v>1132</v>
      </c>
      <c r="B5634" s="1" t="s">
        <v>266</v>
      </c>
      <c r="C5634" s="144"/>
      <c r="D5634" s="144">
        <v>15161300</v>
      </c>
      <c r="E5634" s="1" t="s">
        <v>382</v>
      </c>
      <c r="F5634" s="1" t="s">
        <v>313</v>
      </c>
      <c r="G5634" s="138"/>
      <c r="H5634" s="295"/>
    </row>
    <row r="5635" spans="1:8" s="296" customFormat="1" ht="15" customHeight="1">
      <c r="A5635" s="230" t="s">
        <v>1132</v>
      </c>
      <c r="B5635" s="1" t="s">
        <v>148</v>
      </c>
      <c r="C5635" s="144">
        <v>66131340</v>
      </c>
      <c r="D5635" s="144"/>
      <c r="E5635" s="1" t="s">
        <v>388</v>
      </c>
      <c r="F5635" s="1" t="s">
        <v>313</v>
      </c>
      <c r="G5635" s="138" t="s">
        <v>173</v>
      </c>
      <c r="H5635" s="295"/>
    </row>
    <row r="5636" spans="1:8" s="296" customFormat="1" ht="15" customHeight="1">
      <c r="A5636" s="230" t="s">
        <v>1132</v>
      </c>
      <c r="B5636" s="1" t="s">
        <v>266</v>
      </c>
      <c r="C5636" s="144"/>
      <c r="D5636" s="144">
        <v>66131340</v>
      </c>
      <c r="E5636" s="1" t="s">
        <v>388</v>
      </c>
      <c r="F5636" s="1" t="s">
        <v>313</v>
      </c>
      <c r="G5636" s="138"/>
      <c r="H5636" s="295"/>
    </row>
    <row r="5637" spans="1:8" s="296" customFormat="1" ht="15" customHeight="1">
      <c r="A5637" s="230" t="s">
        <v>1132</v>
      </c>
      <c r="B5637" s="1" t="s">
        <v>148</v>
      </c>
      <c r="C5637" s="144">
        <v>11812350</v>
      </c>
      <c r="D5637" s="144"/>
      <c r="E5637" s="1" t="s">
        <v>391</v>
      </c>
      <c r="F5637" s="1" t="s">
        <v>313</v>
      </c>
      <c r="G5637" s="138" t="s">
        <v>173</v>
      </c>
      <c r="H5637" s="295"/>
    </row>
    <row r="5638" spans="1:8" s="296" customFormat="1" ht="15" customHeight="1">
      <c r="A5638" s="230" t="s">
        <v>1132</v>
      </c>
      <c r="B5638" s="1" t="s">
        <v>266</v>
      </c>
      <c r="C5638" s="144"/>
      <c r="D5638" s="144">
        <v>11812350</v>
      </c>
      <c r="E5638" s="1" t="s">
        <v>391</v>
      </c>
      <c r="F5638" s="1" t="s">
        <v>313</v>
      </c>
      <c r="G5638" s="138"/>
      <c r="H5638" s="295"/>
    </row>
    <row r="5639" spans="1:8" s="296" customFormat="1" ht="15" customHeight="1">
      <c r="A5639" s="230" t="s">
        <v>1132</v>
      </c>
      <c r="B5639" s="1" t="s">
        <v>148</v>
      </c>
      <c r="C5639" s="144">
        <v>59451810</v>
      </c>
      <c r="D5639" s="144"/>
      <c r="E5639" s="1" t="s">
        <v>572</v>
      </c>
      <c r="F5639" s="1" t="s">
        <v>313</v>
      </c>
      <c r="G5639" s="138" t="s">
        <v>173</v>
      </c>
      <c r="H5639" s="295"/>
    </row>
    <row r="5640" spans="1:8" s="296" customFormat="1" ht="15" customHeight="1">
      <c r="A5640" s="230" t="s">
        <v>1132</v>
      </c>
      <c r="B5640" s="1" t="s">
        <v>266</v>
      </c>
      <c r="C5640" s="144"/>
      <c r="D5640" s="144">
        <v>59451810</v>
      </c>
      <c r="E5640" s="1" t="s">
        <v>572</v>
      </c>
      <c r="F5640" s="1" t="s">
        <v>313</v>
      </c>
      <c r="G5640" s="138"/>
      <c r="H5640" s="295"/>
    </row>
    <row r="5641" spans="1:8" s="296" customFormat="1" ht="15" customHeight="1">
      <c r="A5641" s="230" t="s">
        <v>1132</v>
      </c>
      <c r="B5641" s="1" t="s">
        <v>148</v>
      </c>
      <c r="C5641" s="144">
        <v>159980370</v>
      </c>
      <c r="D5641" s="144"/>
      <c r="E5641" s="1" t="s">
        <v>383</v>
      </c>
      <c r="F5641" s="1" t="s">
        <v>313</v>
      </c>
      <c r="G5641" s="138" t="s">
        <v>173</v>
      </c>
      <c r="H5641" s="295"/>
    </row>
    <row r="5642" spans="1:8" s="296" customFormat="1" ht="15" customHeight="1">
      <c r="A5642" s="230" t="s">
        <v>1132</v>
      </c>
      <c r="B5642" s="1" t="s">
        <v>266</v>
      </c>
      <c r="C5642" s="144"/>
      <c r="D5642" s="144">
        <v>159980370</v>
      </c>
      <c r="E5642" s="1" t="s">
        <v>383</v>
      </c>
      <c r="F5642" s="1" t="s">
        <v>313</v>
      </c>
      <c r="G5642" s="138"/>
      <c r="H5642" s="295"/>
    </row>
    <row r="5643" spans="1:8" s="296" customFormat="1" ht="15" customHeight="1">
      <c r="A5643" s="230" t="s">
        <v>1135</v>
      </c>
      <c r="B5643" s="1" t="s">
        <v>148</v>
      </c>
      <c r="C5643" s="144">
        <v>78180960</v>
      </c>
      <c r="D5643" s="144"/>
      <c r="E5643" s="1" t="s">
        <v>341</v>
      </c>
      <c r="F5643" s="1" t="s">
        <v>313</v>
      </c>
      <c r="G5643" s="138" t="s">
        <v>173</v>
      </c>
      <c r="H5643" s="295"/>
    </row>
    <row r="5644" spans="1:8" s="296" customFormat="1" ht="15" customHeight="1">
      <c r="A5644" s="230" t="s">
        <v>1135</v>
      </c>
      <c r="B5644" s="1" t="s">
        <v>266</v>
      </c>
      <c r="C5644" s="144"/>
      <c r="D5644" s="144">
        <v>78180960</v>
      </c>
      <c r="E5644" s="1" t="s">
        <v>341</v>
      </c>
      <c r="F5644" s="1" t="s">
        <v>313</v>
      </c>
      <c r="G5644" s="138"/>
      <c r="H5644" s="295"/>
    </row>
    <row r="5645" spans="1:8" s="296" customFormat="1" ht="15" customHeight="1">
      <c r="A5645" s="230" t="s">
        <v>1135</v>
      </c>
      <c r="B5645" s="1" t="s">
        <v>148</v>
      </c>
      <c r="C5645" s="144">
        <v>126708582</v>
      </c>
      <c r="D5645" s="144"/>
      <c r="E5645" s="1" t="s">
        <v>341</v>
      </c>
      <c r="F5645" s="1" t="s">
        <v>313</v>
      </c>
      <c r="G5645" s="138" t="s">
        <v>173</v>
      </c>
      <c r="H5645" s="295"/>
    </row>
    <row r="5646" spans="1:8" s="296" customFormat="1" ht="15" customHeight="1">
      <c r="A5646" s="230" t="s">
        <v>1135</v>
      </c>
      <c r="B5646" s="1" t="s">
        <v>266</v>
      </c>
      <c r="C5646" s="144"/>
      <c r="D5646" s="144">
        <v>126708582</v>
      </c>
      <c r="E5646" s="1" t="s">
        <v>341</v>
      </c>
      <c r="F5646" s="1" t="s">
        <v>313</v>
      </c>
      <c r="G5646" s="138"/>
      <c r="H5646" s="295"/>
    </row>
    <row r="5647" spans="1:8" s="296" customFormat="1" ht="15" customHeight="1">
      <c r="A5647" s="230" t="s">
        <v>1135</v>
      </c>
      <c r="B5647" s="1" t="s">
        <v>148</v>
      </c>
      <c r="C5647" s="144">
        <v>14727350</v>
      </c>
      <c r="D5647" s="144"/>
      <c r="E5647" s="1" t="s">
        <v>341</v>
      </c>
      <c r="F5647" s="1" t="s">
        <v>313</v>
      </c>
      <c r="G5647" s="138" t="s">
        <v>173</v>
      </c>
      <c r="H5647" s="295"/>
    </row>
    <row r="5648" spans="1:8" s="296" customFormat="1" ht="15" customHeight="1">
      <c r="A5648" s="230" t="s">
        <v>1135</v>
      </c>
      <c r="B5648" s="1" t="s">
        <v>266</v>
      </c>
      <c r="C5648" s="144"/>
      <c r="D5648" s="144">
        <v>14727350</v>
      </c>
      <c r="E5648" s="1" t="s">
        <v>341</v>
      </c>
      <c r="F5648" s="1" t="s">
        <v>313</v>
      </c>
      <c r="G5648" s="138"/>
      <c r="H5648" s="295"/>
    </row>
    <row r="5649" spans="1:8" s="296" customFormat="1" ht="15" customHeight="1">
      <c r="A5649" s="230" t="s">
        <v>1135</v>
      </c>
      <c r="B5649" s="1" t="s">
        <v>148</v>
      </c>
      <c r="C5649" s="144">
        <v>23869428</v>
      </c>
      <c r="D5649" s="144"/>
      <c r="E5649" s="1" t="s">
        <v>341</v>
      </c>
      <c r="F5649" s="1" t="s">
        <v>313</v>
      </c>
      <c r="G5649" s="138" t="s">
        <v>173</v>
      </c>
      <c r="H5649" s="295"/>
    </row>
    <row r="5650" spans="1:8" s="296" customFormat="1" ht="15" customHeight="1">
      <c r="A5650" s="230" t="s">
        <v>1135</v>
      </c>
      <c r="B5650" s="1" t="s">
        <v>266</v>
      </c>
      <c r="C5650" s="144"/>
      <c r="D5650" s="144">
        <v>23869428</v>
      </c>
      <c r="E5650" s="1" t="s">
        <v>341</v>
      </c>
      <c r="F5650" s="1" t="s">
        <v>313</v>
      </c>
      <c r="G5650" s="138"/>
      <c r="H5650" s="295"/>
    </row>
    <row r="5651" spans="1:8" s="296" customFormat="1" ht="15" customHeight="1">
      <c r="A5651" s="230" t="s">
        <v>1135</v>
      </c>
      <c r="B5651" s="1" t="s">
        <v>148</v>
      </c>
      <c r="C5651" s="144">
        <v>30903180</v>
      </c>
      <c r="D5651" s="144"/>
      <c r="E5651" s="1" t="s">
        <v>341</v>
      </c>
      <c r="F5651" s="1" t="s">
        <v>313</v>
      </c>
      <c r="G5651" s="138" t="s">
        <v>173</v>
      </c>
      <c r="H5651" s="295"/>
    </row>
    <row r="5652" spans="1:8" s="296" customFormat="1" ht="15" customHeight="1">
      <c r="A5652" s="230" t="s">
        <v>1135</v>
      </c>
      <c r="B5652" s="1" t="s">
        <v>266</v>
      </c>
      <c r="C5652" s="144"/>
      <c r="D5652" s="144">
        <v>30903180</v>
      </c>
      <c r="E5652" s="1" t="s">
        <v>341</v>
      </c>
      <c r="F5652" s="1" t="s">
        <v>313</v>
      </c>
      <c r="G5652" s="138"/>
      <c r="H5652" s="295"/>
    </row>
    <row r="5653" spans="1:8" s="296" customFormat="1" ht="15" customHeight="1">
      <c r="A5653" s="230" t="s">
        <v>1135</v>
      </c>
      <c r="B5653" s="1" t="s">
        <v>148</v>
      </c>
      <c r="C5653" s="144">
        <v>50086080</v>
      </c>
      <c r="D5653" s="144"/>
      <c r="E5653" s="1" t="s">
        <v>341</v>
      </c>
      <c r="F5653" s="1" t="s">
        <v>313</v>
      </c>
      <c r="G5653" s="138" t="s">
        <v>173</v>
      </c>
      <c r="H5653" s="295"/>
    </row>
    <row r="5654" spans="1:8" s="296" customFormat="1" ht="15" customHeight="1">
      <c r="A5654" s="230" t="s">
        <v>1135</v>
      </c>
      <c r="B5654" s="1" t="s">
        <v>266</v>
      </c>
      <c r="C5654" s="144"/>
      <c r="D5654" s="144">
        <v>50086080</v>
      </c>
      <c r="E5654" s="1" t="s">
        <v>341</v>
      </c>
      <c r="F5654" s="1" t="s">
        <v>313</v>
      </c>
      <c r="G5654" s="138"/>
      <c r="H5654" s="295"/>
    </row>
    <row r="5655" spans="1:8" s="296" customFormat="1" ht="15" customHeight="1">
      <c r="A5655" s="230" t="s">
        <v>1135</v>
      </c>
      <c r="B5655" s="1" t="s">
        <v>148</v>
      </c>
      <c r="C5655" s="144">
        <v>1951840</v>
      </c>
      <c r="D5655" s="144"/>
      <c r="E5655" s="1" t="s">
        <v>389</v>
      </c>
      <c r="F5655" s="1" t="s">
        <v>313</v>
      </c>
      <c r="G5655" s="138" t="s">
        <v>173</v>
      </c>
      <c r="H5655" s="295"/>
    </row>
    <row r="5656" spans="1:8" s="296" customFormat="1" ht="15" customHeight="1">
      <c r="A5656" s="230" t="s">
        <v>1135</v>
      </c>
      <c r="B5656" s="1" t="s">
        <v>266</v>
      </c>
      <c r="C5656" s="144"/>
      <c r="D5656" s="144">
        <v>1951840</v>
      </c>
      <c r="E5656" s="1" t="s">
        <v>389</v>
      </c>
      <c r="F5656" s="1" t="s">
        <v>313</v>
      </c>
      <c r="G5656" s="138"/>
      <c r="H5656" s="295"/>
    </row>
    <row r="5657" spans="1:8" s="296" customFormat="1" ht="15" customHeight="1">
      <c r="A5657" s="230" t="s">
        <v>1135</v>
      </c>
      <c r="B5657" s="1" t="s">
        <v>148</v>
      </c>
      <c r="C5657" s="144">
        <v>33663740</v>
      </c>
      <c r="D5657" s="144"/>
      <c r="E5657" s="1" t="s">
        <v>356</v>
      </c>
      <c r="F5657" s="1" t="s">
        <v>313</v>
      </c>
      <c r="G5657" s="138" t="s">
        <v>173</v>
      </c>
      <c r="H5657" s="295"/>
    </row>
    <row r="5658" spans="1:8" s="296" customFormat="1" ht="15" customHeight="1">
      <c r="A5658" s="230" t="s">
        <v>1135</v>
      </c>
      <c r="B5658" s="1" t="s">
        <v>266</v>
      </c>
      <c r="C5658" s="144"/>
      <c r="D5658" s="144">
        <v>33663740</v>
      </c>
      <c r="E5658" s="1" t="s">
        <v>356</v>
      </c>
      <c r="F5658" s="1" t="s">
        <v>313</v>
      </c>
      <c r="G5658" s="138"/>
      <c r="H5658" s="295"/>
    </row>
    <row r="5659" spans="1:8" s="296" customFormat="1" ht="15" customHeight="1">
      <c r="A5659" s="230" t="s">
        <v>1136</v>
      </c>
      <c r="B5659" s="1" t="s">
        <v>148</v>
      </c>
      <c r="C5659" s="144">
        <v>8452290</v>
      </c>
      <c r="D5659" s="144"/>
      <c r="E5659" s="1" t="s">
        <v>340</v>
      </c>
      <c r="F5659" s="1" t="s">
        <v>313</v>
      </c>
      <c r="G5659" s="138" t="s">
        <v>173</v>
      </c>
      <c r="H5659" s="295"/>
    </row>
    <row r="5660" spans="1:8" s="296" customFormat="1" ht="15" customHeight="1">
      <c r="A5660" s="230" t="s">
        <v>1136</v>
      </c>
      <c r="B5660" s="1" t="s">
        <v>266</v>
      </c>
      <c r="C5660" s="144"/>
      <c r="D5660" s="144">
        <v>8452290</v>
      </c>
      <c r="E5660" s="1" t="s">
        <v>340</v>
      </c>
      <c r="F5660" s="1" t="s">
        <v>313</v>
      </c>
      <c r="G5660" s="1"/>
      <c r="H5660" s="295"/>
    </row>
    <row r="5661" spans="1:8" s="296" customFormat="1" ht="15" customHeight="1">
      <c r="A5661" s="230" t="s">
        <v>1136</v>
      </c>
      <c r="B5661" s="1" t="s">
        <v>148</v>
      </c>
      <c r="C5661" s="144">
        <v>3530395</v>
      </c>
      <c r="D5661" s="144"/>
      <c r="E5661" s="1" t="s">
        <v>334</v>
      </c>
      <c r="F5661" s="1" t="s">
        <v>313</v>
      </c>
      <c r="G5661" s="138" t="s">
        <v>173</v>
      </c>
      <c r="H5661" s="295"/>
    </row>
    <row r="5662" spans="1:8" s="296" customFormat="1" ht="15" customHeight="1">
      <c r="A5662" s="230" t="s">
        <v>1136</v>
      </c>
      <c r="B5662" s="1" t="s">
        <v>266</v>
      </c>
      <c r="C5662" s="144"/>
      <c r="D5662" s="144">
        <v>3530395</v>
      </c>
      <c r="E5662" s="1" t="s">
        <v>334</v>
      </c>
      <c r="F5662" s="1" t="s">
        <v>313</v>
      </c>
      <c r="G5662" s="138"/>
      <c r="H5662" s="295"/>
    </row>
    <row r="5663" spans="1:8" s="296" customFormat="1" ht="15" customHeight="1">
      <c r="A5663" s="230" t="s">
        <v>1137</v>
      </c>
      <c r="B5663" s="1" t="s">
        <v>148</v>
      </c>
      <c r="C5663" s="144">
        <v>5469750</v>
      </c>
      <c r="D5663" s="144"/>
      <c r="E5663" s="1" t="s">
        <v>428</v>
      </c>
      <c r="F5663" s="1" t="s">
        <v>313</v>
      </c>
      <c r="G5663" s="138" t="s">
        <v>173</v>
      </c>
      <c r="H5663" s="295"/>
    </row>
    <row r="5664" spans="1:8" s="296" customFormat="1" ht="15" customHeight="1">
      <c r="A5664" s="230" t="s">
        <v>1137</v>
      </c>
      <c r="B5664" s="1" t="s">
        <v>266</v>
      </c>
      <c r="C5664" s="144"/>
      <c r="D5664" s="144">
        <v>5469750</v>
      </c>
      <c r="E5664" s="1" t="s">
        <v>428</v>
      </c>
      <c r="F5664" s="1" t="s">
        <v>313</v>
      </c>
      <c r="G5664" s="138"/>
      <c r="H5664" s="295"/>
    </row>
    <row r="5665" spans="1:8" s="296" customFormat="1" ht="15" customHeight="1">
      <c r="A5665" s="230" t="s">
        <v>1137</v>
      </c>
      <c r="B5665" s="1" t="s">
        <v>148</v>
      </c>
      <c r="C5665" s="144">
        <v>22883300</v>
      </c>
      <c r="D5665" s="144"/>
      <c r="E5665" s="1" t="s">
        <v>390</v>
      </c>
      <c r="F5665" s="1" t="s">
        <v>313</v>
      </c>
      <c r="G5665" s="138" t="s">
        <v>173</v>
      </c>
      <c r="H5665" s="295"/>
    </row>
    <row r="5666" spans="1:8" s="296" customFormat="1" ht="15" customHeight="1">
      <c r="A5666" s="230" t="s">
        <v>1137</v>
      </c>
      <c r="B5666" s="1" t="s">
        <v>266</v>
      </c>
      <c r="C5666" s="144"/>
      <c r="D5666" s="144">
        <v>22883300</v>
      </c>
      <c r="E5666" s="1" t="s">
        <v>390</v>
      </c>
      <c r="F5666" s="1" t="s">
        <v>313</v>
      </c>
      <c r="G5666" s="138"/>
      <c r="H5666" s="295"/>
    </row>
    <row r="5667" spans="1:8" s="296" customFormat="1" ht="15" customHeight="1">
      <c r="A5667" s="230" t="s">
        <v>1137</v>
      </c>
      <c r="B5667" s="1" t="s">
        <v>148</v>
      </c>
      <c r="C5667" s="144">
        <v>8963130</v>
      </c>
      <c r="D5667" s="144"/>
      <c r="E5667" s="1" t="s">
        <v>363</v>
      </c>
      <c r="F5667" s="1" t="s">
        <v>313</v>
      </c>
      <c r="G5667" s="138" t="s">
        <v>173</v>
      </c>
      <c r="H5667" s="295"/>
    </row>
    <row r="5668" spans="1:8" s="296" customFormat="1" ht="15" customHeight="1">
      <c r="A5668" s="230" t="s">
        <v>1137</v>
      </c>
      <c r="B5668" s="1" t="s">
        <v>266</v>
      </c>
      <c r="C5668" s="144"/>
      <c r="D5668" s="144">
        <v>8963130</v>
      </c>
      <c r="E5668" s="1" t="s">
        <v>363</v>
      </c>
      <c r="F5668" s="1" t="s">
        <v>313</v>
      </c>
      <c r="G5668" s="138"/>
      <c r="H5668" s="295"/>
    </row>
    <row r="5669" spans="1:8" s="296" customFormat="1" ht="15" customHeight="1">
      <c r="A5669" s="230" t="s">
        <v>1137</v>
      </c>
      <c r="B5669" s="1" t="s">
        <v>148</v>
      </c>
      <c r="C5669" s="144">
        <v>16432405</v>
      </c>
      <c r="D5669" s="144"/>
      <c r="E5669" s="1" t="s">
        <v>363</v>
      </c>
      <c r="F5669" s="1" t="s">
        <v>313</v>
      </c>
      <c r="G5669" s="138" t="s">
        <v>173</v>
      </c>
      <c r="H5669" s="295"/>
    </row>
    <row r="5670" spans="1:8" s="296" customFormat="1" ht="15" customHeight="1">
      <c r="A5670" s="230" t="s">
        <v>1137</v>
      </c>
      <c r="B5670" s="1" t="s">
        <v>266</v>
      </c>
      <c r="C5670" s="144"/>
      <c r="D5670" s="144">
        <v>16432405</v>
      </c>
      <c r="E5670" s="1" t="s">
        <v>363</v>
      </c>
      <c r="F5670" s="1" t="s">
        <v>313</v>
      </c>
      <c r="G5670" s="138"/>
      <c r="H5670" s="295"/>
    </row>
    <row r="5671" spans="1:8" s="296" customFormat="1" ht="15" customHeight="1">
      <c r="A5671" s="230" t="s">
        <v>1138</v>
      </c>
      <c r="B5671" s="1" t="s">
        <v>148</v>
      </c>
      <c r="C5671" s="144">
        <v>1822920</v>
      </c>
      <c r="D5671" s="144"/>
      <c r="E5671" s="1" t="s">
        <v>330</v>
      </c>
      <c r="F5671" s="1" t="s">
        <v>313</v>
      </c>
      <c r="G5671" s="138" t="s">
        <v>173</v>
      </c>
      <c r="H5671" s="295"/>
    </row>
    <row r="5672" spans="1:8" s="296" customFormat="1" ht="15" customHeight="1">
      <c r="A5672" s="230" t="s">
        <v>1138</v>
      </c>
      <c r="B5672" s="1" t="s">
        <v>266</v>
      </c>
      <c r="C5672" s="144"/>
      <c r="D5672" s="144">
        <v>1822920</v>
      </c>
      <c r="E5672" s="1" t="s">
        <v>330</v>
      </c>
      <c r="F5672" s="1" t="s">
        <v>313</v>
      </c>
      <c r="G5672" s="1"/>
      <c r="H5672" s="295"/>
    </row>
    <row r="5673" spans="1:8" s="296" customFormat="1" ht="15" customHeight="1">
      <c r="A5673" s="230" t="s">
        <v>1138</v>
      </c>
      <c r="B5673" s="1" t="s">
        <v>148</v>
      </c>
      <c r="C5673" s="144">
        <v>13693460</v>
      </c>
      <c r="D5673" s="144"/>
      <c r="E5673" s="1" t="s">
        <v>378</v>
      </c>
      <c r="F5673" s="1" t="s">
        <v>313</v>
      </c>
      <c r="G5673" s="138" t="s">
        <v>173</v>
      </c>
      <c r="H5673" s="295"/>
    </row>
    <row r="5674" spans="1:8" s="296" customFormat="1" ht="15" customHeight="1">
      <c r="A5674" s="230" t="s">
        <v>1138</v>
      </c>
      <c r="B5674" s="1" t="s">
        <v>266</v>
      </c>
      <c r="C5674" s="144"/>
      <c r="D5674" s="144">
        <v>13693460</v>
      </c>
      <c r="E5674" s="1" t="s">
        <v>378</v>
      </c>
      <c r="F5674" s="1" t="s">
        <v>313</v>
      </c>
      <c r="G5674" s="138"/>
      <c r="H5674" s="295"/>
    </row>
    <row r="5675" spans="1:8" s="296" customFormat="1" ht="15" customHeight="1">
      <c r="A5675" s="230" t="s">
        <v>1138</v>
      </c>
      <c r="B5675" s="1" t="s">
        <v>148</v>
      </c>
      <c r="C5675" s="144">
        <v>24440900</v>
      </c>
      <c r="D5675" s="144"/>
      <c r="E5675" s="1" t="s">
        <v>370</v>
      </c>
      <c r="F5675" s="1" t="s">
        <v>313</v>
      </c>
      <c r="G5675" s="138" t="s">
        <v>173</v>
      </c>
      <c r="H5675" s="295"/>
    </row>
    <row r="5676" spans="1:8" s="296" customFormat="1" ht="15" customHeight="1">
      <c r="A5676" s="230" t="s">
        <v>1138</v>
      </c>
      <c r="B5676" s="1" t="s">
        <v>266</v>
      </c>
      <c r="C5676" s="144"/>
      <c r="D5676" s="144">
        <v>24440900</v>
      </c>
      <c r="E5676" s="1" t="s">
        <v>370</v>
      </c>
      <c r="F5676" s="1" t="s">
        <v>313</v>
      </c>
      <c r="G5676" s="138"/>
      <c r="H5676" s="295"/>
    </row>
    <row r="5677" spans="1:8" s="296" customFormat="1" ht="15" customHeight="1">
      <c r="A5677" s="230" t="s">
        <v>1138</v>
      </c>
      <c r="B5677" s="1" t="s">
        <v>148</v>
      </c>
      <c r="C5677" s="144">
        <v>76627100</v>
      </c>
      <c r="D5677" s="144"/>
      <c r="E5677" s="1" t="s">
        <v>370</v>
      </c>
      <c r="F5677" s="1" t="s">
        <v>313</v>
      </c>
      <c r="G5677" s="138" t="s">
        <v>173</v>
      </c>
      <c r="H5677" s="295"/>
    </row>
    <row r="5678" spans="1:8" s="296" customFormat="1" ht="15" customHeight="1">
      <c r="A5678" s="230" t="s">
        <v>1138</v>
      </c>
      <c r="B5678" s="1" t="s">
        <v>266</v>
      </c>
      <c r="C5678" s="1"/>
      <c r="D5678" s="144">
        <v>76627100</v>
      </c>
      <c r="E5678" s="1" t="s">
        <v>370</v>
      </c>
      <c r="F5678" s="1" t="s">
        <v>313</v>
      </c>
      <c r="G5678" s="1"/>
      <c r="H5678" s="295"/>
    </row>
    <row r="5679" spans="1:8" s="296" customFormat="1" ht="15" customHeight="1">
      <c r="A5679" s="230" t="s">
        <v>1139</v>
      </c>
      <c r="B5679" s="1" t="s">
        <v>148</v>
      </c>
      <c r="C5679" s="144">
        <v>12777050</v>
      </c>
      <c r="D5679" s="144"/>
      <c r="E5679" s="1" t="s">
        <v>340</v>
      </c>
      <c r="F5679" s="1" t="s">
        <v>313</v>
      </c>
      <c r="G5679" s="138" t="s">
        <v>173</v>
      </c>
      <c r="H5679" s="295"/>
    </row>
    <row r="5680" spans="1:8" s="296" customFormat="1" ht="15" customHeight="1">
      <c r="A5680" s="230" t="s">
        <v>1139</v>
      </c>
      <c r="B5680" s="1" t="s">
        <v>266</v>
      </c>
      <c r="C5680" s="144"/>
      <c r="D5680" s="144">
        <v>12777050</v>
      </c>
      <c r="E5680" s="1" t="s">
        <v>340</v>
      </c>
      <c r="F5680" s="1" t="s">
        <v>313</v>
      </c>
      <c r="G5680" s="1"/>
      <c r="H5680" s="295"/>
    </row>
    <row r="5681" spans="1:8" s="296" customFormat="1" ht="15" customHeight="1">
      <c r="A5681" s="230" t="s">
        <v>1139</v>
      </c>
      <c r="B5681" s="1" t="s">
        <v>148</v>
      </c>
      <c r="C5681" s="144">
        <v>15749800</v>
      </c>
      <c r="D5681" s="144"/>
      <c r="E5681" s="1" t="s">
        <v>340</v>
      </c>
      <c r="F5681" s="1" t="s">
        <v>313</v>
      </c>
      <c r="G5681" s="138" t="s">
        <v>173</v>
      </c>
      <c r="H5681" s="295"/>
    </row>
    <row r="5682" spans="1:8" s="296" customFormat="1" ht="15" customHeight="1">
      <c r="A5682" s="230" t="s">
        <v>1139</v>
      </c>
      <c r="B5682" s="1" t="s">
        <v>266</v>
      </c>
      <c r="C5682" s="1"/>
      <c r="D5682" s="144">
        <v>15749800</v>
      </c>
      <c r="E5682" s="1" t="s">
        <v>340</v>
      </c>
      <c r="F5682" s="1" t="s">
        <v>313</v>
      </c>
      <c r="G5682" s="1"/>
      <c r="H5682" s="295"/>
    </row>
    <row r="5683" spans="1:8" s="296" customFormat="1" ht="15" customHeight="1">
      <c r="A5683" s="230" t="s">
        <v>1139</v>
      </c>
      <c r="B5683" s="1" t="s">
        <v>148</v>
      </c>
      <c r="C5683" s="144">
        <v>13956250</v>
      </c>
      <c r="D5683" s="144"/>
      <c r="E5683" s="1" t="s">
        <v>340</v>
      </c>
      <c r="F5683" s="1" t="s">
        <v>313</v>
      </c>
      <c r="G5683" s="138" t="s">
        <v>173</v>
      </c>
      <c r="H5683" s="295"/>
    </row>
    <row r="5684" spans="1:8" s="296" customFormat="1" ht="15" customHeight="1">
      <c r="A5684" s="230" t="s">
        <v>1139</v>
      </c>
      <c r="B5684" s="1" t="s">
        <v>266</v>
      </c>
      <c r="C5684" s="144"/>
      <c r="D5684" s="144">
        <v>13956250</v>
      </c>
      <c r="E5684" s="1" t="s">
        <v>340</v>
      </c>
      <c r="F5684" s="1" t="s">
        <v>313</v>
      </c>
      <c r="G5684" s="1"/>
      <c r="H5684" s="295"/>
    </row>
    <row r="5685" spans="1:8" s="296" customFormat="1" ht="15" customHeight="1">
      <c r="A5685" s="230" t="s">
        <v>1139</v>
      </c>
      <c r="B5685" s="1" t="s">
        <v>148</v>
      </c>
      <c r="C5685" s="144">
        <v>14375790</v>
      </c>
      <c r="D5685" s="144"/>
      <c r="E5685" s="1" t="s">
        <v>340</v>
      </c>
      <c r="F5685" s="1" t="s">
        <v>313</v>
      </c>
      <c r="G5685" s="138" t="s">
        <v>173</v>
      </c>
      <c r="H5685" s="295"/>
    </row>
    <row r="5686" spans="1:8" s="296" customFormat="1" ht="15" customHeight="1">
      <c r="A5686" s="230" t="s">
        <v>1139</v>
      </c>
      <c r="B5686" s="1" t="s">
        <v>266</v>
      </c>
      <c r="C5686" s="144"/>
      <c r="D5686" s="144">
        <v>14375790</v>
      </c>
      <c r="E5686" s="1" t="s">
        <v>340</v>
      </c>
      <c r="F5686" s="1" t="s">
        <v>313</v>
      </c>
      <c r="G5686" s="1"/>
      <c r="H5686" s="295"/>
    </row>
    <row r="5687" spans="1:8" s="296" customFormat="1" ht="15" customHeight="1">
      <c r="A5687" s="230" t="s">
        <v>1139</v>
      </c>
      <c r="B5687" s="1" t="s">
        <v>148</v>
      </c>
      <c r="C5687" s="144">
        <v>80000</v>
      </c>
      <c r="D5687" s="144"/>
      <c r="E5687" s="1" t="s">
        <v>397</v>
      </c>
      <c r="F5687" s="1" t="s">
        <v>313</v>
      </c>
      <c r="G5687" s="138" t="s">
        <v>173</v>
      </c>
      <c r="H5687" s="295"/>
    </row>
    <row r="5688" spans="1:8" s="296" customFormat="1" ht="15" customHeight="1">
      <c r="A5688" s="230" t="s">
        <v>1139</v>
      </c>
      <c r="B5688" s="1" t="s">
        <v>266</v>
      </c>
      <c r="C5688" s="1"/>
      <c r="D5688" s="144">
        <v>80000</v>
      </c>
      <c r="E5688" s="1" t="s">
        <v>397</v>
      </c>
      <c r="F5688" s="1" t="s">
        <v>313</v>
      </c>
      <c r="G5688" s="1"/>
      <c r="H5688" s="295"/>
    </row>
    <row r="5689" spans="1:8" s="296" customFormat="1" ht="15" customHeight="1">
      <c r="A5689" s="230" t="s">
        <v>1139</v>
      </c>
      <c r="B5689" s="1" t="s">
        <v>148</v>
      </c>
      <c r="C5689" s="144">
        <v>7304850</v>
      </c>
      <c r="D5689" s="144"/>
      <c r="E5689" s="1" t="s">
        <v>397</v>
      </c>
      <c r="F5689" s="1" t="s">
        <v>313</v>
      </c>
      <c r="G5689" s="138" t="s">
        <v>173</v>
      </c>
      <c r="H5689" s="295"/>
    </row>
    <row r="5690" spans="1:8" s="296" customFormat="1" ht="15" customHeight="1">
      <c r="A5690" s="230" t="s">
        <v>1139</v>
      </c>
      <c r="B5690" s="1" t="s">
        <v>266</v>
      </c>
      <c r="C5690" s="144"/>
      <c r="D5690" s="144">
        <v>7304850</v>
      </c>
      <c r="E5690" s="1" t="s">
        <v>397</v>
      </c>
      <c r="F5690" s="1" t="s">
        <v>313</v>
      </c>
      <c r="G5690" s="1"/>
      <c r="H5690" s="295"/>
    </row>
    <row r="5691" spans="1:8" s="296" customFormat="1" ht="15" customHeight="1">
      <c r="A5691" s="230" t="s">
        <v>1139</v>
      </c>
      <c r="B5691" s="1" t="s">
        <v>148</v>
      </c>
      <c r="C5691" s="144">
        <v>14112318</v>
      </c>
      <c r="D5691" s="144"/>
      <c r="E5691" s="1" t="s">
        <v>413</v>
      </c>
      <c r="F5691" s="1" t="s">
        <v>313</v>
      </c>
      <c r="G5691" s="138" t="s">
        <v>173</v>
      </c>
      <c r="H5691" s="295"/>
    </row>
    <row r="5692" spans="1:8" s="296" customFormat="1" ht="15" customHeight="1">
      <c r="A5692" s="256" t="s">
        <v>1139</v>
      </c>
      <c r="B5692" s="135" t="s">
        <v>266</v>
      </c>
      <c r="C5692" s="135"/>
      <c r="D5692" s="358">
        <v>14112318</v>
      </c>
      <c r="E5692" s="135" t="s">
        <v>413</v>
      </c>
      <c r="F5692" s="135" t="s">
        <v>313</v>
      </c>
      <c r="G5692" s="135"/>
      <c r="H5692" s="295"/>
    </row>
    <row r="5693" spans="1:8" s="296" customFormat="1" ht="15" customHeight="1">
      <c r="A5693" s="188">
        <v>44469</v>
      </c>
      <c r="B5693" s="26" t="s">
        <v>149</v>
      </c>
      <c r="C5693" s="359">
        <v>14236996</v>
      </c>
      <c r="D5693" s="359"/>
      <c r="E5693" s="26" t="s">
        <v>367</v>
      </c>
      <c r="F5693" s="26" t="s">
        <v>414</v>
      </c>
      <c r="G5693" s="26" t="s">
        <v>173</v>
      </c>
      <c r="H5693" s="159" t="s">
        <v>1141</v>
      </c>
    </row>
    <row r="5694" spans="1:8" s="296" customFormat="1" ht="15" customHeight="1">
      <c r="A5694" s="184">
        <v>44469</v>
      </c>
      <c r="B5694" s="1" t="s">
        <v>266</v>
      </c>
      <c r="C5694" s="144"/>
      <c r="D5694" s="144">
        <v>14236996</v>
      </c>
      <c r="E5694" s="1" t="s">
        <v>367</v>
      </c>
      <c r="F5694" s="1" t="s">
        <v>414</v>
      </c>
      <c r="G5694" s="1"/>
      <c r="H5694" s="295"/>
    </row>
    <row r="5695" spans="1:8" s="296" customFormat="1" ht="15" customHeight="1">
      <c r="A5695" s="184">
        <v>44469</v>
      </c>
      <c r="B5695" s="1" t="s">
        <v>149</v>
      </c>
      <c r="C5695" s="144">
        <v>8370549</v>
      </c>
      <c r="D5695" s="144"/>
      <c r="E5695" s="1" t="s">
        <v>337</v>
      </c>
      <c r="F5695" s="1" t="s">
        <v>414</v>
      </c>
      <c r="G5695" s="1" t="s">
        <v>173</v>
      </c>
      <c r="H5695" s="295"/>
    </row>
    <row r="5696" spans="1:8" s="296" customFormat="1" ht="15" customHeight="1">
      <c r="A5696" s="184">
        <v>44469</v>
      </c>
      <c r="B5696" s="1" t="s">
        <v>266</v>
      </c>
      <c r="C5696" s="144"/>
      <c r="D5696" s="144">
        <v>8370549</v>
      </c>
      <c r="E5696" s="1" t="s">
        <v>337</v>
      </c>
      <c r="F5696" s="1" t="s">
        <v>414</v>
      </c>
      <c r="G5696" s="1"/>
      <c r="H5696" s="295"/>
    </row>
    <row r="5697" spans="1:8" s="296" customFormat="1" ht="15" customHeight="1">
      <c r="A5697" s="184">
        <v>44469</v>
      </c>
      <c r="B5697" s="1" t="s">
        <v>149</v>
      </c>
      <c r="C5697" s="144">
        <v>57216</v>
      </c>
      <c r="D5697" s="144"/>
      <c r="E5697" s="1" t="s">
        <v>378</v>
      </c>
      <c r="F5697" s="1" t="s">
        <v>414</v>
      </c>
      <c r="G5697" s="1" t="s">
        <v>173</v>
      </c>
      <c r="H5697" s="295"/>
    </row>
    <row r="5698" spans="1:8" s="296" customFormat="1" ht="15" customHeight="1">
      <c r="A5698" s="184">
        <v>44469</v>
      </c>
      <c r="B5698" s="1" t="s">
        <v>266</v>
      </c>
      <c r="C5698" s="1"/>
      <c r="D5698" s="144">
        <v>57216</v>
      </c>
      <c r="E5698" s="1" t="s">
        <v>378</v>
      </c>
      <c r="F5698" s="1" t="s">
        <v>414</v>
      </c>
      <c r="G5698" s="1"/>
      <c r="H5698" s="295"/>
    </row>
    <row r="5699" spans="1:8" s="296" customFormat="1" ht="15" customHeight="1">
      <c r="A5699" s="184">
        <v>44469</v>
      </c>
      <c r="B5699" s="1" t="s">
        <v>149</v>
      </c>
      <c r="C5699" s="144">
        <v>149236</v>
      </c>
      <c r="D5699" s="144"/>
      <c r="E5699" s="1" t="s">
        <v>380</v>
      </c>
      <c r="F5699" s="1" t="s">
        <v>414</v>
      </c>
      <c r="G5699" s="1" t="s">
        <v>173</v>
      </c>
      <c r="H5699" s="295"/>
    </row>
    <row r="5700" spans="1:8" s="296" customFormat="1" ht="15" customHeight="1">
      <c r="A5700" s="184">
        <v>44469</v>
      </c>
      <c r="B5700" s="1" t="s">
        <v>266</v>
      </c>
      <c r="C5700" s="144"/>
      <c r="D5700" s="144">
        <v>149236</v>
      </c>
      <c r="E5700" s="1" t="s">
        <v>380</v>
      </c>
      <c r="F5700" s="1" t="s">
        <v>414</v>
      </c>
      <c r="G5700" s="1"/>
      <c r="H5700" s="295"/>
    </row>
    <row r="5701" spans="1:8" s="296" customFormat="1" ht="15" customHeight="1">
      <c r="A5701" s="184">
        <v>44469</v>
      </c>
      <c r="B5701" s="1" t="s">
        <v>149</v>
      </c>
      <c r="C5701" s="144">
        <v>1730</v>
      </c>
      <c r="D5701" s="144"/>
      <c r="E5701" s="1" t="s">
        <v>338</v>
      </c>
      <c r="F5701" s="1" t="s">
        <v>414</v>
      </c>
      <c r="G5701" s="1" t="s">
        <v>173</v>
      </c>
      <c r="H5701" s="295"/>
    </row>
    <row r="5702" spans="1:8" s="296" customFormat="1" ht="15" customHeight="1">
      <c r="A5702" s="184">
        <v>44469</v>
      </c>
      <c r="B5702" s="1" t="s">
        <v>266</v>
      </c>
      <c r="C5702" s="144"/>
      <c r="D5702" s="144">
        <v>1730</v>
      </c>
      <c r="E5702" s="1" t="s">
        <v>338</v>
      </c>
      <c r="F5702" s="1" t="s">
        <v>414</v>
      </c>
      <c r="G5702" s="1"/>
      <c r="H5702" s="295"/>
    </row>
    <row r="5703" spans="1:8" s="296" customFormat="1" ht="15" customHeight="1">
      <c r="A5703" s="184">
        <v>44469</v>
      </c>
      <c r="B5703" s="1" t="s">
        <v>149</v>
      </c>
      <c r="C5703" s="144">
        <v>44385</v>
      </c>
      <c r="D5703" s="144"/>
      <c r="E5703" s="1" t="s">
        <v>338</v>
      </c>
      <c r="F5703" s="1" t="s">
        <v>414</v>
      </c>
      <c r="G5703" s="1" t="s">
        <v>173</v>
      </c>
      <c r="H5703" s="295"/>
    </row>
    <row r="5704" spans="1:8" s="296" customFormat="1" ht="15" customHeight="1">
      <c r="A5704" s="184">
        <v>44469</v>
      </c>
      <c r="B5704" s="1" t="s">
        <v>266</v>
      </c>
      <c r="C5704" s="144"/>
      <c r="D5704" s="144">
        <v>44385</v>
      </c>
      <c r="E5704" s="1" t="s">
        <v>338</v>
      </c>
      <c r="F5704" s="1" t="s">
        <v>414</v>
      </c>
      <c r="G5704" s="1"/>
      <c r="H5704" s="295"/>
    </row>
    <row r="5705" spans="1:8" s="296" customFormat="1" ht="15" customHeight="1">
      <c r="A5705" s="184">
        <v>44469</v>
      </c>
      <c r="B5705" s="1" t="s">
        <v>149</v>
      </c>
      <c r="C5705" s="144">
        <v>16643</v>
      </c>
      <c r="D5705" s="144"/>
      <c r="E5705" s="1" t="s">
        <v>338</v>
      </c>
      <c r="F5705" s="1" t="s">
        <v>414</v>
      </c>
      <c r="G5705" s="1" t="s">
        <v>173</v>
      </c>
      <c r="H5705" s="295"/>
    </row>
    <row r="5706" spans="1:8" s="296" customFormat="1" ht="15" customHeight="1">
      <c r="A5706" s="184">
        <v>44469</v>
      </c>
      <c r="B5706" s="1" t="s">
        <v>266</v>
      </c>
      <c r="C5706" s="1"/>
      <c r="D5706" s="144">
        <v>16643</v>
      </c>
      <c r="E5706" s="1" t="s">
        <v>338</v>
      </c>
      <c r="F5706" s="1" t="s">
        <v>414</v>
      </c>
      <c r="G5706" s="1"/>
      <c r="H5706" s="295"/>
    </row>
    <row r="5707" spans="1:8" s="296" customFormat="1" ht="15" customHeight="1">
      <c r="A5707" s="184">
        <v>44469</v>
      </c>
      <c r="B5707" s="1" t="s">
        <v>149</v>
      </c>
      <c r="C5707" s="144">
        <v>650</v>
      </c>
      <c r="D5707" s="144"/>
      <c r="E5707" s="1" t="s">
        <v>338</v>
      </c>
      <c r="F5707" s="1" t="s">
        <v>414</v>
      </c>
      <c r="G5707" s="1" t="s">
        <v>173</v>
      </c>
      <c r="H5707" s="295"/>
    </row>
    <row r="5708" spans="1:8" s="296" customFormat="1" ht="15" customHeight="1">
      <c r="A5708" s="184">
        <v>44469</v>
      </c>
      <c r="B5708" s="1" t="s">
        <v>266</v>
      </c>
      <c r="C5708" s="144"/>
      <c r="D5708" s="144">
        <v>650</v>
      </c>
      <c r="E5708" s="1" t="s">
        <v>338</v>
      </c>
      <c r="F5708" s="1" t="s">
        <v>414</v>
      </c>
      <c r="G5708" s="1"/>
      <c r="H5708" s="295"/>
    </row>
    <row r="5709" spans="1:8" s="296" customFormat="1" ht="15" customHeight="1">
      <c r="A5709" s="184">
        <v>44469</v>
      </c>
      <c r="B5709" s="1" t="s">
        <v>149</v>
      </c>
      <c r="C5709" s="144">
        <v>1357736</v>
      </c>
      <c r="D5709" s="285"/>
      <c r="E5709" s="1" t="s">
        <v>330</v>
      </c>
      <c r="F5709" s="1" t="s">
        <v>414</v>
      </c>
      <c r="G5709" s="1" t="s">
        <v>173</v>
      </c>
      <c r="H5709" s="295"/>
    </row>
    <row r="5710" spans="1:8" s="296" customFormat="1" ht="15" customHeight="1">
      <c r="A5710" s="184">
        <v>44469</v>
      </c>
      <c r="B5710" s="1" t="s">
        <v>266</v>
      </c>
      <c r="C5710" s="144"/>
      <c r="D5710" s="144">
        <v>1357736</v>
      </c>
      <c r="E5710" s="1" t="s">
        <v>330</v>
      </c>
      <c r="F5710" s="1" t="s">
        <v>414</v>
      </c>
      <c r="G5710" s="1"/>
      <c r="H5710" s="295"/>
    </row>
    <row r="5711" spans="1:8" s="296" customFormat="1" ht="15" customHeight="1">
      <c r="A5711" s="184">
        <v>44469</v>
      </c>
      <c r="B5711" s="1" t="s">
        <v>149</v>
      </c>
      <c r="C5711" s="144">
        <v>160</v>
      </c>
      <c r="D5711" s="144"/>
      <c r="E5711" s="1" t="s">
        <v>355</v>
      </c>
      <c r="F5711" s="1" t="s">
        <v>414</v>
      </c>
      <c r="G5711" s="1" t="s">
        <v>173</v>
      </c>
      <c r="H5711" s="295"/>
    </row>
    <row r="5712" spans="1:8" s="296" customFormat="1" ht="15" customHeight="1">
      <c r="A5712" s="184">
        <v>44469</v>
      </c>
      <c r="B5712" s="1" t="s">
        <v>266</v>
      </c>
      <c r="C5712" s="144"/>
      <c r="D5712" s="144">
        <v>160</v>
      </c>
      <c r="E5712" s="1" t="s">
        <v>355</v>
      </c>
      <c r="F5712" s="1" t="s">
        <v>414</v>
      </c>
      <c r="G5712" s="1"/>
      <c r="H5712" s="295"/>
    </row>
    <row r="5713" spans="1:8" s="296" customFormat="1" ht="15" customHeight="1">
      <c r="A5713" s="184">
        <v>44469</v>
      </c>
      <c r="B5713" s="1" t="s">
        <v>149</v>
      </c>
      <c r="C5713" s="144">
        <v>4125</v>
      </c>
      <c r="D5713" s="144"/>
      <c r="E5713" s="1" t="s">
        <v>355</v>
      </c>
      <c r="F5713" s="1" t="s">
        <v>414</v>
      </c>
      <c r="G5713" s="1" t="s">
        <v>173</v>
      </c>
      <c r="H5713" s="295"/>
    </row>
    <row r="5714" spans="1:8" s="296" customFormat="1" ht="15" customHeight="1">
      <c r="A5714" s="184">
        <v>44469</v>
      </c>
      <c r="B5714" s="1" t="s">
        <v>266</v>
      </c>
      <c r="C5714" s="1"/>
      <c r="D5714" s="144">
        <v>4125</v>
      </c>
      <c r="E5714" s="1" t="s">
        <v>355</v>
      </c>
      <c r="F5714" s="1" t="s">
        <v>414</v>
      </c>
      <c r="G5714" s="1"/>
      <c r="H5714" s="295"/>
    </row>
    <row r="5715" spans="1:8" s="296" customFormat="1" ht="15" customHeight="1">
      <c r="A5715" s="184">
        <v>44469</v>
      </c>
      <c r="B5715" s="1" t="s">
        <v>149</v>
      </c>
      <c r="C5715" s="144">
        <v>12090</v>
      </c>
      <c r="D5715" s="144"/>
      <c r="E5715" s="1" t="s">
        <v>449</v>
      </c>
      <c r="F5715" s="1" t="s">
        <v>414</v>
      </c>
      <c r="G5715" s="1" t="s">
        <v>173</v>
      </c>
      <c r="H5715" s="295"/>
    </row>
    <row r="5716" spans="1:8" s="296" customFormat="1" ht="15" customHeight="1">
      <c r="A5716" s="184">
        <v>44469</v>
      </c>
      <c r="B5716" s="1" t="s">
        <v>266</v>
      </c>
      <c r="C5716" s="144"/>
      <c r="D5716" s="144">
        <v>12090</v>
      </c>
      <c r="E5716" s="1" t="s">
        <v>449</v>
      </c>
      <c r="F5716" s="1" t="s">
        <v>414</v>
      </c>
      <c r="G5716" s="1"/>
      <c r="H5716" s="295"/>
    </row>
    <row r="5717" spans="1:8" s="296" customFormat="1" ht="15" customHeight="1">
      <c r="A5717" s="184">
        <v>44469</v>
      </c>
      <c r="B5717" s="1" t="s">
        <v>149</v>
      </c>
      <c r="C5717" s="144">
        <v>308759</v>
      </c>
      <c r="D5717" s="144"/>
      <c r="E5717" s="1" t="s">
        <v>449</v>
      </c>
      <c r="F5717" s="1" t="s">
        <v>414</v>
      </c>
      <c r="G5717" s="1" t="s">
        <v>173</v>
      </c>
      <c r="H5717" s="295"/>
    </row>
    <row r="5718" spans="1:8" s="296" customFormat="1" ht="15" customHeight="1">
      <c r="A5718" s="184">
        <v>44469</v>
      </c>
      <c r="B5718" s="1" t="s">
        <v>266</v>
      </c>
      <c r="C5718" s="1"/>
      <c r="D5718" s="144">
        <v>308759</v>
      </c>
      <c r="E5718" s="1" t="s">
        <v>449</v>
      </c>
      <c r="F5718" s="1" t="s">
        <v>414</v>
      </c>
      <c r="G5718" s="1"/>
      <c r="H5718" s="295"/>
    </row>
    <row r="5719" spans="1:8" s="296" customFormat="1" ht="15" customHeight="1">
      <c r="A5719" s="184">
        <v>44469</v>
      </c>
      <c r="B5719" s="1" t="s">
        <v>149</v>
      </c>
      <c r="C5719" s="144">
        <v>278067</v>
      </c>
      <c r="D5719" s="144"/>
      <c r="E5719" s="1" t="s">
        <v>356</v>
      </c>
      <c r="F5719" s="1" t="s">
        <v>414</v>
      </c>
      <c r="G5719" s="1" t="s">
        <v>173</v>
      </c>
      <c r="H5719" s="295"/>
    </row>
    <row r="5720" spans="1:8" s="296" customFormat="1" ht="15" customHeight="1">
      <c r="A5720" s="184">
        <v>44469</v>
      </c>
      <c r="B5720" s="1" t="s">
        <v>266</v>
      </c>
      <c r="C5720" s="144"/>
      <c r="D5720" s="144">
        <v>278067</v>
      </c>
      <c r="E5720" s="1" t="s">
        <v>356</v>
      </c>
      <c r="F5720" s="1" t="s">
        <v>414</v>
      </c>
      <c r="G5720" s="1"/>
      <c r="H5720" s="295"/>
    </row>
    <row r="5721" spans="1:8" s="296" customFormat="1" ht="15" customHeight="1">
      <c r="A5721" s="184">
        <v>44469</v>
      </c>
      <c r="B5721" s="1" t="s">
        <v>149</v>
      </c>
      <c r="C5721" s="144">
        <v>2580</v>
      </c>
      <c r="D5721" s="144"/>
      <c r="E5721" s="1" t="s">
        <v>331</v>
      </c>
      <c r="F5721" s="1" t="s">
        <v>414</v>
      </c>
      <c r="G5721" s="1" t="s">
        <v>173</v>
      </c>
      <c r="H5721" s="295"/>
    </row>
    <row r="5722" spans="1:8" s="296" customFormat="1" ht="15" customHeight="1">
      <c r="A5722" s="184">
        <v>44469</v>
      </c>
      <c r="B5722" s="1" t="s">
        <v>266</v>
      </c>
      <c r="C5722" s="1"/>
      <c r="D5722" s="144">
        <v>2580</v>
      </c>
      <c r="E5722" s="1" t="s">
        <v>331</v>
      </c>
      <c r="F5722" s="1" t="s">
        <v>414</v>
      </c>
      <c r="G5722" s="1"/>
      <c r="H5722" s="295"/>
    </row>
    <row r="5723" spans="1:8" s="296" customFormat="1" ht="15" customHeight="1">
      <c r="A5723" s="184">
        <v>44469</v>
      </c>
      <c r="B5723" s="1" t="s">
        <v>149</v>
      </c>
      <c r="C5723" s="144">
        <v>65934</v>
      </c>
      <c r="D5723" s="144"/>
      <c r="E5723" s="1" t="s">
        <v>331</v>
      </c>
      <c r="F5723" s="1" t="s">
        <v>414</v>
      </c>
      <c r="G5723" s="1" t="s">
        <v>173</v>
      </c>
      <c r="H5723" s="295"/>
    </row>
    <row r="5724" spans="1:8" s="296" customFormat="1" ht="15" customHeight="1">
      <c r="A5724" s="184">
        <v>44469</v>
      </c>
      <c r="B5724" s="1" t="s">
        <v>266</v>
      </c>
      <c r="C5724" s="144"/>
      <c r="D5724" s="144">
        <v>65934</v>
      </c>
      <c r="E5724" s="1" t="s">
        <v>331</v>
      </c>
      <c r="F5724" s="1" t="s">
        <v>414</v>
      </c>
      <c r="G5724" s="1"/>
      <c r="H5724" s="295"/>
    </row>
    <row r="5725" spans="1:8" s="296" customFormat="1" ht="15" customHeight="1">
      <c r="A5725" s="184">
        <v>44469</v>
      </c>
      <c r="B5725" s="1" t="s">
        <v>149</v>
      </c>
      <c r="C5725" s="144">
        <v>12210</v>
      </c>
      <c r="D5725" s="144"/>
      <c r="E5725" s="1" t="s">
        <v>381</v>
      </c>
      <c r="F5725" s="1" t="s">
        <v>414</v>
      </c>
      <c r="G5725" s="1" t="s">
        <v>173</v>
      </c>
      <c r="H5725" s="295"/>
    </row>
    <row r="5726" spans="1:8" s="296" customFormat="1" ht="15" customHeight="1">
      <c r="A5726" s="184">
        <v>44469</v>
      </c>
      <c r="B5726" s="1" t="s">
        <v>266</v>
      </c>
      <c r="C5726" s="144"/>
      <c r="D5726" s="144">
        <v>12210</v>
      </c>
      <c r="E5726" s="1" t="s">
        <v>381</v>
      </c>
      <c r="F5726" s="1" t="s">
        <v>414</v>
      </c>
      <c r="G5726" s="1"/>
      <c r="H5726" s="295"/>
    </row>
    <row r="5727" spans="1:8" s="296" customFormat="1" ht="15" customHeight="1">
      <c r="A5727" s="184">
        <v>44469</v>
      </c>
      <c r="B5727" s="1" t="s">
        <v>149</v>
      </c>
      <c r="C5727" s="144">
        <v>470</v>
      </c>
      <c r="D5727" s="144"/>
      <c r="E5727" s="1" t="s">
        <v>381</v>
      </c>
      <c r="F5727" s="1" t="s">
        <v>414</v>
      </c>
      <c r="G5727" s="1" t="s">
        <v>173</v>
      </c>
      <c r="H5727" s="295"/>
    </row>
    <row r="5728" spans="1:8" s="296" customFormat="1" ht="15" customHeight="1">
      <c r="A5728" s="184">
        <v>44469</v>
      </c>
      <c r="B5728" s="1" t="s">
        <v>266</v>
      </c>
      <c r="C5728" s="144"/>
      <c r="D5728" s="144">
        <v>470</v>
      </c>
      <c r="E5728" s="1" t="s">
        <v>381</v>
      </c>
      <c r="F5728" s="1" t="s">
        <v>414</v>
      </c>
      <c r="G5728" s="1"/>
      <c r="H5728" s="295"/>
    </row>
    <row r="5729" spans="1:8" s="296" customFormat="1" ht="15" customHeight="1">
      <c r="A5729" s="184">
        <v>44469</v>
      </c>
      <c r="B5729" s="1" t="s">
        <v>149</v>
      </c>
      <c r="C5729" s="144">
        <v>242165</v>
      </c>
      <c r="D5729" s="144"/>
      <c r="E5729" s="1" t="s">
        <v>363</v>
      </c>
      <c r="F5729" s="1" t="s">
        <v>414</v>
      </c>
      <c r="G5729" s="1" t="s">
        <v>173</v>
      </c>
      <c r="H5729" s="295"/>
    </row>
    <row r="5730" spans="1:8" s="296" customFormat="1" ht="15" customHeight="1">
      <c r="A5730" s="184">
        <v>44469</v>
      </c>
      <c r="B5730" s="1" t="s">
        <v>266</v>
      </c>
      <c r="C5730" s="1"/>
      <c r="D5730" s="144">
        <v>242165</v>
      </c>
      <c r="E5730" s="1" t="s">
        <v>363</v>
      </c>
      <c r="F5730" s="1" t="s">
        <v>414</v>
      </c>
      <c r="G5730" s="1"/>
      <c r="H5730" s="295"/>
    </row>
    <row r="5731" spans="1:8" s="296" customFormat="1" ht="15" customHeight="1">
      <c r="A5731" s="184">
        <v>44469</v>
      </c>
      <c r="B5731" s="1" t="s">
        <v>149</v>
      </c>
      <c r="C5731" s="144">
        <v>145499</v>
      </c>
      <c r="D5731" s="144"/>
      <c r="E5731" s="1" t="s">
        <v>368</v>
      </c>
      <c r="F5731" s="1" t="s">
        <v>414</v>
      </c>
      <c r="G5731" s="1" t="s">
        <v>173</v>
      </c>
      <c r="H5731" s="295"/>
    </row>
    <row r="5732" spans="1:8" s="296" customFormat="1" ht="15" customHeight="1">
      <c r="A5732" s="184">
        <v>44469</v>
      </c>
      <c r="B5732" s="1" t="s">
        <v>266</v>
      </c>
      <c r="C5732" s="144"/>
      <c r="D5732" s="144">
        <v>145499</v>
      </c>
      <c r="E5732" s="1" t="s">
        <v>368</v>
      </c>
      <c r="F5732" s="1" t="s">
        <v>414</v>
      </c>
      <c r="G5732" s="1"/>
      <c r="H5732" s="295"/>
    </row>
    <row r="5733" spans="1:8" s="296" customFormat="1" ht="15" customHeight="1">
      <c r="A5733" s="184">
        <v>44469</v>
      </c>
      <c r="B5733" s="1" t="s">
        <v>149</v>
      </c>
      <c r="C5733" s="144">
        <v>142989</v>
      </c>
      <c r="D5733" s="144"/>
      <c r="E5733" s="1" t="s">
        <v>572</v>
      </c>
      <c r="F5733" s="1" t="s">
        <v>414</v>
      </c>
      <c r="G5733" s="1" t="s">
        <v>173</v>
      </c>
      <c r="H5733" s="295"/>
    </row>
    <row r="5734" spans="1:8" s="296" customFormat="1" ht="15" customHeight="1">
      <c r="A5734" s="184">
        <v>44469</v>
      </c>
      <c r="B5734" s="1" t="s">
        <v>266</v>
      </c>
      <c r="C5734" s="144"/>
      <c r="D5734" s="144">
        <v>142989</v>
      </c>
      <c r="E5734" s="1" t="s">
        <v>572</v>
      </c>
      <c r="F5734" s="1" t="s">
        <v>414</v>
      </c>
      <c r="G5734" s="1"/>
      <c r="H5734" s="295"/>
    </row>
    <row r="5735" spans="1:8" s="296" customFormat="1" ht="15" customHeight="1">
      <c r="A5735" s="184">
        <v>44469</v>
      </c>
      <c r="B5735" s="1" t="s">
        <v>149</v>
      </c>
      <c r="C5735" s="144">
        <v>5600</v>
      </c>
      <c r="D5735" s="144"/>
      <c r="E5735" s="1" t="s">
        <v>572</v>
      </c>
      <c r="F5735" s="1" t="s">
        <v>414</v>
      </c>
      <c r="G5735" s="1" t="s">
        <v>173</v>
      </c>
      <c r="H5735" s="295"/>
    </row>
    <row r="5736" spans="1:8" s="296" customFormat="1" ht="15" customHeight="1">
      <c r="A5736" s="184">
        <v>44469</v>
      </c>
      <c r="B5736" s="1" t="s">
        <v>266</v>
      </c>
      <c r="C5736" s="144"/>
      <c r="D5736" s="144">
        <v>5600</v>
      </c>
      <c r="E5736" s="1" t="s">
        <v>572</v>
      </c>
      <c r="F5736" s="1" t="s">
        <v>414</v>
      </c>
      <c r="G5736" s="1"/>
      <c r="H5736" s="295"/>
    </row>
    <row r="5737" spans="1:8" s="296" customFormat="1" ht="15" customHeight="1">
      <c r="A5737" s="184">
        <v>44469</v>
      </c>
      <c r="B5737" s="1" t="s">
        <v>149</v>
      </c>
      <c r="C5737" s="144">
        <v>3243258</v>
      </c>
      <c r="D5737" s="144"/>
      <c r="E5737" s="1" t="s">
        <v>383</v>
      </c>
      <c r="F5737" s="1" t="s">
        <v>414</v>
      </c>
      <c r="G5737" s="1" t="s">
        <v>173</v>
      </c>
      <c r="H5737" s="295"/>
    </row>
    <row r="5738" spans="1:8" s="296" customFormat="1" ht="15" customHeight="1">
      <c r="A5738" s="184">
        <v>44469</v>
      </c>
      <c r="B5738" s="1" t="s">
        <v>266</v>
      </c>
      <c r="C5738" s="1"/>
      <c r="D5738" s="144">
        <v>3243258</v>
      </c>
      <c r="E5738" s="1" t="s">
        <v>383</v>
      </c>
      <c r="F5738" s="1" t="s">
        <v>414</v>
      </c>
      <c r="G5738" s="1"/>
      <c r="H5738" s="295"/>
    </row>
    <row r="5739" spans="1:8" s="296" customFormat="1" ht="15" customHeight="1">
      <c r="A5739" s="184">
        <v>44468</v>
      </c>
      <c r="B5739" s="1" t="s">
        <v>149</v>
      </c>
      <c r="C5739" s="144">
        <v>757387</v>
      </c>
      <c r="D5739" s="144"/>
      <c r="E5739" s="1" t="s">
        <v>327</v>
      </c>
      <c r="F5739" s="1" t="s">
        <v>414</v>
      </c>
      <c r="G5739" s="1" t="s">
        <v>173</v>
      </c>
      <c r="H5739" s="295"/>
    </row>
    <row r="5740" spans="1:8" s="296" customFormat="1" ht="15" customHeight="1">
      <c r="A5740" s="184">
        <v>44468</v>
      </c>
      <c r="B5740" s="1" t="s">
        <v>266</v>
      </c>
      <c r="C5740" s="144"/>
      <c r="D5740" s="144">
        <v>757387</v>
      </c>
      <c r="E5740" s="1" t="s">
        <v>327</v>
      </c>
      <c r="F5740" s="1" t="s">
        <v>414</v>
      </c>
      <c r="G5740" s="1"/>
      <c r="H5740" s="295"/>
    </row>
    <row r="5741" spans="1:8" s="296" customFormat="1" ht="15" customHeight="1">
      <c r="A5741" s="184">
        <v>44468</v>
      </c>
      <c r="B5741" s="1" t="s">
        <v>149</v>
      </c>
      <c r="C5741" s="144">
        <v>327250</v>
      </c>
      <c r="D5741" s="285"/>
      <c r="E5741" s="1" t="s">
        <v>413</v>
      </c>
      <c r="F5741" s="1" t="s">
        <v>414</v>
      </c>
      <c r="G5741" s="1" t="s">
        <v>173</v>
      </c>
      <c r="H5741" s="295"/>
    </row>
    <row r="5742" spans="1:8" s="296" customFormat="1" ht="15" customHeight="1">
      <c r="A5742" s="184">
        <v>44468</v>
      </c>
      <c r="B5742" s="1" t="s">
        <v>266</v>
      </c>
      <c r="C5742" s="144"/>
      <c r="D5742" s="144">
        <v>327250</v>
      </c>
      <c r="E5742" s="1" t="s">
        <v>413</v>
      </c>
      <c r="F5742" s="1" t="s">
        <v>414</v>
      </c>
      <c r="G5742" s="1"/>
      <c r="H5742" s="295"/>
    </row>
    <row r="5743" spans="1:8" s="296" customFormat="1" ht="15" customHeight="1">
      <c r="A5743" s="184">
        <v>44467</v>
      </c>
      <c r="B5743" s="1" t="s">
        <v>149</v>
      </c>
      <c r="C5743" s="144">
        <v>63747</v>
      </c>
      <c r="D5743" s="144"/>
      <c r="E5743" s="1" t="s">
        <v>391</v>
      </c>
      <c r="F5743" s="1" t="s">
        <v>414</v>
      </c>
      <c r="G5743" s="1" t="s">
        <v>173</v>
      </c>
      <c r="H5743" s="295"/>
    </row>
    <row r="5744" spans="1:8" s="296" customFormat="1" ht="15" customHeight="1">
      <c r="A5744" s="184">
        <v>44467</v>
      </c>
      <c r="B5744" s="1" t="s">
        <v>266</v>
      </c>
      <c r="C5744" s="144"/>
      <c r="D5744" s="144">
        <v>63747</v>
      </c>
      <c r="E5744" s="1" t="s">
        <v>391</v>
      </c>
      <c r="F5744" s="1" t="s">
        <v>414</v>
      </c>
      <c r="G5744" s="1"/>
      <c r="H5744" s="295"/>
    </row>
    <row r="5745" spans="1:8" s="296" customFormat="1" ht="15" customHeight="1">
      <c r="A5745" s="184">
        <v>44467</v>
      </c>
      <c r="B5745" s="1" t="s">
        <v>149</v>
      </c>
      <c r="C5745" s="144">
        <v>509828</v>
      </c>
      <c r="D5745" s="144"/>
      <c r="E5745" s="1" t="s">
        <v>346</v>
      </c>
      <c r="F5745" s="1" t="s">
        <v>414</v>
      </c>
      <c r="G5745" s="1" t="s">
        <v>173</v>
      </c>
      <c r="H5745" s="295"/>
    </row>
    <row r="5746" spans="1:8" s="296" customFormat="1" ht="15" customHeight="1">
      <c r="A5746" s="184">
        <v>44467</v>
      </c>
      <c r="B5746" s="1" t="s">
        <v>266</v>
      </c>
      <c r="C5746" s="1"/>
      <c r="D5746" s="144">
        <v>509828</v>
      </c>
      <c r="E5746" s="1" t="s">
        <v>346</v>
      </c>
      <c r="F5746" s="1" t="s">
        <v>414</v>
      </c>
      <c r="G5746" s="1"/>
      <c r="H5746" s="295"/>
    </row>
    <row r="5747" spans="1:8" s="296" customFormat="1" ht="15" customHeight="1">
      <c r="A5747" s="184">
        <v>44467</v>
      </c>
      <c r="B5747" s="1" t="s">
        <v>149</v>
      </c>
      <c r="C5747" s="144">
        <v>19960</v>
      </c>
      <c r="D5747" s="144"/>
      <c r="E5747" s="1" t="s">
        <v>346</v>
      </c>
      <c r="F5747" s="1" t="s">
        <v>414</v>
      </c>
      <c r="G5747" s="1" t="s">
        <v>173</v>
      </c>
      <c r="H5747" s="295"/>
    </row>
    <row r="5748" spans="1:8" s="296" customFormat="1" ht="15" customHeight="1">
      <c r="A5748" s="184">
        <v>44467</v>
      </c>
      <c r="B5748" s="1" t="s">
        <v>266</v>
      </c>
      <c r="C5748" s="144"/>
      <c r="D5748" s="144">
        <v>19960</v>
      </c>
      <c r="E5748" s="1" t="s">
        <v>346</v>
      </c>
      <c r="F5748" s="1" t="s">
        <v>414</v>
      </c>
      <c r="G5748" s="1"/>
      <c r="H5748" s="295"/>
    </row>
    <row r="5749" spans="1:8" s="296" customFormat="1" ht="15" customHeight="1">
      <c r="A5749" s="184">
        <v>44467</v>
      </c>
      <c r="B5749" s="1" t="s">
        <v>149</v>
      </c>
      <c r="C5749" s="144">
        <v>131670</v>
      </c>
      <c r="D5749" s="144"/>
      <c r="E5749" s="1" t="s">
        <v>341</v>
      </c>
      <c r="F5749" s="1" t="s">
        <v>414</v>
      </c>
      <c r="G5749" s="1" t="s">
        <v>173</v>
      </c>
      <c r="H5749" s="295"/>
    </row>
    <row r="5750" spans="1:8" s="296" customFormat="1" ht="15" customHeight="1">
      <c r="A5750" s="184">
        <v>44467</v>
      </c>
      <c r="B5750" s="1" t="s">
        <v>266</v>
      </c>
      <c r="C5750" s="1"/>
      <c r="D5750" s="144">
        <v>131670</v>
      </c>
      <c r="E5750" s="1" t="s">
        <v>341</v>
      </c>
      <c r="F5750" s="1" t="s">
        <v>414</v>
      </c>
      <c r="G5750" s="1"/>
      <c r="H5750" s="295"/>
    </row>
    <row r="5751" spans="1:8" s="296" customFormat="1" ht="15" customHeight="1">
      <c r="A5751" s="184">
        <v>44467</v>
      </c>
      <c r="B5751" s="1" t="s">
        <v>149</v>
      </c>
      <c r="C5751" s="144">
        <v>43670</v>
      </c>
      <c r="D5751" s="144"/>
      <c r="E5751" s="1" t="s">
        <v>341</v>
      </c>
      <c r="F5751" s="1" t="s">
        <v>414</v>
      </c>
      <c r="G5751" s="1" t="s">
        <v>173</v>
      </c>
      <c r="H5751" s="295"/>
    </row>
    <row r="5752" spans="1:8" s="296" customFormat="1" ht="15" customHeight="1">
      <c r="A5752" s="184">
        <v>44467</v>
      </c>
      <c r="B5752" s="1" t="s">
        <v>266</v>
      </c>
      <c r="C5752" s="144"/>
      <c r="D5752" s="144">
        <v>43670</v>
      </c>
      <c r="E5752" s="1" t="s">
        <v>341</v>
      </c>
      <c r="F5752" s="1" t="s">
        <v>414</v>
      </c>
      <c r="G5752" s="1"/>
      <c r="H5752" s="295"/>
    </row>
    <row r="5753" spans="1:8" s="296" customFormat="1" ht="15" customHeight="1">
      <c r="A5753" s="184">
        <v>44467</v>
      </c>
      <c r="B5753" s="1" t="s">
        <v>149</v>
      </c>
      <c r="C5753" s="144">
        <v>2650</v>
      </c>
      <c r="D5753" s="144"/>
      <c r="E5753" s="1" t="s">
        <v>341</v>
      </c>
      <c r="F5753" s="1" t="s">
        <v>414</v>
      </c>
      <c r="G5753" s="1" t="s">
        <v>173</v>
      </c>
      <c r="H5753" s="295"/>
    </row>
    <row r="5754" spans="1:8" s="296" customFormat="1" ht="15" customHeight="1">
      <c r="A5754" s="184">
        <v>44467</v>
      </c>
      <c r="B5754" s="1" t="s">
        <v>266</v>
      </c>
      <c r="C5754" s="1"/>
      <c r="D5754" s="144">
        <v>2650</v>
      </c>
      <c r="E5754" s="1" t="s">
        <v>341</v>
      </c>
      <c r="F5754" s="1" t="s">
        <v>414</v>
      </c>
      <c r="G5754" s="1"/>
      <c r="H5754" s="295"/>
    </row>
    <row r="5755" spans="1:8" s="296" customFormat="1" ht="15" customHeight="1">
      <c r="A5755" s="184">
        <v>44467</v>
      </c>
      <c r="B5755" s="1" t="s">
        <v>149</v>
      </c>
      <c r="C5755" s="144">
        <v>22480</v>
      </c>
      <c r="D5755" s="144"/>
      <c r="E5755" s="1" t="s">
        <v>341</v>
      </c>
      <c r="F5755" s="1" t="s">
        <v>414</v>
      </c>
      <c r="G5755" s="1" t="s">
        <v>173</v>
      </c>
      <c r="H5755" s="295"/>
    </row>
    <row r="5756" spans="1:8" s="296" customFormat="1" ht="15" customHeight="1">
      <c r="A5756" s="184">
        <v>44467</v>
      </c>
      <c r="B5756" s="1" t="s">
        <v>266</v>
      </c>
      <c r="C5756" s="144"/>
      <c r="D5756" s="144">
        <v>22480</v>
      </c>
      <c r="E5756" s="1" t="s">
        <v>341</v>
      </c>
      <c r="F5756" s="1" t="s">
        <v>414</v>
      </c>
      <c r="G5756" s="1"/>
      <c r="H5756" s="295"/>
    </row>
    <row r="5757" spans="1:8" s="296" customFormat="1" ht="15" customHeight="1">
      <c r="A5757" s="184">
        <v>44467</v>
      </c>
      <c r="B5757" s="1" t="s">
        <v>149</v>
      </c>
      <c r="C5757" s="144">
        <v>5140</v>
      </c>
      <c r="D5757" s="144"/>
      <c r="E5757" s="1" t="s">
        <v>341</v>
      </c>
      <c r="F5757" s="1" t="s">
        <v>414</v>
      </c>
      <c r="G5757" s="1" t="s">
        <v>173</v>
      </c>
      <c r="H5757" s="295"/>
    </row>
    <row r="5758" spans="1:8" s="296" customFormat="1" ht="15" customHeight="1">
      <c r="A5758" s="184">
        <v>44467</v>
      </c>
      <c r="B5758" s="1" t="s">
        <v>266</v>
      </c>
      <c r="C5758" s="144"/>
      <c r="D5758" s="144">
        <v>5140</v>
      </c>
      <c r="E5758" s="1" t="s">
        <v>341</v>
      </c>
      <c r="F5758" s="1" t="s">
        <v>414</v>
      </c>
      <c r="G5758" s="1"/>
      <c r="H5758" s="295"/>
    </row>
    <row r="5759" spans="1:8" s="296" customFormat="1" ht="15" customHeight="1">
      <c r="A5759" s="184">
        <v>44467</v>
      </c>
      <c r="B5759" s="1" t="s">
        <v>149</v>
      </c>
      <c r="C5759" s="144">
        <v>3360456</v>
      </c>
      <c r="D5759" s="144"/>
      <c r="E5759" s="1" t="s">
        <v>341</v>
      </c>
      <c r="F5759" s="1" t="s">
        <v>414</v>
      </c>
      <c r="G5759" s="1" t="s">
        <v>173</v>
      </c>
      <c r="H5759" s="295"/>
    </row>
    <row r="5760" spans="1:8" s="296" customFormat="1" ht="15" customHeight="1">
      <c r="A5760" s="184">
        <v>44467</v>
      </c>
      <c r="B5760" s="1" t="s">
        <v>266</v>
      </c>
      <c r="C5760" s="144"/>
      <c r="D5760" s="144">
        <v>3360456</v>
      </c>
      <c r="E5760" s="1" t="s">
        <v>341</v>
      </c>
      <c r="F5760" s="1" t="s">
        <v>414</v>
      </c>
      <c r="G5760" s="1"/>
      <c r="H5760" s="295"/>
    </row>
    <row r="5761" spans="1:8" s="296" customFormat="1" ht="15" customHeight="1">
      <c r="A5761" s="184">
        <v>44467</v>
      </c>
      <c r="B5761" s="1" t="s">
        <v>149</v>
      </c>
      <c r="C5761" s="144">
        <v>1114784</v>
      </c>
      <c r="D5761" s="144"/>
      <c r="E5761" s="1" t="s">
        <v>341</v>
      </c>
      <c r="F5761" s="1" t="s">
        <v>414</v>
      </c>
      <c r="G5761" s="1" t="s">
        <v>173</v>
      </c>
      <c r="H5761" s="295"/>
    </row>
    <row r="5762" spans="1:8" s="296" customFormat="1" ht="15" customHeight="1">
      <c r="A5762" s="184">
        <v>44467</v>
      </c>
      <c r="B5762" s="1" t="s">
        <v>266</v>
      </c>
      <c r="C5762" s="1"/>
      <c r="D5762" s="144">
        <v>1114784</v>
      </c>
      <c r="E5762" s="1" t="s">
        <v>341</v>
      </c>
      <c r="F5762" s="1" t="s">
        <v>414</v>
      </c>
      <c r="G5762" s="1"/>
      <c r="H5762" s="295"/>
    </row>
    <row r="5763" spans="1:8" s="296" customFormat="1" ht="15" customHeight="1">
      <c r="A5763" s="184">
        <v>44467</v>
      </c>
      <c r="B5763" s="1" t="s">
        <v>149</v>
      </c>
      <c r="C5763" s="144">
        <v>67738</v>
      </c>
      <c r="D5763" s="144"/>
      <c r="E5763" s="1" t="s">
        <v>341</v>
      </c>
      <c r="F5763" s="1" t="s">
        <v>414</v>
      </c>
      <c r="G5763" s="1" t="s">
        <v>173</v>
      </c>
      <c r="H5763" s="295"/>
    </row>
    <row r="5764" spans="1:8" s="296" customFormat="1" ht="15" customHeight="1">
      <c r="A5764" s="184">
        <v>44467</v>
      </c>
      <c r="B5764" s="1" t="s">
        <v>266</v>
      </c>
      <c r="C5764" s="144"/>
      <c r="D5764" s="144">
        <v>67738</v>
      </c>
      <c r="E5764" s="1" t="s">
        <v>341</v>
      </c>
      <c r="F5764" s="1" t="s">
        <v>414</v>
      </c>
      <c r="G5764" s="1"/>
      <c r="H5764" s="295"/>
    </row>
    <row r="5765" spans="1:8" s="296" customFormat="1" ht="15" customHeight="1">
      <c r="A5765" s="184">
        <v>44467</v>
      </c>
      <c r="B5765" s="1" t="s">
        <v>149</v>
      </c>
      <c r="C5765" s="144">
        <v>131417</v>
      </c>
      <c r="D5765" s="144"/>
      <c r="E5765" s="1" t="s">
        <v>341</v>
      </c>
      <c r="F5765" s="1" t="s">
        <v>414</v>
      </c>
      <c r="G5765" s="1" t="s">
        <v>173</v>
      </c>
      <c r="H5765" s="295"/>
    </row>
    <row r="5766" spans="1:8" s="296" customFormat="1" ht="15" customHeight="1">
      <c r="A5766" s="184">
        <v>44467</v>
      </c>
      <c r="B5766" s="1" t="s">
        <v>266</v>
      </c>
      <c r="C5766" s="1"/>
      <c r="D5766" s="144">
        <v>131417</v>
      </c>
      <c r="E5766" s="1" t="s">
        <v>341</v>
      </c>
      <c r="F5766" s="1" t="s">
        <v>414</v>
      </c>
      <c r="G5766" s="1"/>
      <c r="H5766" s="295"/>
    </row>
    <row r="5767" spans="1:8" s="296" customFormat="1" ht="15" customHeight="1">
      <c r="A5767" s="184">
        <v>44467</v>
      </c>
      <c r="B5767" s="1" t="s">
        <v>149</v>
      </c>
      <c r="C5767" s="144">
        <v>573848</v>
      </c>
      <c r="D5767" s="144"/>
      <c r="E5767" s="1" t="s">
        <v>341</v>
      </c>
      <c r="F5767" s="1" t="s">
        <v>414</v>
      </c>
      <c r="G5767" s="1" t="s">
        <v>173</v>
      </c>
      <c r="H5767" s="295"/>
    </row>
    <row r="5768" spans="1:8" s="296" customFormat="1" ht="15" customHeight="1">
      <c r="A5768" s="184">
        <v>44467</v>
      </c>
      <c r="B5768" s="1" t="s">
        <v>266</v>
      </c>
      <c r="C5768" s="144"/>
      <c r="D5768" s="144">
        <v>573848</v>
      </c>
      <c r="E5768" s="1" t="s">
        <v>341</v>
      </c>
      <c r="F5768" s="1" t="s">
        <v>414</v>
      </c>
      <c r="G5768" s="1"/>
      <c r="H5768" s="295"/>
    </row>
    <row r="5769" spans="1:8" s="296" customFormat="1" ht="15" customHeight="1">
      <c r="A5769" s="184">
        <v>44467</v>
      </c>
      <c r="B5769" s="1" t="s">
        <v>149</v>
      </c>
      <c r="C5769" s="144">
        <v>37874</v>
      </c>
      <c r="D5769" s="144"/>
      <c r="E5769" s="1" t="s">
        <v>382</v>
      </c>
      <c r="F5769" s="1" t="s">
        <v>414</v>
      </c>
      <c r="G5769" s="1" t="s">
        <v>173</v>
      </c>
      <c r="H5769" s="295"/>
    </row>
    <row r="5770" spans="1:8" s="296" customFormat="1" ht="15" customHeight="1">
      <c r="A5770" s="184">
        <v>44467</v>
      </c>
      <c r="B5770" s="1" t="s">
        <v>266</v>
      </c>
      <c r="C5770" s="1"/>
      <c r="D5770" s="144">
        <v>37874</v>
      </c>
      <c r="E5770" s="1" t="s">
        <v>382</v>
      </c>
      <c r="F5770" s="1" t="s">
        <v>414</v>
      </c>
      <c r="G5770" s="1"/>
      <c r="H5770" s="295"/>
    </row>
    <row r="5771" spans="1:8" s="296" customFormat="1" ht="15" customHeight="1">
      <c r="A5771" s="184">
        <v>44466</v>
      </c>
      <c r="B5771" s="1" t="s">
        <v>149</v>
      </c>
      <c r="C5771" s="144">
        <v>19090</v>
      </c>
      <c r="D5771" s="144"/>
      <c r="E5771" s="1" t="s">
        <v>470</v>
      </c>
      <c r="F5771" s="1" t="s">
        <v>414</v>
      </c>
      <c r="G5771" s="1" t="s">
        <v>173</v>
      </c>
      <c r="H5771" s="295"/>
    </row>
    <row r="5772" spans="1:8" s="296" customFormat="1" ht="15" customHeight="1">
      <c r="A5772" s="184">
        <v>44466</v>
      </c>
      <c r="B5772" s="1" t="s">
        <v>266</v>
      </c>
      <c r="C5772" s="144"/>
      <c r="D5772" s="144">
        <v>19090</v>
      </c>
      <c r="E5772" s="1" t="s">
        <v>470</v>
      </c>
      <c r="F5772" s="1" t="s">
        <v>414</v>
      </c>
      <c r="G5772" s="1"/>
      <c r="H5772" s="295"/>
    </row>
    <row r="5773" spans="1:8" s="296" customFormat="1" ht="15" customHeight="1">
      <c r="A5773" s="184">
        <v>44466</v>
      </c>
      <c r="B5773" s="1" t="s">
        <v>149</v>
      </c>
      <c r="C5773" s="144">
        <v>28138</v>
      </c>
      <c r="D5773" s="285"/>
      <c r="E5773" s="1" t="s">
        <v>340</v>
      </c>
      <c r="F5773" s="1" t="s">
        <v>414</v>
      </c>
      <c r="G5773" s="1" t="s">
        <v>173</v>
      </c>
      <c r="H5773" s="295"/>
    </row>
    <row r="5774" spans="1:8" s="296" customFormat="1" ht="15" customHeight="1">
      <c r="A5774" s="184">
        <v>44466</v>
      </c>
      <c r="B5774" s="1" t="s">
        <v>266</v>
      </c>
      <c r="C5774" s="1"/>
      <c r="D5774" s="144">
        <v>28138</v>
      </c>
      <c r="E5774" s="1" t="s">
        <v>340</v>
      </c>
      <c r="F5774" s="1" t="s">
        <v>414</v>
      </c>
      <c r="G5774" s="1"/>
      <c r="H5774" s="295"/>
    </row>
    <row r="5775" spans="1:8" s="296" customFormat="1" ht="15" customHeight="1">
      <c r="A5775" s="184">
        <v>44466</v>
      </c>
      <c r="B5775" s="1" t="s">
        <v>149</v>
      </c>
      <c r="C5775" s="144">
        <v>1100</v>
      </c>
      <c r="D5775" s="144"/>
      <c r="E5775" s="1" t="s">
        <v>340</v>
      </c>
      <c r="F5775" s="1" t="s">
        <v>414</v>
      </c>
      <c r="G5775" s="1" t="s">
        <v>173</v>
      </c>
      <c r="H5775" s="295"/>
    </row>
    <row r="5776" spans="1:8" s="296" customFormat="1" ht="15" customHeight="1">
      <c r="A5776" s="184">
        <v>44466</v>
      </c>
      <c r="B5776" s="1" t="s">
        <v>266</v>
      </c>
      <c r="C5776" s="144"/>
      <c r="D5776" s="144">
        <v>1100</v>
      </c>
      <c r="E5776" s="1" t="s">
        <v>340</v>
      </c>
      <c r="F5776" s="1" t="s">
        <v>414</v>
      </c>
      <c r="G5776" s="1"/>
      <c r="H5776" s="295"/>
    </row>
    <row r="5777" spans="1:8" s="296" customFormat="1" ht="15" customHeight="1">
      <c r="A5777" s="184">
        <v>44466</v>
      </c>
      <c r="B5777" s="1" t="s">
        <v>149</v>
      </c>
      <c r="C5777" s="144">
        <v>6590</v>
      </c>
      <c r="D5777" s="144"/>
      <c r="E5777" s="1" t="s">
        <v>370</v>
      </c>
      <c r="F5777" s="1" t="s">
        <v>414</v>
      </c>
      <c r="G5777" s="1" t="s">
        <v>173</v>
      </c>
      <c r="H5777" s="295"/>
    </row>
    <row r="5778" spans="1:8" s="296" customFormat="1" ht="15" customHeight="1">
      <c r="A5778" s="184">
        <v>44466</v>
      </c>
      <c r="B5778" s="1" t="s">
        <v>266</v>
      </c>
      <c r="C5778" s="1"/>
      <c r="D5778" s="144">
        <v>6590</v>
      </c>
      <c r="E5778" s="1" t="s">
        <v>370</v>
      </c>
      <c r="F5778" s="1" t="s">
        <v>414</v>
      </c>
      <c r="G5778" s="1"/>
      <c r="H5778" s="295"/>
    </row>
    <row r="5779" spans="1:8" s="296" customFormat="1" ht="15" customHeight="1">
      <c r="A5779" s="184">
        <v>44466</v>
      </c>
      <c r="B5779" s="1" t="s">
        <v>149</v>
      </c>
      <c r="C5779" s="144">
        <v>168421</v>
      </c>
      <c r="D5779" s="144"/>
      <c r="E5779" s="1" t="s">
        <v>370</v>
      </c>
      <c r="F5779" s="1" t="s">
        <v>414</v>
      </c>
      <c r="G5779" s="1" t="s">
        <v>173</v>
      </c>
      <c r="H5779" s="295"/>
    </row>
    <row r="5780" spans="1:8" s="296" customFormat="1" ht="15" customHeight="1">
      <c r="A5780" s="184">
        <v>44466</v>
      </c>
      <c r="B5780" s="1" t="s">
        <v>266</v>
      </c>
      <c r="C5780" s="144"/>
      <c r="D5780" s="144">
        <v>168421</v>
      </c>
      <c r="E5780" s="1" t="s">
        <v>370</v>
      </c>
      <c r="F5780" s="1" t="s">
        <v>414</v>
      </c>
      <c r="G5780" s="1"/>
      <c r="H5780" s="295"/>
    </row>
    <row r="5781" spans="1:8" s="296" customFormat="1" ht="15" customHeight="1">
      <c r="A5781" s="184">
        <v>44466</v>
      </c>
      <c r="B5781" s="1" t="s">
        <v>149</v>
      </c>
      <c r="C5781" s="144">
        <v>3370</v>
      </c>
      <c r="D5781" s="144"/>
      <c r="E5781" s="1" t="s">
        <v>370</v>
      </c>
      <c r="F5781" s="1" t="s">
        <v>414</v>
      </c>
      <c r="G5781" s="1" t="s">
        <v>173</v>
      </c>
      <c r="H5781" s="295"/>
    </row>
    <row r="5782" spans="1:8" s="296" customFormat="1" ht="15" customHeight="1">
      <c r="A5782" s="184">
        <v>44466</v>
      </c>
      <c r="B5782" s="1" t="s">
        <v>266</v>
      </c>
      <c r="C5782" s="144"/>
      <c r="D5782" s="144">
        <v>3370</v>
      </c>
      <c r="E5782" s="1" t="s">
        <v>370</v>
      </c>
      <c r="F5782" s="1" t="s">
        <v>414</v>
      </c>
      <c r="G5782" s="1"/>
      <c r="H5782" s="295"/>
    </row>
    <row r="5783" spans="1:8" s="296" customFormat="1" ht="15" customHeight="1">
      <c r="A5783" s="184">
        <v>44466</v>
      </c>
      <c r="B5783" s="1" t="s">
        <v>149</v>
      </c>
      <c r="C5783" s="144">
        <v>86207</v>
      </c>
      <c r="D5783" s="144"/>
      <c r="E5783" s="1" t="s">
        <v>370</v>
      </c>
      <c r="F5783" s="1" t="s">
        <v>414</v>
      </c>
      <c r="G5783" s="1" t="s">
        <v>173</v>
      </c>
      <c r="H5783" s="295"/>
    </row>
    <row r="5784" spans="1:8" s="296" customFormat="1" ht="15" customHeight="1">
      <c r="A5784" s="184">
        <v>44466</v>
      </c>
      <c r="B5784" s="1" t="s">
        <v>266</v>
      </c>
      <c r="C5784" s="144"/>
      <c r="D5784" s="144">
        <v>86207</v>
      </c>
      <c r="E5784" s="1" t="s">
        <v>370</v>
      </c>
      <c r="F5784" s="1" t="s">
        <v>414</v>
      </c>
      <c r="G5784" s="1"/>
      <c r="H5784" s="295"/>
    </row>
    <row r="5785" spans="1:8" s="296" customFormat="1" ht="15" customHeight="1">
      <c r="A5785" s="184">
        <v>44463</v>
      </c>
      <c r="B5785" s="1" t="s">
        <v>149</v>
      </c>
      <c r="C5785" s="144">
        <v>170148</v>
      </c>
      <c r="D5785" s="144"/>
      <c r="E5785" s="1" t="s">
        <v>340</v>
      </c>
      <c r="F5785" s="1" t="s">
        <v>414</v>
      </c>
      <c r="G5785" s="1" t="s">
        <v>173</v>
      </c>
      <c r="H5785" s="295"/>
    </row>
    <row r="5786" spans="1:8" s="296" customFormat="1" ht="15" customHeight="1">
      <c r="A5786" s="184">
        <v>44463</v>
      </c>
      <c r="B5786" s="1" t="s">
        <v>266</v>
      </c>
      <c r="C5786" s="144"/>
      <c r="D5786" s="144">
        <v>170148</v>
      </c>
      <c r="E5786" s="1" t="s">
        <v>340</v>
      </c>
      <c r="F5786" s="1" t="s">
        <v>414</v>
      </c>
      <c r="G5786" s="1"/>
      <c r="H5786" s="295"/>
    </row>
    <row r="5787" spans="1:8" s="296" customFormat="1" ht="15" customHeight="1">
      <c r="A5787" s="184">
        <v>44463</v>
      </c>
      <c r="B5787" s="1" t="s">
        <v>149</v>
      </c>
      <c r="C5787" s="144">
        <v>140657</v>
      </c>
      <c r="D5787" s="144"/>
      <c r="E5787" s="1" t="s">
        <v>340</v>
      </c>
      <c r="F5787" s="1" t="s">
        <v>414</v>
      </c>
      <c r="G5787" s="1" t="s">
        <v>173</v>
      </c>
      <c r="H5787" s="295"/>
    </row>
    <row r="5788" spans="1:8" s="296" customFormat="1" ht="15" customHeight="1">
      <c r="A5788" s="184">
        <v>44463</v>
      </c>
      <c r="B5788" s="1" t="s">
        <v>266</v>
      </c>
      <c r="C5788" s="144"/>
      <c r="D5788" s="144">
        <v>140657</v>
      </c>
      <c r="E5788" s="1" t="s">
        <v>340</v>
      </c>
      <c r="F5788" s="1" t="s">
        <v>414</v>
      </c>
      <c r="G5788" s="1"/>
      <c r="H5788" s="295"/>
    </row>
    <row r="5789" spans="1:8" s="296" customFormat="1" ht="15" customHeight="1">
      <c r="A5789" s="184">
        <v>44463</v>
      </c>
      <c r="B5789" s="1" t="s">
        <v>149</v>
      </c>
      <c r="C5789" s="144">
        <v>6660</v>
      </c>
      <c r="D5789" s="144"/>
      <c r="E5789" s="1" t="s">
        <v>340</v>
      </c>
      <c r="F5789" s="1" t="s">
        <v>414</v>
      </c>
      <c r="G5789" s="1" t="s">
        <v>173</v>
      </c>
      <c r="H5789" s="295"/>
    </row>
    <row r="5790" spans="1:8" s="296" customFormat="1" ht="15" customHeight="1">
      <c r="A5790" s="184">
        <v>44463</v>
      </c>
      <c r="B5790" s="1" t="s">
        <v>266</v>
      </c>
      <c r="C5790" s="144"/>
      <c r="D5790" s="144">
        <v>6660</v>
      </c>
      <c r="E5790" s="1" t="s">
        <v>340</v>
      </c>
      <c r="F5790" s="1" t="s">
        <v>414</v>
      </c>
      <c r="G5790" s="1"/>
      <c r="H5790" s="295"/>
    </row>
    <row r="5791" spans="1:8" s="296" customFormat="1" ht="15" customHeight="1">
      <c r="A5791" s="184">
        <v>44463</v>
      </c>
      <c r="B5791" s="1" t="s">
        <v>149</v>
      </c>
      <c r="C5791" s="144">
        <v>5500</v>
      </c>
      <c r="D5791" s="144"/>
      <c r="E5791" s="1" t="s">
        <v>340</v>
      </c>
      <c r="F5791" s="1" t="s">
        <v>414</v>
      </c>
      <c r="G5791" s="1" t="s">
        <v>173</v>
      </c>
      <c r="H5791" s="295"/>
    </row>
    <row r="5792" spans="1:8" s="296" customFormat="1" ht="15" customHeight="1">
      <c r="A5792" s="184">
        <v>44463</v>
      </c>
      <c r="B5792" s="1" t="s">
        <v>266</v>
      </c>
      <c r="C5792" s="144"/>
      <c r="D5792" s="144">
        <v>5500</v>
      </c>
      <c r="E5792" s="1" t="s">
        <v>340</v>
      </c>
      <c r="F5792" s="1" t="s">
        <v>414</v>
      </c>
      <c r="G5792" s="1"/>
      <c r="H5792" s="295"/>
    </row>
    <row r="5793" spans="1:8" s="296" customFormat="1" ht="15" customHeight="1">
      <c r="A5793" s="184">
        <v>44463</v>
      </c>
      <c r="B5793" s="1" t="s">
        <v>149</v>
      </c>
      <c r="C5793" s="144">
        <v>3159182</v>
      </c>
      <c r="D5793" s="144"/>
      <c r="E5793" s="1" t="s">
        <v>369</v>
      </c>
      <c r="F5793" s="1" t="s">
        <v>414</v>
      </c>
      <c r="G5793" s="1" t="s">
        <v>173</v>
      </c>
      <c r="H5793" s="295"/>
    </row>
    <row r="5794" spans="1:8" s="296" customFormat="1" ht="15" customHeight="1">
      <c r="A5794" s="184">
        <v>44463</v>
      </c>
      <c r="B5794" s="1" t="s">
        <v>266</v>
      </c>
      <c r="C5794" s="144"/>
      <c r="D5794" s="144">
        <v>3159182</v>
      </c>
      <c r="E5794" s="1" t="s">
        <v>369</v>
      </c>
      <c r="F5794" s="1" t="s">
        <v>414</v>
      </c>
      <c r="G5794" s="1"/>
      <c r="H5794" s="295"/>
    </row>
    <row r="5795" spans="1:8" s="296" customFormat="1" ht="15" customHeight="1">
      <c r="A5795" s="184">
        <v>44463</v>
      </c>
      <c r="B5795" s="1" t="s">
        <v>149</v>
      </c>
      <c r="C5795" s="144">
        <v>680</v>
      </c>
      <c r="D5795" s="144"/>
      <c r="E5795" s="1" t="s">
        <v>334</v>
      </c>
      <c r="F5795" s="1" t="s">
        <v>414</v>
      </c>
      <c r="G5795" s="1" t="s">
        <v>173</v>
      </c>
      <c r="H5795" s="295"/>
    </row>
    <row r="5796" spans="1:8" s="296" customFormat="1" ht="15" customHeight="1">
      <c r="A5796" s="184">
        <v>44463</v>
      </c>
      <c r="B5796" s="1" t="s">
        <v>266</v>
      </c>
      <c r="C5796" s="144"/>
      <c r="D5796" s="144">
        <v>680</v>
      </c>
      <c r="E5796" s="1" t="s">
        <v>334</v>
      </c>
      <c r="F5796" s="1" t="s">
        <v>414</v>
      </c>
      <c r="G5796" s="1"/>
      <c r="H5796" s="295"/>
    </row>
    <row r="5797" spans="1:8" s="296" customFormat="1" ht="15" customHeight="1">
      <c r="A5797" s="184">
        <v>44463</v>
      </c>
      <c r="B5797" s="1" t="s">
        <v>149</v>
      </c>
      <c r="C5797" s="144">
        <v>17424</v>
      </c>
      <c r="D5797" s="144"/>
      <c r="E5797" s="1" t="s">
        <v>334</v>
      </c>
      <c r="F5797" s="1" t="s">
        <v>414</v>
      </c>
      <c r="G5797" s="1" t="s">
        <v>173</v>
      </c>
      <c r="H5797" s="295"/>
    </row>
    <row r="5798" spans="1:8" s="296" customFormat="1" ht="15" customHeight="1">
      <c r="A5798" s="184">
        <v>44463</v>
      </c>
      <c r="B5798" s="1" t="s">
        <v>266</v>
      </c>
      <c r="C5798" s="144"/>
      <c r="D5798" s="144">
        <v>17424</v>
      </c>
      <c r="E5798" s="1" t="s">
        <v>334</v>
      </c>
      <c r="F5798" s="1" t="s">
        <v>414</v>
      </c>
      <c r="G5798" s="1"/>
      <c r="H5798" s="295"/>
    </row>
    <row r="5799" spans="1:8" s="296" customFormat="1" ht="15" customHeight="1">
      <c r="A5799" s="184">
        <v>44454</v>
      </c>
      <c r="B5799" s="1" t="s">
        <v>149</v>
      </c>
      <c r="C5799" s="144">
        <v>880000</v>
      </c>
      <c r="D5799" s="144"/>
      <c r="E5799" s="1" t="s">
        <v>678</v>
      </c>
      <c r="F5799" s="1" t="s">
        <v>414</v>
      </c>
      <c r="G5799" s="1" t="s">
        <v>173</v>
      </c>
      <c r="H5799" s="295"/>
    </row>
    <row r="5800" spans="1:8" s="296" customFormat="1" ht="15" customHeight="1">
      <c r="A5800" s="184">
        <v>44454</v>
      </c>
      <c r="B5800" s="1" t="s">
        <v>266</v>
      </c>
      <c r="C5800" s="144"/>
      <c r="D5800" s="144">
        <v>880000</v>
      </c>
      <c r="E5800" s="1" t="s">
        <v>678</v>
      </c>
      <c r="F5800" s="1" t="s">
        <v>414</v>
      </c>
      <c r="G5800" s="1"/>
      <c r="H5800" s="295"/>
    </row>
    <row r="5801" spans="1:8" s="296" customFormat="1" ht="15" customHeight="1">
      <c r="A5801" s="184" t="s">
        <v>1132</v>
      </c>
      <c r="B5801" s="1" t="s">
        <v>149</v>
      </c>
      <c r="C5801" s="144">
        <v>297000</v>
      </c>
      <c r="D5801" s="144"/>
      <c r="E5801" s="1" t="s">
        <v>392</v>
      </c>
      <c r="F5801" s="1" t="s">
        <v>414</v>
      </c>
      <c r="G5801" s="1" t="s">
        <v>173</v>
      </c>
      <c r="H5801" s="295"/>
    </row>
    <row r="5802" spans="1:8" s="296" customFormat="1" ht="15" customHeight="1">
      <c r="A5802" s="188" t="s">
        <v>1132</v>
      </c>
      <c r="B5802" s="26" t="s">
        <v>266</v>
      </c>
      <c r="C5802" s="26"/>
      <c r="D5802" s="359">
        <v>297000</v>
      </c>
      <c r="E5802" s="26" t="s">
        <v>392</v>
      </c>
      <c r="F5802" s="26" t="s">
        <v>414</v>
      </c>
      <c r="G5802" s="26"/>
      <c r="H5802" s="159" t="s">
        <v>1142</v>
      </c>
    </row>
    <row r="5803" spans="1:8" ht="15" customHeight="1">
      <c r="A5803" s="186">
        <v>44440</v>
      </c>
      <c r="B5803" s="137" t="s">
        <v>13</v>
      </c>
      <c r="C5803" s="177">
        <v>45831500</v>
      </c>
      <c r="D5803" s="177"/>
      <c r="E5803" s="138"/>
      <c r="F5803" s="138" t="s">
        <v>1233</v>
      </c>
      <c r="G5803" s="139"/>
    </row>
    <row r="5804" spans="1:8" ht="15" customHeight="1">
      <c r="A5804" s="187">
        <v>44440</v>
      </c>
      <c r="B5804" s="136" t="s">
        <v>591</v>
      </c>
      <c r="C5804" s="178"/>
      <c r="D5804" s="178">
        <f>C5803</f>
        <v>45831500</v>
      </c>
      <c r="E5804" s="133"/>
      <c r="F5804" s="133" t="s">
        <v>1233</v>
      </c>
      <c r="G5804" s="134" t="s">
        <v>172</v>
      </c>
    </row>
    <row r="5805" spans="1:8" ht="15" customHeight="1">
      <c r="A5805" s="247">
        <v>44445</v>
      </c>
      <c r="B5805" s="286" t="s">
        <v>1038</v>
      </c>
      <c r="C5805" s="176">
        <v>135620155</v>
      </c>
      <c r="D5805" s="176"/>
      <c r="E5805" s="142"/>
      <c r="F5805" s="142" t="s">
        <v>1039</v>
      </c>
      <c r="G5805" s="287" t="s">
        <v>172</v>
      </c>
    </row>
    <row r="5806" spans="1:8" ht="15" customHeight="1">
      <c r="A5806" s="234">
        <f>A5805</f>
        <v>44445</v>
      </c>
      <c r="B5806" s="288" t="s">
        <v>148</v>
      </c>
      <c r="C5806" s="303"/>
      <c r="D5806" s="303">
        <f>C5805</f>
        <v>135620155</v>
      </c>
      <c r="E5806" s="237"/>
      <c r="F5806" s="237" t="str">
        <f>F5805</f>
        <v>자금이체</v>
      </c>
      <c r="G5806" s="289" t="s">
        <v>173</v>
      </c>
    </row>
    <row r="5807" spans="1:8" ht="15" customHeight="1">
      <c r="A5807" s="186">
        <v>44445</v>
      </c>
      <c r="B5807" s="137" t="s">
        <v>1035</v>
      </c>
      <c r="C5807" s="177">
        <v>135620155</v>
      </c>
      <c r="D5807" s="177"/>
      <c r="E5807" s="138" t="s">
        <v>1036</v>
      </c>
      <c r="F5807" s="138" t="s">
        <v>1037</v>
      </c>
      <c r="G5807" s="139"/>
    </row>
    <row r="5808" spans="1:8" ht="15" customHeight="1">
      <c r="A5808" s="187">
        <f>A5807</f>
        <v>44445</v>
      </c>
      <c r="B5808" s="136" t="s">
        <v>148</v>
      </c>
      <c r="C5808" s="178"/>
      <c r="D5808" s="178">
        <f>C5807</f>
        <v>135620155</v>
      </c>
      <c r="E5808" s="133" t="s">
        <v>1036</v>
      </c>
      <c r="F5808" s="133" t="str">
        <f>F5807</f>
        <v>부동산위탁관리비(8월) 지급</v>
      </c>
      <c r="G5808" s="134" t="s">
        <v>172</v>
      </c>
    </row>
    <row r="5809" spans="1:7" ht="15" customHeight="1">
      <c r="A5809" s="186">
        <v>44446</v>
      </c>
      <c r="B5809" s="137" t="s">
        <v>1040</v>
      </c>
      <c r="C5809" s="177">
        <v>175003900</v>
      </c>
      <c r="D5809" s="177"/>
      <c r="E5809" s="138"/>
      <c r="F5809" s="138" t="s">
        <v>1144</v>
      </c>
      <c r="G5809" s="139"/>
    </row>
    <row r="5810" spans="1:7" ht="15" customHeight="1">
      <c r="A5810" s="187">
        <f>A5809</f>
        <v>44446</v>
      </c>
      <c r="B5810" s="136" t="s">
        <v>534</v>
      </c>
      <c r="C5810" s="178"/>
      <c r="D5810" s="178">
        <f>C5809</f>
        <v>175003900</v>
      </c>
      <c r="E5810" s="133"/>
      <c r="F5810" s="133" t="str">
        <f>F5809</f>
        <v>19,20,28F KB손해보험 보증금 입금_2021.12.11 임대차시작</v>
      </c>
      <c r="G5810" s="134" t="s">
        <v>172</v>
      </c>
    </row>
    <row r="5811" spans="1:7" ht="15" customHeight="1">
      <c r="A5811" s="186">
        <v>44446</v>
      </c>
      <c r="B5811" s="137" t="s">
        <v>1040</v>
      </c>
      <c r="C5811" s="177">
        <v>13564600</v>
      </c>
      <c r="D5811" s="177"/>
      <c r="E5811" s="138"/>
      <c r="F5811" s="138" t="s">
        <v>1145</v>
      </c>
      <c r="G5811" s="139"/>
    </row>
    <row r="5812" spans="1:7" ht="15" customHeight="1">
      <c r="A5812" s="187">
        <f>A5811</f>
        <v>44446</v>
      </c>
      <c r="B5812" s="136" t="s">
        <v>13</v>
      </c>
      <c r="C5812" s="178"/>
      <c r="D5812" s="178">
        <f>C5811</f>
        <v>13564600</v>
      </c>
      <c r="E5812" s="133"/>
      <c r="F5812" s="133" t="str">
        <f>F5811</f>
        <v>28F KB손해보험 보증금 입금_2021.12.11 임대차시작</v>
      </c>
      <c r="G5812" s="134" t="s">
        <v>172</v>
      </c>
    </row>
    <row r="5813" spans="1:7" ht="15" customHeight="1">
      <c r="A5813" s="186">
        <v>44446</v>
      </c>
      <c r="B5813" s="137" t="s">
        <v>1040</v>
      </c>
      <c r="C5813" s="177">
        <v>188568500</v>
      </c>
      <c r="D5813" s="177"/>
      <c r="E5813" s="138"/>
      <c r="F5813" s="138" t="s">
        <v>903</v>
      </c>
      <c r="G5813" s="139" t="s">
        <v>1041</v>
      </c>
    </row>
    <row r="5814" spans="1:7" ht="15" customHeight="1">
      <c r="A5814" s="187">
        <f>A5813</f>
        <v>44446</v>
      </c>
      <c r="B5814" s="136" t="s">
        <v>1040</v>
      </c>
      <c r="C5814" s="178"/>
      <c r="D5814" s="178">
        <f>C5813</f>
        <v>188568500</v>
      </c>
      <c r="E5814" s="133"/>
      <c r="F5814" s="133" t="str">
        <f>F5813</f>
        <v>자금이체(대출약정서에 따라 질권미설정 보증금은 보증금 계좌에 예치)</v>
      </c>
      <c r="G5814" s="134" t="s">
        <v>172</v>
      </c>
    </row>
    <row r="5815" spans="1:7" ht="15" customHeight="1">
      <c r="A5815" s="186">
        <v>44449</v>
      </c>
      <c r="B5815" s="137" t="s">
        <v>1040</v>
      </c>
      <c r="C5815" s="177">
        <v>1000000000</v>
      </c>
      <c r="D5815" s="177"/>
      <c r="E5815" s="138"/>
      <c r="F5815" s="138" t="s">
        <v>1043</v>
      </c>
      <c r="G5815" s="139" t="s">
        <v>1041</v>
      </c>
    </row>
    <row r="5816" spans="1:7" ht="15" customHeight="1">
      <c r="A5816" s="186">
        <v>44449</v>
      </c>
      <c r="B5816" s="137" t="s">
        <v>1040</v>
      </c>
      <c r="C5816" s="177">
        <v>106627</v>
      </c>
      <c r="D5816" s="177"/>
      <c r="E5816" s="138"/>
      <c r="F5816" s="138" t="s">
        <v>1043</v>
      </c>
      <c r="G5816" s="139"/>
    </row>
    <row r="5817" spans="1:7" ht="15" customHeight="1">
      <c r="A5817" s="186">
        <f>A5816</f>
        <v>44449</v>
      </c>
      <c r="B5817" s="137" t="s">
        <v>827</v>
      </c>
      <c r="C5817" s="177">
        <f>19400</f>
        <v>19400</v>
      </c>
      <c r="D5817" s="177"/>
      <c r="E5817" s="138"/>
      <c r="F5817" s="138" t="s">
        <v>1043</v>
      </c>
      <c r="G5817" s="139"/>
    </row>
    <row r="5818" spans="1:7" ht="15" customHeight="1">
      <c r="A5818" s="186">
        <f t="shared" ref="A5818:A5819" si="105">A5817</f>
        <v>44449</v>
      </c>
      <c r="B5818" s="137" t="s">
        <v>175</v>
      </c>
      <c r="C5818" s="177"/>
      <c r="D5818" s="177">
        <f>1909040</f>
        <v>1909040</v>
      </c>
      <c r="E5818" s="138"/>
      <c r="F5818" s="138" t="s">
        <v>1043</v>
      </c>
      <c r="G5818" s="139"/>
    </row>
    <row r="5819" spans="1:7" ht="15" customHeight="1">
      <c r="A5819" s="186">
        <f t="shared" si="105"/>
        <v>44449</v>
      </c>
      <c r="B5819" s="137" t="s">
        <v>1042</v>
      </c>
      <c r="C5819" s="177"/>
      <c r="D5819" s="355">
        <f>-D5818+126027</f>
        <v>-1783013</v>
      </c>
      <c r="E5819" s="138"/>
      <c r="F5819" s="138" t="s">
        <v>1043</v>
      </c>
      <c r="G5819" s="139"/>
    </row>
    <row r="5820" spans="1:7" ht="15" customHeight="1">
      <c r="A5820" s="187">
        <f>A5815</f>
        <v>44449</v>
      </c>
      <c r="B5820" s="136" t="s">
        <v>11</v>
      </c>
      <c r="C5820" s="178"/>
      <c r="D5820" s="178">
        <f>C5815</f>
        <v>1000000000</v>
      </c>
      <c r="E5820" s="133"/>
      <c r="F5820" s="133" t="str">
        <f>F5815</f>
        <v>KB자산운용 이행보증금 해지 및 이체</v>
      </c>
      <c r="G5820" s="134" t="s">
        <v>1044</v>
      </c>
    </row>
    <row r="5821" spans="1:7" ht="15" customHeight="1">
      <c r="A5821" s="291">
        <v>44449</v>
      </c>
      <c r="B5821" s="292" t="s">
        <v>1055</v>
      </c>
      <c r="C5821" s="324">
        <v>1000000000</v>
      </c>
      <c r="D5821" s="324"/>
      <c r="E5821" s="294" t="s">
        <v>1056</v>
      </c>
      <c r="F5821" s="294" t="s">
        <v>1054</v>
      </c>
      <c r="G5821" s="207"/>
    </row>
    <row r="5822" spans="1:7" ht="15" customHeight="1">
      <c r="A5822" s="187">
        <v>44449</v>
      </c>
      <c r="B5822" s="136" t="s">
        <v>1040</v>
      </c>
      <c r="C5822" s="178"/>
      <c r="D5822" s="178">
        <f>C5821</f>
        <v>1000000000</v>
      </c>
      <c r="E5822" s="133" t="str">
        <f>E5821</f>
        <v>KB자산운용</v>
      </c>
      <c r="F5822" s="133" t="str">
        <f>F5821</f>
        <v>KB자산운용 이행보증금 반환</v>
      </c>
      <c r="G5822" s="134" t="s">
        <v>172</v>
      </c>
    </row>
    <row r="5823" spans="1:7" ht="15" customHeight="1">
      <c r="A5823" s="186">
        <v>44445</v>
      </c>
      <c r="B5823" s="137" t="s">
        <v>1038</v>
      </c>
      <c r="C5823" s="177">
        <v>1657000</v>
      </c>
      <c r="D5823" s="177"/>
      <c r="E5823" s="138"/>
      <c r="F5823" s="138" t="s">
        <v>1039</v>
      </c>
      <c r="G5823" s="139" t="s">
        <v>172</v>
      </c>
    </row>
    <row r="5824" spans="1:7" ht="15" customHeight="1">
      <c r="A5824" s="234">
        <f>A5823</f>
        <v>44445</v>
      </c>
      <c r="B5824" s="288" t="s">
        <v>148</v>
      </c>
      <c r="C5824" s="303"/>
      <c r="D5824" s="303">
        <f>C5823</f>
        <v>1657000</v>
      </c>
      <c r="E5824" s="237"/>
      <c r="F5824" s="237" t="str">
        <f>F5823</f>
        <v>자금이체</v>
      </c>
      <c r="G5824" s="289" t="s">
        <v>173</v>
      </c>
    </row>
    <row r="5825" spans="1:7" ht="15" customHeight="1">
      <c r="A5825" s="186">
        <v>44449</v>
      </c>
      <c r="B5825" s="137" t="s">
        <v>1026</v>
      </c>
      <c r="C5825" s="177">
        <v>1100000</v>
      </c>
      <c r="D5825" s="177"/>
      <c r="E5825" s="138" t="s">
        <v>1045</v>
      </c>
      <c r="F5825" s="138" t="s">
        <v>1046</v>
      </c>
      <c r="G5825" s="139"/>
    </row>
    <row r="5826" spans="1:7" ht="15" customHeight="1">
      <c r="A5826" s="186">
        <v>44449</v>
      </c>
      <c r="B5826" s="137" t="s">
        <v>1150</v>
      </c>
      <c r="C5826" s="177">
        <v>165000</v>
      </c>
      <c r="D5826" s="177"/>
      <c r="E5826" s="138" t="s">
        <v>1047</v>
      </c>
      <c r="F5826" s="138" t="s">
        <v>1049</v>
      </c>
      <c r="G5826" s="139"/>
    </row>
    <row r="5827" spans="1:7" ht="15" customHeight="1">
      <c r="A5827" s="186">
        <v>44449</v>
      </c>
      <c r="B5827" s="137" t="s">
        <v>1026</v>
      </c>
      <c r="C5827" s="177">
        <f>363000-C5826</f>
        <v>198000</v>
      </c>
      <c r="D5827" s="177"/>
      <c r="E5827" s="138" t="s">
        <v>1048</v>
      </c>
      <c r="F5827" s="138" t="s">
        <v>1050</v>
      </c>
      <c r="G5827" s="139"/>
    </row>
    <row r="5828" spans="1:7" ht="15" customHeight="1">
      <c r="A5828" s="186">
        <v>44449</v>
      </c>
      <c r="B5828" s="137" t="s">
        <v>1051</v>
      </c>
      <c r="C5828" s="177">
        <f>23000+10000+161000</f>
        <v>194000</v>
      </c>
      <c r="D5828" s="177"/>
      <c r="E5828" s="138"/>
      <c r="F5828" s="138" t="s">
        <v>1052</v>
      </c>
      <c r="G5828" s="139"/>
    </row>
    <row r="5829" spans="1:7" ht="15" customHeight="1">
      <c r="A5829" s="187">
        <f>A5825</f>
        <v>44449</v>
      </c>
      <c r="B5829" s="136" t="s">
        <v>1040</v>
      </c>
      <c r="C5829" s="178"/>
      <c r="D5829" s="178">
        <f>SUM(C5825:C5828)</f>
        <v>1657000</v>
      </c>
      <c r="E5829" s="133"/>
      <c r="F5829" s="133" t="s">
        <v>1053</v>
      </c>
      <c r="G5829" s="134" t="s">
        <v>172</v>
      </c>
    </row>
    <row r="5830" spans="1:7" ht="15" customHeight="1">
      <c r="A5830" s="186">
        <v>44452</v>
      </c>
      <c r="B5830" s="137" t="s">
        <v>148</v>
      </c>
      <c r="C5830" s="177">
        <v>4320000000</v>
      </c>
      <c r="D5830" s="177"/>
      <c r="E5830" s="138" t="s">
        <v>1058</v>
      </c>
      <c r="F5830" s="138" t="s">
        <v>1060</v>
      </c>
      <c r="G5830" s="142" t="s">
        <v>172</v>
      </c>
    </row>
    <row r="5831" spans="1:7" ht="15" customHeight="1">
      <c r="A5831" s="186">
        <v>44452</v>
      </c>
      <c r="B5831" s="137" t="s">
        <v>148</v>
      </c>
      <c r="C5831" s="177">
        <v>3000000000</v>
      </c>
      <c r="D5831" s="177"/>
      <c r="E5831" s="138" t="s">
        <v>1059</v>
      </c>
      <c r="F5831" s="138" t="s">
        <v>1061</v>
      </c>
      <c r="G5831" s="139" t="s">
        <v>172</v>
      </c>
    </row>
    <row r="5832" spans="1:7" ht="15" customHeight="1">
      <c r="A5832" s="186">
        <v>44452</v>
      </c>
      <c r="B5832" s="137" t="s">
        <v>148</v>
      </c>
      <c r="C5832" s="177">
        <v>2000000000</v>
      </c>
      <c r="D5832" s="177"/>
      <c r="E5832" s="138" t="s">
        <v>1059</v>
      </c>
      <c r="F5832" s="138" t="s">
        <v>1060</v>
      </c>
      <c r="G5832" s="139" t="s">
        <v>172</v>
      </c>
    </row>
    <row r="5833" spans="1:7" ht="15" customHeight="1">
      <c r="A5833" s="186">
        <v>44452</v>
      </c>
      <c r="B5833" s="137" t="s">
        <v>148</v>
      </c>
      <c r="C5833" s="177">
        <v>9600000000</v>
      </c>
      <c r="D5833" s="177"/>
      <c r="E5833" s="138" t="s">
        <v>1057</v>
      </c>
      <c r="F5833" s="138" t="s">
        <v>1060</v>
      </c>
      <c r="G5833" s="139" t="s">
        <v>172</v>
      </c>
    </row>
    <row r="5834" spans="1:7" ht="15" customHeight="1">
      <c r="A5834" s="187">
        <v>44452</v>
      </c>
      <c r="B5834" s="136" t="s">
        <v>1064</v>
      </c>
      <c r="C5834" s="178"/>
      <c r="D5834" s="178">
        <f>SUM(C5830:C5833)</f>
        <v>18920000000</v>
      </c>
      <c r="E5834" s="133"/>
      <c r="F5834" s="133" t="s">
        <v>1060</v>
      </c>
      <c r="G5834" s="134"/>
    </row>
    <row r="5835" spans="1:7" ht="15" customHeight="1">
      <c r="A5835" s="291">
        <v>44452</v>
      </c>
      <c r="B5835" s="137" t="s">
        <v>156</v>
      </c>
      <c r="C5835" s="177">
        <v>200000000</v>
      </c>
      <c r="D5835" s="177"/>
      <c r="E5835" s="138" t="s">
        <v>1059</v>
      </c>
      <c r="F5835" s="138" t="s">
        <v>1065</v>
      </c>
      <c r="G5835" s="139"/>
    </row>
    <row r="5836" spans="1:7" ht="15" customHeight="1">
      <c r="A5836" s="187">
        <f>A5835</f>
        <v>44452</v>
      </c>
      <c r="B5836" s="136" t="s">
        <v>149</v>
      </c>
      <c r="C5836" s="178"/>
      <c r="D5836" s="178">
        <f>C5835</f>
        <v>200000000</v>
      </c>
      <c r="E5836" s="133" t="str">
        <f>E5835</f>
        <v>셀비아제일차㈜</v>
      </c>
      <c r="F5836" s="133" t="str">
        <f>F5835</f>
        <v>1차 주금납입 과오납분 반환</v>
      </c>
      <c r="G5836" s="134" t="s">
        <v>172</v>
      </c>
    </row>
    <row r="5837" spans="1:7" ht="15" customHeight="1">
      <c r="A5837" s="186">
        <v>44452</v>
      </c>
      <c r="B5837" s="137" t="s">
        <v>1062</v>
      </c>
      <c r="C5837" s="177">
        <v>18720000000</v>
      </c>
      <c r="D5837" s="177"/>
      <c r="E5837" s="138"/>
      <c r="F5837" s="138" t="s">
        <v>1063</v>
      </c>
      <c r="G5837" s="139"/>
    </row>
    <row r="5838" spans="1:7" ht="15" customHeight="1">
      <c r="A5838" s="187">
        <f>A5837</f>
        <v>44452</v>
      </c>
      <c r="B5838" s="136" t="s">
        <v>149</v>
      </c>
      <c r="C5838" s="178"/>
      <c r="D5838" s="178">
        <f>C5837</f>
        <v>18720000000</v>
      </c>
      <c r="E5838" s="133"/>
      <c r="F5838" s="133" t="str">
        <f>F5837</f>
        <v>1차 주금납입금 -&gt; 별단계좌 입금</v>
      </c>
      <c r="G5838" s="134" t="s">
        <v>172</v>
      </c>
    </row>
    <row r="5839" spans="1:7" ht="15" customHeight="1">
      <c r="A5839" s="186">
        <v>44453</v>
      </c>
      <c r="B5839" s="137" t="s">
        <v>148</v>
      </c>
      <c r="C5839" s="177">
        <v>3000000000</v>
      </c>
      <c r="D5839" s="177"/>
      <c r="E5839" s="138" t="s">
        <v>1073</v>
      </c>
      <c r="F5839" s="138" t="s">
        <v>1077</v>
      </c>
      <c r="G5839" s="142" t="s">
        <v>172</v>
      </c>
    </row>
    <row r="5840" spans="1:7" ht="15" customHeight="1">
      <c r="A5840" s="186">
        <v>44453</v>
      </c>
      <c r="B5840" s="137" t="s">
        <v>148</v>
      </c>
      <c r="C5840" s="177">
        <v>5000000000</v>
      </c>
      <c r="D5840" s="177"/>
      <c r="E5840" s="138" t="s">
        <v>1021</v>
      </c>
      <c r="F5840" s="138" t="s">
        <v>1076</v>
      </c>
      <c r="G5840" s="139"/>
    </row>
    <row r="5841" spans="1:7" ht="15" customHeight="1">
      <c r="A5841" s="186">
        <v>44453</v>
      </c>
      <c r="B5841" s="137" t="s">
        <v>148</v>
      </c>
      <c r="C5841" s="177">
        <v>2000000000</v>
      </c>
      <c r="D5841" s="177"/>
      <c r="E5841" s="138" t="s">
        <v>1075</v>
      </c>
      <c r="F5841" s="138" t="s">
        <v>1076</v>
      </c>
      <c r="G5841" s="139"/>
    </row>
    <row r="5842" spans="1:7" ht="15" customHeight="1">
      <c r="A5842" s="186">
        <v>44453</v>
      </c>
      <c r="B5842" s="137" t="s">
        <v>148</v>
      </c>
      <c r="C5842" s="177">
        <v>4000000000</v>
      </c>
      <c r="D5842" s="177"/>
      <c r="E5842" s="138" t="s">
        <v>1072</v>
      </c>
      <c r="F5842" s="138" t="s">
        <v>1076</v>
      </c>
      <c r="G5842" s="139"/>
    </row>
    <row r="5843" spans="1:7" ht="15" customHeight="1">
      <c r="A5843" s="186">
        <v>44453</v>
      </c>
      <c r="B5843" s="137" t="s">
        <v>148</v>
      </c>
      <c r="C5843" s="177">
        <v>63000000000</v>
      </c>
      <c r="D5843" s="177"/>
      <c r="E5843" s="138" t="s">
        <v>1066</v>
      </c>
      <c r="F5843" s="138" t="s">
        <v>1076</v>
      </c>
      <c r="G5843" s="139"/>
    </row>
    <row r="5844" spans="1:7" ht="15" customHeight="1">
      <c r="A5844" s="186">
        <v>44453</v>
      </c>
      <c r="B5844" s="137" t="s">
        <v>148</v>
      </c>
      <c r="C5844" s="177">
        <v>5500000000</v>
      </c>
      <c r="D5844" s="177"/>
      <c r="E5844" s="138" t="s">
        <v>1070</v>
      </c>
      <c r="F5844" s="138" t="s">
        <v>1076</v>
      </c>
      <c r="G5844" s="139"/>
    </row>
    <row r="5845" spans="1:7" ht="15" customHeight="1">
      <c r="A5845" s="186">
        <v>44453</v>
      </c>
      <c r="B5845" s="137" t="s">
        <v>148</v>
      </c>
      <c r="C5845" s="177">
        <v>2500000000</v>
      </c>
      <c r="D5845" s="177"/>
      <c r="E5845" s="138" t="s">
        <v>1068</v>
      </c>
      <c r="F5845" s="138" t="s">
        <v>1076</v>
      </c>
      <c r="G5845" s="139"/>
    </row>
    <row r="5846" spans="1:7" ht="15" customHeight="1">
      <c r="A5846" s="186">
        <v>44453</v>
      </c>
      <c r="B5846" s="137" t="s">
        <v>148</v>
      </c>
      <c r="C5846" s="177">
        <v>3000000000</v>
      </c>
      <c r="D5846" s="177"/>
      <c r="E5846" s="138" t="s">
        <v>1069</v>
      </c>
      <c r="F5846" s="138" t="s">
        <v>1076</v>
      </c>
      <c r="G5846" s="139"/>
    </row>
    <row r="5847" spans="1:7" ht="15" customHeight="1">
      <c r="A5847" s="186">
        <v>44453</v>
      </c>
      <c r="B5847" s="137" t="s">
        <v>148</v>
      </c>
      <c r="C5847" s="177">
        <v>3000000000</v>
      </c>
      <c r="D5847" s="177"/>
      <c r="E5847" s="138" t="s">
        <v>1074</v>
      </c>
      <c r="F5847" s="138" t="s">
        <v>1076</v>
      </c>
      <c r="G5847" s="139"/>
    </row>
    <row r="5848" spans="1:7" ht="15" customHeight="1">
      <c r="A5848" s="186">
        <v>44453</v>
      </c>
      <c r="B5848" s="137" t="s">
        <v>148</v>
      </c>
      <c r="C5848" s="177">
        <v>11000000000</v>
      </c>
      <c r="D5848" s="177"/>
      <c r="E5848" s="138" t="s">
        <v>1067</v>
      </c>
      <c r="F5848" s="138" t="s">
        <v>1076</v>
      </c>
      <c r="G5848" s="139"/>
    </row>
    <row r="5849" spans="1:7" ht="15" customHeight="1">
      <c r="A5849" s="186">
        <v>44453</v>
      </c>
      <c r="B5849" s="137" t="s">
        <v>148</v>
      </c>
      <c r="C5849" s="177">
        <v>5390000000</v>
      </c>
      <c r="D5849" s="177"/>
      <c r="E5849" s="138" t="s">
        <v>1071</v>
      </c>
      <c r="F5849" s="138" t="s">
        <v>1076</v>
      </c>
      <c r="G5849" s="139" t="s">
        <v>172</v>
      </c>
    </row>
    <row r="5850" spans="1:7" ht="15" customHeight="1">
      <c r="A5850" s="186">
        <v>44453</v>
      </c>
      <c r="B5850" s="137" t="s">
        <v>148</v>
      </c>
      <c r="C5850" s="177"/>
      <c r="D5850" s="177"/>
      <c r="E5850" s="138" t="s">
        <v>1057</v>
      </c>
      <c r="F5850" s="138" t="s">
        <v>1076</v>
      </c>
      <c r="G5850" s="139" t="s">
        <v>172</v>
      </c>
    </row>
    <row r="5851" spans="1:7" ht="15" customHeight="1">
      <c r="A5851" s="187">
        <v>44453</v>
      </c>
      <c r="B5851" s="136" t="s">
        <v>1064</v>
      </c>
      <c r="C5851" s="178"/>
      <c r="D5851" s="178">
        <f>SUM(C5839:C5850)</f>
        <v>107390000000</v>
      </c>
      <c r="E5851" s="133"/>
      <c r="F5851" s="133" t="s">
        <v>1076</v>
      </c>
      <c r="G5851" s="134"/>
    </row>
    <row r="5852" spans="1:7" ht="15" customHeight="1">
      <c r="A5852" s="186">
        <v>44453</v>
      </c>
      <c r="B5852" s="137" t="s">
        <v>1079</v>
      </c>
      <c r="C5852" s="177">
        <v>18720000000</v>
      </c>
      <c r="D5852" s="177"/>
      <c r="E5852" s="138"/>
      <c r="F5852" s="138" t="s">
        <v>1081</v>
      </c>
      <c r="G5852" s="139"/>
    </row>
    <row r="5853" spans="1:7" ht="15" customHeight="1">
      <c r="A5853" s="187">
        <v>44453</v>
      </c>
      <c r="B5853" s="136" t="s">
        <v>1080</v>
      </c>
      <c r="C5853" s="178"/>
      <c r="D5853" s="178">
        <f>C5852</f>
        <v>18720000000</v>
      </c>
      <c r="E5853" s="133"/>
      <c r="F5853" s="133" t="str">
        <f>F5852</f>
        <v>1차 주금납입금 입금</v>
      </c>
      <c r="G5853" s="134" t="s">
        <v>172</v>
      </c>
    </row>
    <row r="5854" spans="1:7" ht="15" customHeight="1">
      <c r="A5854" s="186">
        <v>44453</v>
      </c>
      <c r="B5854" s="137" t="s">
        <v>1062</v>
      </c>
      <c r="C5854" s="177">
        <v>107390000000</v>
      </c>
      <c r="D5854" s="177"/>
      <c r="E5854" s="138"/>
      <c r="F5854" s="138" t="s">
        <v>1078</v>
      </c>
      <c r="G5854" s="139"/>
    </row>
    <row r="5855" spans="1:7" ht="15" customHeight="1">
      <c r="A5855" s="187">
        <v>44453</v>
      </c>
      <c r="B5855" s="136" t="s">
        <v>149</v>
      </c>
      <c r="C5855" s="178"/>
      <c r="D5855" s="178">
        <f>C5854</f>
        <v>107390000000</v>
      </c>
      <c r="E5855" s="133"/>
      <c r="F5855" s="133" t="str">
        <f>F5854</f>
        <v>2차 주금납입금 -&gt; 별단계좌 입금</v>
      </c>
      <c r="G5855" s="134" t="s">
        <v>172</v>
      </c>
    </row>
    <row r="5856" spans="1:7" ht="15" customHeight="1">
      <c r="A5856" s="186">
        <v>44454</v>
      </c>
      <c r="B5856" s="137" t="s">
        <v>149</v>
      </c>
      <c r="C5856" s="177">
        <v>107390000000</v>
      </c>
      <c r="D5856" s="177"/>
      <c r="E5856" s="138"/>
      <c r="F5856" s="138" t="s">
        <v>1082</v>
      </c>
      <c r="G5856" s="139"/>
    </row>
    <row r="5857" spans="1:7" ht="15" customHeight="1">
      <c r="A5857" s="187">
        <f>A5856</f>
        <v>44454</v>
      </c>
      <c r="B5857" s="136" t="s">
        <v>1107</v>
      </c>
      <c r="C5857" s="178"/>
      <c r="D5857" s="178">
        <f>C5856</f>
        <v>107390000000</v>
      </c>
      <c r="E5857" s="133"/>
      <c r="F5857" s="133" t="str">
        <f>F5856</f>
        <v>2차 주금납입금 입금</v>
      </c>
      <c r="G5857" s="134" t="s">
        <v>172</v>
      </c>
    </row>
    <row r="5858" spans="1:7" ht="15" customHeight="1">
      <c r="A5858" s="186">
        <v>44454</v>
      </c>
      <c r="B5858" s="328" t="s">
        <v>149</v>
      </c>
      <c r="C5858" s="329">
        <v>5000000000</v>
      </c>
      <c r="D5858" s="329"/>
      <c r="E5858" s="328" t="s">
        <v>1098</v>
      </c>
      <c r="F5858" s="328" t="s">
        <v>1103</v>
      </c>
      <c r="G5858" s="328" t="s">
        <v>692</v>
      </c>
    </row>
    <row r="5859" spans="1:7" ht="15" customHeight="1">
      <c r="A5859" s="186">
        <v>44454</v>
      </c>
      <c r="B5859" s="328" t="s">
        <v>149</v>
      </c>
      <c r="C5859" s="329">
        <v>30000000000</v>
      </c>
      <c r="D5859" s="138"/>
      <c r="E5859" s="328" t="s">
        <v>1099</v>
      </c>
      <c r="F5859" s="328" t="s">
        <v>1103</v>
      </c>
      <c r="G5859" s="328" t="s">
        <v>692</v>
      </c>
    </row>
    <row r="5860" spans="1:7" ht="15" customHeight="1">
      <c r="A5860" s="186">
        <v>44454</v>
      </c>
      <c r="B5860" s="328" t="s">
        <v>149</v>
      </c>
      <c r="C5860" s="329">
        <v>5000000000</v>
      </c>
      <c r="D5860" s="138"/>
      <c r="E5860" s="328" t="s">
        <v>1100</v>
      </c>
      <c r="F5860" s="328" t="s">
        <v>1103</v>
      </c>
      <c r="G5860" s="328" t="s">
        <v>692</v>
      </c>
    </row>
    <row r="5861" spans="1:7" ht="15" customHeight="1">
      <c r="A5861" s="186">
        <v>44454</v>
      </c>
      <c r="B5861" s="328" t="s">
        <v>149</v>
      </c>
      <c r="C5861" s="329">
        <v>40000000000</v>
      </c>
      <c r="D5861" s="138"/>
      <c r="E5861" s="328" t="s">
        <v>1101</v>
      </c>
      <c r="F5861" s="328" t="s">
        <v>1103</v>
      </c>
      <c r="G5861" s="328" t="s">
        <v>692</v>
      </c>
    </row>
    <row r="5862" spans="1:7" ht="15" customHeight="1">
      <c r="A5862" s="186">
        <v>44454</v>
      </c>
      <c r="B5862" s="328" t="s">
        <v>149</v>
      </c>
      <c r="C5862" s="329">
        <v>188000000000</v>
      </c>
      <c r="D5862" s="138"/>
      <c r="E5862" s="328" t="s">
        <v>1102</v>
      </c>
      <c r="F5862" s="328" t="s">
        <v>1103</v>
      </c>
      <c r="G5862" s="328" t="s">
        <v>692</v>
      </c>
    </row>
    <row r="5863" spans="1:7" ht="15" customHeight="1">
      <c r="A5863" s="187">
        <v>44454</v>
      </c>
      <c r="B5863" s="60" t="s">
        <v>1097</v>
      </c>
      <c r="C5863" s="59"/>
      <c r="D5863" s="59">
        <f>SUM(C5858:C5862)</f>
        <v>268000000000</v>
      </c>
      <c r="E5863" s="133"/>
      <c r="F5863" s="60" t="s">
        <v>1103</v>
      </c>
      <c r="G5863" s="60"/>
    </row>
    <row r="5864" spans="1:7" ht="15" customHeight="1">
      <c r="A5864" s="186">
        <v>44454</v>
      </c>
      <c r="B5864" s="137" t="s">
        <v>1079</v>
      </c>
      <c r="C5864" s="177">
        <v>2000000000</v>
      </c>
      <c r="D5864" s="177"/>
      <c r="E5864" s="138"/>
      <c r="F5864" s="138" t="s">
        <v>1105</v>
      </c>
      <c r="G5864" s="139" t="s">
        <v>172</v>
      </c>
    </row>
    <row r="5865" spans="1:7" ht="15" customHeight="1">
      <c r="A5865" s="234">
        <v>44454</v>
      </c>
      <c r="B5865" s="288" t="s">
        <v>1104</v>
      </c>
      <c r="C5865" s="303"/>
      <c r="D5865" s="303">
        <f>C5864</f>
        <v>2000000000</v>
      </c>
      <c r="E5865" s="237"/>
      <c r="F5865" s="237" t="str">
        <f>F5864</f>
        <v>계좌이체</v>
      </c>
      <c r="G5865" s="289" t="s">
        <v>1106</v>
      </c>
    </row>
    <row r="5866" spans="1:7" ht="15" customHeight="1">
      <c r="A5866" s="247">
        <v>44454</v>
      </c>
      <c r="B5866" s="286" t="s">
        <v>1079</v>
      </c>
      <c r="C5866" s="176">
        <v>33000000000</v>
      </c>
      <c r="D5866" s="176"/>
      <c r="E5866" s="142"/>
      <c r="F5866" s="142" t="s">
        <v>1105</v>
      </c>
      <c r="G5866" s="287" t="s">
        <v>172</v>
      </c>
    </row>
    <row r="5867" spans="1:7" ht="15" customHeight="1">
      <c r="A5867" s="234">
        <v>44454</v>
      </c>
      <c r="B5867" s="288" t="s">
        <v>1104</v>
      </c>
      <c r="C5867" s="303"/>
      <c r="D5867" s="303">
        <f>C5866</f>
        <v>33000000000</v>
      </c>
      <c r="E5867" s="237"/>
      <c r="F5867" s="237" t="str">
        <f>F5866</f>
        <v>계좌이체</v>
      </c>
      <c r="G5867" s="289" t="s">
        <v>1106</v>
      </c>
    </row>
    <row r="5868" spans="1:7" ht="15" customHeight="1">
      <c r="A5868" s="247">
        <v>44454</v>
      </c>
      <c r="B5868" s="286" t="s">
        <v>1079</v>
      </c>
      <c r="C5868" s="176">
        <v>80112000</v>
      </c>
      <c r="D5868" s="176"/>
      <c r="E5868" s="142"/>
      <c r="F5868" s="142" t="s">
        <v>1105</v>
      </c>
      <c r="G5868" s="287" t="s">
        <v>172</v>
      </c>
    </row>
    <row r="5869" spans="1:7" ht="15" customHeight="1">
      <c r="A5869" s="234">
        <v>44454</v>
      </c>
      <c r="B5869" s="288" t="s">
        <v>1104</v>
      </c>
      <c r="C5869" s="303"/>
      <c r="D5869" s="303">
        <f>C5868</f>
        <v>80112000</v>
      </c>
      <c r="E5869" s="237"/>
      <c r="F5869" s="237" t="str">
        <f>F5868</f>
        <v>계좌이체</v>
      </c>
      <c r="G5869" s="289" t="s">
        <v>1106</v>
      </c>
    </row>
    <row r="5870" spans="1:7" ht="15" customHeight="1">
      <c r="A5870" s="387">
        <v>44454</v>
      </c>
      <c r="B5870" s="356" t="s">
        <v>1274</v>
      </c>
      <c r="C5870" s="382">
        <v>50800000</v>
      </c>
      <c r="D5870" s="177"/>
      <c r="E5870" s="138" t="s">
        <v>1095</v>
      </c>
      <c r="F5870" s="138" t="s">
        <v>1087</v>
      </c>
      <c r="G5870" s="139"/>
    </row>
    <row r="5871" spans="1:7" ht="15" customHeight="1">
      <c r="A5871" s="387">
        <f>A5870</f>
        <v>44454</v>
      </c>
      <c r="B5871" s="356" t="s">
        <v>75</v>
      </c>
      <c r="C5871" s="382">
        <v>10160000</v>
      </c>
      <c r="D5871" s="177"/>
      <c r="E5871" s="138" t="s">
        <v>979</v>
      </c>
      <c r="F5871" s="138" t="s">
        <v>1090</v>
      </c>
      <c r="G5871" s="139"/>
    </row>
    <row r="5872" spans="1:7" ht="15" customHeight="1">
      <c r="A5872" s="186">
        <f t="shared" ref="A5872:A5877" si="106">A5871</f>
        <v>44454</v>
      </c>
      <c r="B5872" s="137" t="s">
        <v>97</v>
      </c>
      <c r="C5872" s="177">
        <v>3192000</v>
      </c>
      <c r="D5872" s="177"/>
      <c r="E5872" s="138" t="s">
        <v>979</v>
      </c>
      <c r="F5872" s="138" t="s">
        <v>1088</v>
      </c>
      <c r="G5872" s="139"/>
    </row>
    <row r="5873" spans="1:7" ht="15" customHeight="1">
      <c r="A5873" s="186">
        <f t="shared" si="106"/>
        <v>44454</v>
      </c>
      <c r="B5873" s="137" t="s">
        <v>97</v>
      </c>
      <c r="C5873" s="177">
        <v>638400</v>
      </c>
      <c r="D5873" s="177"/>
      <c r="E5873" s="138" t="s">
        <v>979</v>
      </c>
      <c r="F5873" s="138" t="s">
        <v>1089</v>
      </c>
      <c r="G5873" s="139"/>
    </row>
    <row r="5874" spans="1:7" ht="15" customHeight="1">
      <c r="A5874" s="186">
        <f t="shared" si="106"/>
        <v>44454</v>
      </c>
      <c r="B5874" s="137" t="s">
        <v>97</v>
      </c>
      <c r="C5874" s="177">
        <v>9576000</v>
      </c>
      <c r="D5874" s="177"/>
      <c r="E5874" s="138" t="s">
        <v>979</v>
      </c>
      <c r="F5874" s="138" t="s">
        <v>1091</v>
      </c>
      <c r="G5874" s="139"/>
    </row>
    <row r="5875" spans="1:7" ht="15" customHeight="1">
      <c r="A5875" s="186">
        <f t="shared" si="106"/>
        <v>44454</v>
      </c>
      <c r="B5875" s="137" t="s">
        <v>97</v>
      </c>
      <c r="C5875" s="177">
        <v>1915200</v>
      </c>
      <c r="D5875" s="177"/>
      <c r="E5875" s="138" t="s">
        <v>979</v>
      </c>
      <c r="F5875" s="138" t="s">
        <v>1092</v>
      </c>
      <c r="G5875" s="139"/>
    </row>
    <row r="5876" spans="1:7" ht="15" customHeight="1">
      <c r="A5876" s="186">
        <f t="shared" si="106"/>
        <v>44454</v>
      </c>
      <c r="B5876" s="137" t="s">
        <v>97</v>
      </c>
      <c r="C5876" s="177">
        <v>3192000</v>
      </c>
      <c r="D5876" s="177"/>
      <c r="E5876" s="138" t="s">
        <v>979</v>
      </c>
      <c r="F5876" s="138" t="s">
        <v>1093</v>
      </c>
      <c r="G5876" s="139"/>
    </row>
    <row r="5877" spans="1:7" ht="15" customHeight="1">
      <c r="A5877" s="186">
        <f t="shared" si="106"/>
        <v>44454</v>
      </c>
      <c r="B5877" s="137" t="s">
        <v>97</v>
      </c>
      <c r="C5877" s="177">
        <v>638400</v>
      </c>
      <c r="D5877" s="177"/>
      <c r="E5877" s="138" t="s">
        <v>979</v>
      </c>
      <c r="F5877" s="138" t="s">
        <v>1094</v>
      </c>
      <c r="G5877" s="139"/>
    </row>
    <row r="5878" spans="1:7" ht="15" customHeight="1">
      <c r="A5878" s="187">
        <v>44454</v>
      </c>
      <c r="B5878" s="136" t="s">
        <v>1040</v>
      </c>
      <c r="C5878" s="178"/>
      <c r="D5878" s="178">
        <f>SUM(C5870:C5877)</f>
        <v>80112000</v>
      </c>
      <c r="E5878" s="133" t="s">
        <v>979</v>
      </c>
      <c r="F5878" s="133" t="s">
        <v>1096</v>
      </c>
      <c r="G5878" s="134" t="s">
        <v>172</v>
      </c>
    </row>
    <row r="5879" spans="1:7" ht="15" customHeight="1">
      <c r="A5879" s="247">
        <v>44454</v>
      </c>
      <c r="B5879" s="286" t="s">
        <v>1079</v>
      </c>
      <c r="C5879" s="176">
        <v>233000000000</v>
      </c>
      <c r="D5879" s="176"/>
      <c r="E5879" s="142"/>
      <c r="F5879" s="142" t="s">
        <v>1105</v>
      </c>
      <c r="G5879" s="287" t="s">
        <v>172</v>
      </c>
    </row>
    <row r="5880" spans="1:7" ht="15" customHeight="1">
      <c r="A5880" s="234">
        <v>44454</v>
      </c>
      <c r="B5880" s="288" t="s">
        <v>1104</v>
      </c>
      <c r="C5880" s="303"/>
      <c r="D5880" s="303">
        <f>C5879</f>
        <v>233000000000</v>
      </c>
      <c r="E5880" s="237"/>
      <c r="F5880" s="237" t="str">
        <f>F5879</f>
        <v>계좌이체</v>
      </c>
      <c r="G5880" s="289" t="s">
        <v>1106</v>
      </c>
    </row>
    <row r="5881" spans="1:7" ht="15" customHeight="1">
      <c r="A5881" s="186">
        <v>44454</v>
      </c>
      <c r="B5881" s="137" t="s">
        <v>1177</v>
      </c>
      <c r="C5881" s="177">
        <v>89966000000</v>
      </c>
      <c r="D5881" s="177"/>
      <c r="E5881" s="138" t="s">
        <v>1180</v>
      </c>
      <c r="F5881" s="138" t="s">
        <v>1181</v>
      </c>
      <c r="G5881" s="139"/>
    </row>
    <row r="5882" spans="1:7" ht="15" customHeight="1">
      <c r="A5882" s="186">
        <v>44454</v>
      </c>
      <c r="B5882" s="137" t="s">
        <v>1178</v>
      </c>
      <c r="C5882" s="177">
        <v>181410892</v>
      </c>
      <c r="D5882" s="177"/>
      <c r="E5882" s="138" t="s">
        <v>245</v>
      </c>
      <c r="F5882" s="138" t="s">
        <v>1182</v>
      </c>
      <c r="G5882" s="139"/>
    </row>
    <row r="5883" spans="1:7" ht="15" customHeight="1">
      <c r="A5883" s="186">
        <v>44454</v>
      </c>
      <c r="B5883" s="137" t="s">
        <v>1179</v>
      </c>
      <c r="C5883" s="177">
        <f>291834915-C5882</f>
        <v>110424023</v>
      </c>
      <c r="D5883" s="177"/>
      <c r="E5883" s="138" t="s">
        <v>245</v>
      </c>
      <c r="F5883" s="138" t="s">
        <v>102</v>
      </c>
      <c r="G5883" s="139"/>
    </row>
    <row r="5884" spans="1:7" ht="15" customHeight="1">
      <c r="A5884" s="186">
        <v>44454</v>
      </c>
      <c r="B5884" s="137" t="s">
        <v>1179</v>
      </c>
      <c r="C5884" s="177">
        <v>8996600</v>
      </c>
      <c r="D5884" s="177"/>
      <c r="E5884" s="138" t="s">
        <v>245</v>
      </c>
      <c r="F5884" s="138" t="s">
        <v>1183</v>
      </c>
      <c r="G5884" s="139"/>
    </row>
    <row r="5885" spans="1:7" ht="15" customHeight="1">
      <c r="A5885" s="187">
        <v>44454</v>
      </c>
      <c r="B5885" s="136" t="s">
        <v>148</v>
      </c>
      <c r="C5885" s="178"/>
      <c r="D5885" s="178">
        <f>SUM(C5881:C5884)</f>
        <v>90266831515</v>
      </c>
      <c r="E5885" s="133" t="s">
        <v>245</v>
      </c>
      <c r="F5885" s="133"/>
      <c r="G5885" s="134" t="s">
        <v>172</v>
      </c>
    </row>
    <row r="5886" spans="1:7" ht="15" customHeight="1">
      <c r="A5886" s="186">
        <v>44454</v>
      </c>
      <c r="B5886" s="137" t="s">
        <v>1177</v>
      </c>
      <c r="C5886" s="177">
        <v>50000000000</v>
      </c>
      <c r="D5886" s="177"/>
      <c r="E5886" s="138" t="s">
        <v>1184</v>
      </c>
      <c r="F5886" s="138" t="s">
        <v>1181</v>
      </c>
      <c r="G5886" s="139"/>
    </row>
    <row r="5887" spans="1:7" ht="15" customHeight="1">
      <c r="A5887" s="186">
        <v>44454</v>
      </c>
      <c r="B5887" s="137" t="s">
        <v>1178</v>
      </c>
      <c r="C5887" s="177">
        <v>100821908</v>
      </c>
      <c r="D5887" s="177"/>
      <c r="E5887" s="138" t="s">
        <v>246</v>
      </c>
      <c r="F5887" s="138" t="s">
        <v>1182</v>
      </c>
      <c r="G5887" s="139"/>
    </row>
    <row r="5888" spans="1:7" ht="15" customHeight="1">
      <c r="A5888" s="186">
        <v>44454</v>
      </c>
      <c r="B5888" s="137" t="s">
        <v>1179</v>
      </c>
      <c r="C5888" s="177">
        <f>162191780-C5887</f>
        <v>61369872</v>
      </c>
      <c r="D5888" s="177"/>
      <c r="E5888" s="138" t="s">
        <v>246</v>
      </c>
      <c r="F5888" s="138" t="s">
        <v>102</v>
      </c>
      <c r="G5888" s="139"/>
    </row>
    <row r="5889" spans="1:7" ht="15" customHeight="1">
      <c r="A5889" s="186">
        <v>44454</v>
      </c>
      <c r="B5889" s="137" t="s">
        <v>1179</v>
      </c>
      <c r="C5889" s="177">
        <v>5000000</v>
      </c>
      <c r="D5889" s="177"/>
      <c r="E5889" s="138" t="s">
        <v>246</v>
      </c>
      <c r="F5889" s="138" t="s">
        <v>1183</v>
      </c>
      <c r="G5889" s="139"/>
    </row>
    <row r="5890" spans="1:7" ht="15" customHeight="1">
      <c r="A5890" s="187">
        <v>44454</v>
      </c>
      <c r="B5890" s="136" t="s">
        <v>148</v>
      </c>
      <c r="C5890" s="178"/>
      <c r="D5890" s="178">
        <f>SUM(C5886:C5889)</f>
        <v>50167191780</v>
      </c>
      <c r="E5890" s="133" t="s">
        <v>246</v>
      </c>
      <c r="F5890" s="133"/>
      <c r="G5890" s="134" t="s">
        <v>172</v>
      </c>
    </row>
    <row r="5891" spans="1:7" ht="15" customHeight="1">
      <c r="A5891" s="186">
        <v>44454</v>
      </c>
      <c r="B5891" s="137" t="s">
        <v>1177</v>
      </c>
      <c r="C5891" s="177">
        <v>27900000000</v>
      </c>
      <c r="D5891" s="177"/>
      <c r="E5891" s="138" t="s">
        <v>1185</v>
      </c>
      <c r="F5891" s="138" t="s">
        <v>1181</v>
      </c>
      <c r="G5891" s="139"/>
    </row>
    <row r="5892" spans="1:7" ht="15" customHeight="1">
      <c r="A5892" s="186">
        <v>44454</v>
      </c>
      <c r="B5892" s="137" t="s">
        <v>1178</v>
      </c>
      <c r="C5892" s="177">
        <v>56258625</v>
      </c>
      <c r="D5892" s="177"/>
      <c r="E5892" s="138" t="s">
        <v>247</v>
      </c>
      <c r="F5892" s="138" t="s">
        <v>1182</v>
      </c>
      <c r="G5892" s="139"/>
    </row>
    <row r="5893" spans="1:7" ht="15" customHeight="1">
      <c r="A5893" s="186">
        <v>44454</v>
      </c>
      <c r="B5893" s="137" t="s">
        <v>1179</v>
      </c>
      <c r="C5893" s="177">
        <f>90503013-C5892</f>
        <v>34244388</v>
      </c>
      <c r="D5893" s="177"/>
      <c r="E5893" s="138" t="s">
        <v>247</v>
      </c>
      <c r="F5893" s="138" t="s">
        <v>102</v>
      </c>
      <c r="G5893" s="139"/>
    </row>
    <row r="5894" spans="1:7" ht="15" customHeight="1">
      <c r="A5894" s="186">
        <v>44454</v>
      </c>
      <c r="B5894" s="137" t="s">
        <v>1179</v>
      </c>
      <c r="C5894" s="177">
        <v>2790000</v>
      </c>
      <c r="D5894" s="177"/>
      <c r="E5894" s="138" t="s">
        <v>247</v>
      </c>
      <c r="F5894" s="138" t="s">
        <v>1183</v>
      </c>
      <c r="G5894" s="139"/>
    </row>
    <row r="5895" spans="1:7" ht="15" customHeight="1">
      <c r="A5895" s="187">
        <v>44454</v>
      </c>
      <c r="B5895" s="136" t="s">
        <v>148</v>
      </c>
      <c r="C5895" s="178"/>
      <c r="D5895" s="178">
        <f>SUM(C5891:C5894)</f>
        <v>27993293013</v>
      </c>
      <c r="E5895" s="133" t="s">
        <v>247</v>
      </c>
      <c r="F5895" s="133"/>
      <c r="G5895" s="134" t="s">
        <v>172</v>
      </c>
    </row>
    <row r="5896" spans="1:7" ht="15" customHeight="1">
      <c r="A5896" s="186">
        <v>44454</v>
      </c>
      <c r="B5896" s="137" t="s">
        <v>1177</v>
      </c>
      <c r="C5896" s="177">
        <v>10000000000</v>
      </c>
      <c r="D5896" s="177"/>
      <c r="E5896" s="138" t="s">
        <v>1186</v>
      </c>
      <c r="F5896" s="138" t="s">
        <v>1181</v>
      </c>
      <c r="G5896" s="139"/>
    </row>
    <row r="5897" spans="1:7" ht="15" customHeight="1">
      <c r="A5897" s="186">
        <v>44454</v>
      </c>
      <c r="B5897" s="137" t="s">
        <v>1178</v>
      </c>
      <c r="C5897" s="177">
        <v>20164382</v>
      </c>
      <c r="D5897" s="177"/>
      <c r="E5897" s="138" t="s">
        <v>244</v>
      </c>
      <c r="F5897" s="138" t="s">
        <v>1182</v>
      </c>
      <c r="G5897" s="139"/>
    </row>
    <row r="5898" spans="1:7" ht="15" customHeight="1">
      <c r="A5898" s="186">
        <v>44454</v>
      </c>
      <c r="B5898" s="137" t="s">
        <v>1179</v>
      </c>
      <c r="C5898" s="177">
        <f>32438356-C5897</f>
        <v>12273974</v>
      </c>
      <c r="D5898" s="177"/>
      <c r="E5898" s="138" t="s">
        <v>244</v>
      </c>
      <c r="F5898" s="138" t="s">
        <v>102</v>
      </c>
      <c r="G5898" s="139"/>
    </row>
    <row r="5899" spans="1:7" ht="15" customHeight="1">
      <c r="A5899" s="186">
        <v>44454</v>
      </c>
      <c r="B5899" s="137" t="s">
        <v>1179</v>
      </c>
      <c r="C5899" s="177">
        <v>1000000</v>
      </c>
      <c r="D5899" s="177"/>
      <c r="E5899" s="138" t="s">
        <v>244</v>
      </c>
      <c r="F5899" s="138" t="s">
        <v>1183</v>
      </c>
      <c r="G5899" s="139"/>
    </row>
    <row r="5900" spans="1:7" ht="15" customHeight="1">
      <c r="A5900" s="187">
        <v>44454</v>
      </c>
      <c r="B5900" s="136" t="s">
        <v>148</v>
      </c>
      <c r="C5900" s="178"/>
      <c r="D5900" s="178">
        <f>SUM(C5896:C5899)</f>
        <v>10033438356</v>
      </c>
      <c r="E5900" s="133" t="s">
        <v>244</v>
      </c>
      <c r="F5900" s="133"/>
      <c r="G5900" s="134" t="s">
        <v>172</v>
      </c>
    </row>
    <row r="5901" spans="1:7" ht="15" customHeight="1">
      <c r="A5901" s="186">
        <v>44454</v>
      </c>
      <c r="B5901" s="137" t="s">
        <v>1177</v>
      </c>
      <c r="C5901" s="177">
        <v>40000000000</v>
      </c>
      <c r="D5901" s="177"/>
      <c r="E5901" s="138" t="s">
        <v>1187</v>
      </c>
      <c r="F5901" s="138" t="s">
        <v>1181</v>
      </c>
      <c r="G5901" s="139"/>
    </row>
    <row r="5902" spans="1:7" ht="15" customHeight="1">
      <c r="A5902" s="186">
        <v>44454</v>
      </c>
      <c r="B5902" s="137" t="s">
        <v>1178</v>
      </c>
      <c r="C5902" s="177">
        <v>123506838</v>
      </c>
      <c r="D5902" s="177"/>
      <c r="E5902" s="138" t="s">
        <v>248</v>
      </c>
      <c r="F5902" s="138" t="s">
        <v>1182</v>
      </c>
      <c r="G5902" s="139"/>
    </row>
    <row r="5903" spans="1:7" ht="15" customHeight="1">
      <c r="A5903" s="186">
        <v>44454</v>
      </c>
      <c r="B5903" s="137" t="s">
        <v>1179</v>
      </c>
      <c r="C5903" s="177">
        <f>198684931-C5902</f>
        <v>75178093</v>
      </c>
      <c r="D5903" s="177"/>
      <c r="E5903" s="138" t="s">
        <v>248</v>
      </c>
      <c r="F5903" s="138" t="s">
        <v>102</v>
      </c>
      <c r="G5903" s="139"/>
    </row>
    <row r="5904" spans="1:7" ht="15" customHeight="1">
      <c r="A5904" s="186">
        <v>44454</v>
      </c>
      <c r="B5904" s="137" t="s">
        <v>1179</v>
      </c>
      <c r="C5904" s="177">
        <v>4000000</v>
      </c>
      <c r="D5904" s="177"/>
      <c r="E5904" s="138" t="s">
        <v>248</v>
      </c>
      <c r="F5904" s="138" t="s">
        <v>1183</v>
      </c>
      <c r="G5904" s="139"/>
    </row>
    <row r="5905" spans="1:7" ht="15" customHeight="1">
      <c r="A5905" s="187">
        <v>44454</v>
      </c>
      <c r="B5905" s="136" t="s">
        <v>148</v>
      </c>
      <c r="C5905" s="178"/>
      <c r="D5905" s="178">
        <f>SUM(C5901:C5904)</f>
        <v>40202684931</v>
      </c>
      <c r="E5905" s="133" t="s">
        <v>248</v>
      </c>
      <c r="F5905" s="133"/>
      <c r="G5905" s="134" t="s">
        <v>172</v>
      </c>
    </row>
    <row r="5906" spans="1:7" ht="15" customHeight="1">
      <c r="A5906" s="186">
        <v>44454</v>
      </c>
      <c r="B5906" s="137" t="s">
        <v>1177</v>
      </c>
      <c r="C5906" s="177">
        <v>8000000000</v>
      </c>
      <c r="D5906" s="177"/>
      <c r="E5906" s="138" t="s">
        <v>1188</v>
      </c>
      <c r="F5906" s="138" t="s">
        <v>1181</v>
      </c>
      <c r="G5906" s="139"/>
    </row>
    <row r="5907" spans="1:7" ht="15" customHeight="1">
      <c r="A5907" s="186">
        <v>44454</v>
      </c>
      <c r="B5907" s="137" t="s">
        <v>1178</v>
      </c>
      <c r="C5907" s="177">
        <v>40767114</v>
      </c>
      <c r="D5907" s="177"/>
      <c r="E5907" s="138" t="s">
        <v>255</v>
      </c>
      <c r="F5907" s="138" t="s">
        <v>1182</v>
      </c>
      <c r="G5907" s="139"/>
    </row>
    <row r="5908" spans="1:7" ht="15" customHeight="1">
      <c r="A5908" s="186">
        <v>44454</v>
      </c>
      <c r="B5908" s="137" t="s">
        <v>1179</v>
      </c>
      <c r="C5908" s="177">
        <f>59791780-C5907</f>
        <v>19024666</v>
      </c>
      <c r="D5908" s="177"/>
      <c r="E5908" s="138" t="s">
        <v>255</v>
      </c>
      <c r="F5908" s="138" t="s">
        <v>102</v>
      </c>
      <c r="G5908" s="139"/>
    </row>
    <row r="5909" spans="1:7" ht="15" customHeight="1">
      <c r="A5909" s="186">
        <v>44454</v>
      </c>
      <c r="B5909" s="137" t="s">
        <v>1179</v>
      </c>
      <c r="C5909" s="177">
        <v>70318250</v>
      </c>
      <c r="D5909" s="177"/>
      <c r="E5909" s="138" t="s">
        <v>255</v>
      </c>
      <c r="F5909" s="138" t="s">
        <v>1183</v>
      </c>
      <c r="G5909" s="139"/>
    </row>
    <row r="5910" spans="1:7" ht="15" customHeight="1">
      <c r="A5910" s="187">
        <v>44454</v>
      </c>
      <c r="B5910" s="136" t="s">
        <v>148</v>
      </c>
      <c r="C5910" s="178"/>
      <c r="D5910" s="178">
        <f>SUM(C5906:C5909)</f>
        <v>8130110030</v>
      </c>
      <c r="E5910" s="133" t="s">
        <v>255</v>
      </c>
      <c r="F5910" s="133"/>
      <c r="G5910" s="134" t="s">
        <v>172</v>
      </c>
    </row>
    <row r="5911" spans="1:7" ht="15" customHeight="1">
      <c r="A5911" s="186">
        <v>44454</v>
      </c>
      <c r="B5911" s="137" t="s">
        <v>1246</v>
      </c>
      <c r="C5911" s="177">
        <v>1880000000</v>
      </c>
      <c r="D5911" s="177"/>
      <c r="E5911" s="138" t="s">
        <v>1102</v>
      </c>
      <c r="F5911" s="138" t="s">
        <v>1112</v>
      </c>
      <c r="G5911" s="139"/>
    </row>
    <row r="5912" spans="1:7" ht="15" customHeight="1">
      <c r="A5912" s="186">
        <v>44454</v>
      </c>
      <c r="B5912" s="137" t="s">
        <v>97</v>
      </c>
      <c r="C5912" s="177">
        <v>400000000</v>
      </c>
      <c r="D5912" s="177"/>
      <c r="E5912" s="138" t="s">
        <v>1108</v>
      </c>
      <c r="F5912" s="138" t="s">
        <v>1111</v>
      </c>
      <c r="G5912" s="139"/>
    </row>
    <row r="5913" spans="1:7" ht="15" customHeight="1">
      <c r="A5913" s="186">
        <v>44454</v>
      </c>
      <c r="B5913" s="137" t="s">
        <v>97</v>
      </c>
      <c r="C5913" s="177">
        <v>300000000</v>
      </c>
      <c r="D5913" s="177"/>
      <c r="E5913" s="138" t="s">
        <v>1109</v>
      </c>
      <c r="F5913" s="138" t="s">
        <v>1111</v>
      </c>
      <c r="G5913" s="139"/>
    </row>
    <row r="5914" spans="1:7" ht="15" customHeight="1">
      <c r="A5914" s="186">
        <v>44454</v>
      </c>
      <c r="B5914" s="137" t="s">
        <v>97</v>
      </c>
      <c r="C5914" s="177">
        <v>50000000</v>
      </c>
      <c r="D5914" s="177"/>
      <c r="E5914" s="138" t="s">
        <v>1068</v>
      </c>
      <c r="F5914" s="138" t="s">
        <v>1111</v>
      </c>
      <c r="G5914" s="139"/>
    </row>
    <row r="5915" spans="1:7" ht="15" customHeight="1">
      <c r="A5915" s="186">
        <v>44454</v>
      </c>
      <c r="B5915" s="137" t="s">
        <v>97</v>
      </c>
      <c r="C5915" s="177">
        <v>50000000</v>
      </c>
      <c r="D5915" s="177"/>
      <c r="E5915" s="138" t="s">
        <v>1110</v>
      </c>
      <c r="F5915" s="138" t="s">
        <v>1111</v>
      </c>
      <c r="G5915" s="139"/>
    </row>
    <row r="5916" spans="1:7" ht="15" customHeight="1">
      <c r="A5916" s="186">
        <v>44454</v>
      </c>
      <c r="B5916" s="137" t="s">
        <v>1026</v>
      </c>
      <c r="C5916" s="177">
        <v>120000000</v>
      </c>
      <c r="D5916" s="177"/>
      <c r="E5916" s="138" t="s">
        <v>1114</v>
      </c>
      <c r="F5916" s="138" t="s">
        <v>1113</v>
      </c>
      <c r="G5916" s="139"/>
    </row>
    <row r="5917" spans="1:7" ht="15" customHeight="1">
      <c r="A5917" s="187">
        <v>44454</v>
      </c>
      <c r="B5917" s="136" t="s">
        <v>149</v>
      </c>
      <c r="C5917" s="178"/>
      <c r="D5917" s="178">
        <f>SUM(C5911:C5916)</f>
        <v>2800000000</v>
      </c>
      <c r="E5917" s="133"/>
      <c r="F5917" s="133" t="s">
        <v>1115</v>
      </c>
      <c r="G5917" s="134" t="s">
        <v>172</v>
      </c>
    </row>
    <row r="5918" spans="1:7" ht="15" customHeight="1">
      <c r="A5918" s="186">
        <v>44454</v>
      </c>
      <c r="B5918" s="375" t="s">
        <v>164</v>
      </c>
      <c r="C5918" s="177">
        <v>2500000000</v>
      </c>
      <c r="D5918" s="177"/>
      <c r="E5918" s="138" t="s">
        <v>1196</v>
      </c>
      <c r="F5918" s="138" t="s">
        <v>1116</v>
      </c>
      <c r="G5918" s="139"/>
    </row>
    <row r="5919" spans="1:7" ht="15" customHeight="1">
      <c r="A5919" s="186">
        <v>44454</v>
      </c>
      <c r="B5919" s="375" t="s">
        <v>1193</v>
      </c>
      <c r="C5919" s="177">
        <f>D5921-C5918-C5920</f>
        <v>9506685501</v>
      </c>
      <c r="D5919" s="177"/>
      <c r="E5919" s="138" t="s">
        <v>683</v>
      </c>
      <c r="F5919" s="138" t="s">
        <v>1194</v>
      </c>
      <c r="G5919" s="139"/>
    </row>
    <row r="5920" spans="1:7" ht="15" customHeight="1">
      <c r="A5920" s="186">
        <v>44454</v>
      </c>
      <c r="B5920" s="375" t="s">
        <v>1192</v>
      </c>
      <c r="C5920" s="177">
        <v>9749959</v>
      </c>
      <c r="D5920" s="177"/>
      <c r="E5920" s="138" t="s">
        <v>683</v>
      </c>
      <c r="F5920" s="138" t="s">
        <v>1195</v>
      </c>
      <c r="G5920" s="139"/>
    </row>
    <row r="5921" spans="1:7" ht="15" customHeight="1">
      <c r="A5921" s="187">
        <v>44454</v>
      </c>
      <c r="B5921" s="136" t="s">
        <v>149</v>
      </c>
      <c r="C5921" s="178"/>
      <c r="D5921" s="178">
        <f>12006685501+9749959</f>
        <v>12016435460</v>
      </c>
      <c r="E5921" s="133" t="s">
        <v>683</v>
      </c>
      <c r="F5921" s="133" t="str">
        <f>F5918</f>
        <v>유상감자대금 지급</v>
      </c>
      <c r="G5921" s="134" t="s">
        <v>172</v>
      </c>
    </row>
    <row r="5922" spans="1:7" ht="15" customHeight="1">
      <c r="A5922" s="186">
        <v>44454</v>
      </c>
      <c r="B5922" s="375" t="s">
        <v>164</v>
      </c>
      <c r="C5922" s="177">
        <f>235000*5000</f>
        <v>1175000000</v>
      </c>
      <c r="D5922" s="177"/>
      <c r="E5922" s="138" t="s">
        <v>1198</v>
      </c>
      <c r="F5922" s="138" t="s">
        <v>1116</v>
      </c>
      <c r="G5922" s="139"/>
    </row>
    <row r="5923" spans="1:7" ht="15" customHeight="1">
      <c r="A5923" s="186">
        <v>44454</v>
      </c>
      <c r="B5923" s="375" t="s">
        <v>1193</v>
      </c>
      <c r="C5923" s="177">
        <f>D5925-C5922-C5924</f>
        <v>4468142185</v>
      </c>
      <c r="D5923" s="177"/>
      <c r="E5923" s="138" t="s">
        <v>1197</v>
      </c>
      <c r="F5923" s="138" t="s">
        <v>1194</v>
      </c>
      <c r="G5923" s="139"/>
    </row>
    <row r="5924" spans="1:7" ht="15" customHeight="1">
      <c r="A5924" s="186">
        <v>44454</v>
      </c>
      <c r="B5924" s="375" t="s">
        <v>1192</v>
      </c>
      <c r="C5924" s="177">
        <v>4582480</v>
      </c>
      <c r="D5924" s="177"/>
      <c r="E5924" s="138" t="s">
        <v>1197</v>
      </c>
      <c r="F5924" s="138" t="s">
        <v>1195</v>
      </c>
      <c r="G5924" s="139"/>
    </row>
    <row r="5925" spans="1:7" ht="15" customHeight="1">
      <c r="A5925" s="187">
        <v>44454</v>
      </c>
      <c r="B5925" s="136" t="s">
        <v>149</v>
      </c>
      <c r="C5925" s="178"/>
      <c r="D5925" s="178">
        <f>5643142185+4582480</f>
        <v>5647724665</v>
      </c>
      <c r="E5925" s="133" t="s">
        <v>1197</v>
      </c>
      <c r="F5925" s="133" t="str">
        <f>F5922</f>
        <v>유상감자대금 지급</v>
      </c>
      <c r="G5925" s="134" t="s">
        <v>172</v>
      </c>
    </row>
    <row r="5926" spans="1:7" ht="15" customHeight="1">
      <c r="A5926" s="186">
        <v>44454</v>
      </c>
      <c r="B5926" s="375" t="s">
        <v>164</v>
      </c>
      <c r="C5926" s="177">
        <f>150000*5000</f>
        <v>750000000</v>
      </c>
      <c r="D5926" s="177"/>
      <c r="E5926" s="138" t="s">
        <v>1200</v>
      </c>
      <c r="F5926" s="138" t="s">
        <v>1116</v>
      </c>
      <c r="G5926" s="139"/>
    </row>
    <row r="5927" spans="1:7" ht="15" customHeight="1">
      <c r="A5927" s="186">
        <v>44454</v>
      </c>
      <c r="B5927" s="375" t="s">
        <v>1193</v>
      </c>
      <c r="C5927" s="177">
        <f>D5929-C5926-C5928</f>
        <v>2852005651</v>
      </c>
      <c r="D5927" s="177"/>
      <c r="E5927" s="138" t="s">
        <v>1199</v>
      </c>
      <c r="F5927" s="138" t="s">
        <v>1194</v>
      </c>
      <c r="G5927" s="139"/>
    </row>
    <row r="5928" spans="1:7" ht="15" customHeight="1">
      <c r="A5928" s="186">
        <v>44454</v>
      </c>
      <c r="B5928" s="375" t="s">
        <v>1192</v>
      </c>
      <c r="C5928" s="177">
        <v>2924987</v>
      </c>
      <c r="D5928" s="177"/>
      <c r="E5928" s="138" t="s">
        <v>1199</v>
      </c>
      <c r="F5928" s="138" t="s">
        <v>1195</v>
      </c>
      <c r="G5928" s="139"/>
    </row>
    <row r="5929" spans="1:7" ht="15" customHeight="1">
      <c r="A5929" s="187">
        <v>44454</v>
      </c>
      <c r="B5929" s="136" t="s">
        <v>149</v>
      </c>
      <c r="C5929" s="178"/>
      <c r="D5929" s="178">
        <f>3602005651+2924987</f>
        <v>3604930638</v>
      </c>
      <c r="E5929" s="133" t="s">
        <v>1199</v>
      </c>
      <c r="F5929" s="133" t="str">
        <f>F5926</f>
        <v>유상감자대금 지급</v>
      </c>
      <c r="G5929" s="134" t="s">
        <v>172</v>
      </c>
    </row>
    <row r="5930" spans="1:7" ht="15" customHeight="1">
      <c r="A5930" s="186">
        <v>44454</v>
      </c>
      <c r="B5930" s="375" t="s">
        <v>164</v>
      </c>
      <c r="C5930" s="177">
        <f>1835000*5000</f>
        <v>9175000000</v>
      </c>
      <c r="D5930" s="177"/>
      <c r="E5930" s="138" t="s">
        <v>1208</v>
      </c>
      <c r="F5930" s="138" t="s">
        <v>1116</v>
      </c>
      <c r="G5930" s="139"/>
    </row>
    <row r="5931" spans="1:7" ht="15" customHeight="1">
      <c r="A5931" s="186">
        <v>44454</v>
      </c>
      <c r="B5931" s="375" t="s">
        <v>1193</v>
      </c>
      <c r="C5931" s="177">
        <f>D5933-C5930-C5932</f>
        <v>34889535789</v>
      </c>
      <c r="D5931" s="177"/>
      <c r="E5931" s="138" t="s">
        <v>1207</v>
      </c>
      <c r="F5931" s="138" t="s">
        <v>1194</v>
      </c>
      <c r="G5931" s="139"/>
    </row>
    <row r="5932" spans="1:7" ht="15" customHeight="1">
      <c r="A5932" s="186">
        <v>44454</v>
      </c>
      <c r="B5932" s="375" t="s">
        <v>1192</v>
      </c>
      <c r="C5932" s="177">
        <v>35782346</v>
      </c>
      <c r="D5932" s="177"/>
      <c r="E5932" s="138" t="s">
        <v>1207</v>
      </c>
      <c r="F5932" s="138" t="s">
        <v>1195</v>
      </c>
      <c r="G5932" s="139"/>
    </row>
    <row r="5933" spans="1:7" ht="15" customHeight="1">
      <c r="A5933" s="187">
        <v>44454</v>
      </c>
      <c r="B5933" s="136" t="s">
        <v>149</v>
      </c>
      <c r="C5933" s="178"/>
      <c r="D5933" s="178">
        <f>44064535789+35782346</f>
        <v>44100318135</v>
      </c>
      <c r="E5933" s="133" t="s">
        <v>1207</v>
      </c>
      <c r="F5933" s="133" t="str">
        <f>F5930</f>
        <v>유상감자대금 지급</v>
      </c>
      <c r="G5933" s="134" t="s">
        <v>172</v>
      </c>
    </row>
    <row r="5934" spans="1:7" ht="15" customHeight="1">
      <c r="A5934" s="186">
        <v>44454</v>
      </c>
      <c r="B5934" s="375" t="s">
        <v>164</v>
      </c>
      <c r="C5934" s="177">
        <f>500000*5000</f>
        <v>2500000000</v>
      </c>
      <c r="D5934" s="177"/>
      <c r="E5934" s="138" t="s">
        <v>1202</v>
      </c>
      <c r="F5934" s="138" t="s">
        <v>1116</v>
      </c>
      <c r="G5934" s="139"/>
    </row>
    <row r="5935" spans="1:7" ht="15" customHeight="1">
      <c r="A5935" s="186">
        <v>44454</v>
      </c>
      <c r="B5935" s="375" t="s">
        <v>1193</v>
      </c>
      <c r="C5935" s="177">
        <f>D5937-C5934-C5936</f>
        <v>9506685502</v>
      </c>
      <c r="D5935" s="177"/>
      <c r="E5935" s="138" t="s">
        <v>1201</v>
      </c>
      <c r="F5935" s="138" t="s">
        <v>1194</v>
      </c>
      <c r="G5935" s="139"/>
    </row>
    <row r="5936" spans="1:7" ht="15" customHeight="1">
      <c r="A5936" s="186">
        <v>44454</v>
      </c>
      <c r="B5936" s="375" t="s">
        <v>1192</v>
      </c>
      <c r="C5936" s="177">
        <v>9749958</v>
      </c>
      <c r="D5936" s="177"/>
      <c r="E5936" s="138" t="s">
        <v>1201</v>
      </c>
      <c r="F5936" s="138" t="s">
        <v>1195</v>
      </c>
      <c r="G5936" s="139"/>
    </row>
    <row r="5937" spans="1:7" ht="15" customHeight="1">
      <c r="A5937" s="187">
        <v>44454</v>
      </c>
      <c r="B5937" s="136" t="s">
        <v>149</v>
      </c>
      <c r="C5937" s="178"/>
      <c r="D5937" s="178">
        <f>12006685502+9749958</f>
        <v>12016435460</v>
      </c>
      <c r="E5937" s="133" t="s">
        <v>1201</v>
      </c>
      <c r="F5937" s="133" t="str">
        <f>F5934</f>
        <v>유상감자대금 지급</v>
      </c>
      <c r="G5937" s="134" t="s">
        <v>172</v>
      </c>
    </row>
    <row r="5938" spans="1:7" ht="15" customHeight="1">
      <c r="A5938" s="186">
        <v>44454</v>
      </c>
      <c r="B5938" s="375" t="s">
        <v>1203</v>
      </c>
      <c r="C5938" s="177">
        <f>1000000*5000</f>
        <v>5000000000</v>
      </c>
      <c r="D5938" s="177"/>
      <c r="E5938" s="138" t="s">
        <v>1202</v>
      </c>
      <c r="F5938" s="138" t="s">
        <v>1116</v>
      </c>
      <c r="G5938" s="139"/>
    </row>
    <row r="5939" spans="1:7" ht="15" customHeight="1">
      <c r="A5939" s="186">
        <v>44454</v>
      </c>
      <c r="B5939" s="375" t="s">
        <v>1193</v>
      </c>
      <c r="C5939" s="177">
        <f>D5941-C5938-C5940</f>
        <v>49083640160</v>
      </c>
      <c r="D5939" s="177"/>
      <c r="E5939" s="138" t="s">
        <v>1201</v>
      </c>
      <c r="F5939" s="138" t="s">
        <v>1194</v>
      </c>
      <c r="G5939" s="139"/>
    </row>
    <row r="5940" spans="1:7" ht="15" customHeight="1">
      <c r="A5940" s="186">
        <v>44454</v>
      </c>
      <c r="B5940" s="375" t="s">
        <v>1192</v>
      </c>
      <c r="C5940" s="177">
        <v>19499916</v>
      </c>
      <c r="D5940" s="177"/>
      <c r="E5940" s="138" t="s">
        <v>1201</v>
      </c>
      <c r="F5940" s="138" t="s">
        <v>1195</v>
      </c>
      <c r="G5940" s="139"/>
    </row>
    <row r="5941" spans="1:7" ht="15" customHeight="1">
      <c r="A5941" s="187">
        <v>44454</v>
      </c>
      <c r="B5941" s="136" t="s">
        <v>149</v>
      </c>
      <c r="C5941" s="178"/>
      <c r="D5941" s="178">
        <f>54083640160+19499916</f>
        <v>54103140076</v>
      </c>
      <c r="E5941" s="133" t="s">
        <v>1201</v>
      </c>
      <c r="F5941" s="133" t="str">
        <f>F5938</f>
        <v>유상감자대금 지급</v>
      </c>
      <c r="G5941" s="134" t="s">
        <v>172</v>
      </c>
    </row>
    <row r="5942" spans="1:7" ht="15" customHeight="1">
      <c r="A5942" s="186">
        <v>44454</v>
      </c>
      <c r="B5942" s="375" t="s">
        <v>1204</v>
      </c>
      <c r="C5942" s="177">
        <f>125000*5000</f>
        <v>625000000</v>
      </c>
      <c r="D5942" s="177"/>
      <c r="E5942" s="138" t="s">
        <v>968</v>
      </c>
      <c r="F5942" s="138" t="s">
        <v>1116</v>
      </c>
      <c r="G5942" s="139"/>
    </row>
    <row r="5943" spans="1:7" ht="15" customHeight="1">
      <c r="A5943" s="186">
        <v>44454</v>
      </c>
      <c r="B5943" s="375" t="s">
        <v>1193</v>
      </c>
      <c r="C5943" s="177">
        <f>D5945-C5942-C5944</f>
        <v>8797892020</v>
      </c>
      <c r="D5943" s="177"/>
      <c r="E5943" s="138" t="s">
        <v>80</v>
      </c>
      <c r="F5943" s="138" t="s">
        <v>1194</v>
      </c>
      <c r="G5943" s="139"/>
    </row>
    <row r="5944" spans="1:7" ht="15" customHeight="1">
      <c r="A5944" s="186">
        <v>44454</v>
      </c>
      <c r="B5944" s="375" t="s">
        <v>1192</v>
      </c>
      <c r="C5944" s="177">
        <v>2437490</v>
      </c>
      <c r="D5944" s="177"/>
      <c r="E5944" s="138" t="s">
        <v>80</v>
      </c>
      <c r="F5944" s="138" t="s">
        <v>1195</v>
      </c>
      <c r="G5944" s="139"/>
    </row>
    <row r="5945" spans="1:7" ht="15" customHeight="1">
      <c r="A5945" s="187">
        <v>44454</v>
      </c>
      <c r="B5945" s="136" t="s">
        <v>149</v>
      </c>
      <c r="C5945" s="178"/>
      <c r="D5945" s="178">
        <f>9422892020+2437490</f>
        <v>9425329510</v>
      </c>
      <c r="E5945" s="133" t="s">
        <v>80</v>
      </c>
      <c r="F5945" s="133" t="str">
        <f>F5942</f>
        <v>유상감자대금 지급</v>
      </c>
      <c r="G5945" s="134" t="s">
        <v>172</v>
      </c>
    </row>
    <row r="5946" spans="1:7" ht="15" customHeight="1">
      <c r="A5946" s="186">
        <v>44454</v>
      </c>
      <c r="B5946" s="375" t="s">
        <v>1204</v>
      </c>
      <c r="C5946" s="177">
        <f>25000*5000</f>
        <v>125000000</v>
      </c>
      <c r="D5946" s="177"/>
      <c r="E5946" s="138" t="s">
        <v>1205</v>
      </c>
      <c r="F5946" s="138" t="s">
        <v>1116</v>
      </c>
      <c r="G5946" s="139"/>
    </row>
    <row r="5947" spans="1:7" ht="15" customHeight="1">
      <c r="A5947" s="186">
        <v>44454</v>
      </c>
      <c r="B5947" s="375" t="s">
        <v>1193</v>
      </c>
      <c r="C5947" s="177">
        <f>D5949-C5946-C5948</f>
        <v>1759578404</v>
      </c>
      <c r="D5947" s="177"/>
      <c r="E5947" s="138" t="s">
        <v>966</v>
      </c>
      <c r="F5947" s="138" t="s">
        <v>1194</v>
      </c>
      <c r="G5947" s="139"/>
    </row>
    <row r="5948" spans="1:7" ht="15" customHeight="1">
      <c r="A5948" s="186">
        <v>44454</v>
      </c>
      <c r="B5948" s="375" t="s">
        <v>1192</v>
      </c>
      <c r="C5948" s="177">
        <v>487498</v>
      </c>
      <c r="D5948" s="177"/>
      <c r="E5948" s="138" t="s">
        <v>966</v>
      </c>
      <c r="F5948" s="138" t="s">
        <v>1195</v>
      </c>
      <c r="G5948" s="139"/>
    </row>
    <row r="5949" spans="1:7" ht="15" customHeight="1">
      <c r="A5949" s="187">
        <v>44454</v>
      </c>
      <c r="B5949" s="136" t="s">
        <v>149</v>
      </c>
      <c r="C5949" s="178"/>
      <c r="D5949" s="178">
        <f>1884578404+487498</f>
        <v>1885065902</v>
      </c>
      <c r="E5949" s="133" t="s">
        <v>966</v>
      </c>
      <c r="F5949" s="133" t="str">
        <f>F5946</f>
        <v>유상감자대금 지급</v>
      </c>
      <c r="G5949" s="134" t="s">
        <v>172</v>
      </c>
    </row>
    <row r="5950" spans="1:7" ht="15" customHeight="1">
      <c r="A5950" s="186">
        <v>44454</v>
      </c>
      <c r="B5950" s="375" t="s">
        <v>1204</v>
      </c>
      <c r="C5950" s="177">
        <f>100000*5000</f>
        <v>500000000</v>
      </c>
      <c r="D5950" s="177"/>
      <c r="E5950" s="138" t="s">
        <v>1073</v>
      </c>
      <c r="F5950" s="138" t="s">
        <v>1116</v>
      </c>
      <c r="G5950" s="139"/>
    </row>
    <row r="5951" spans="1:7" ht="15" customHeight="1">
      <c r="A5951" s="387">
        <v>44454</v>
      </c>
      <c r="B5951" s="381" t="s">
        <v>1193</v>
      </c>
      <c r="C5951" s="382">
        <f>D5953-C5950-C5952</f>
        <v>7038313616</v>
      </c>
      <c r="D5951" s="177"/>
      <c r="E5951" s="138" t="s">
        <v>1206</v>
      </c>
      <c r="F5951" s="138" t="s">
        <v>1194</v>
      </c>
      <c r="G5951" s="139"/>
    </row>
    <row r="5952" spans="1:7" ht="15" customHeight="1">
      <c r="A5952" s="387">
        <v>44454</v>
      </c>
      <c r="B5952" s="381" t="s">
        <v>1192</v>
      </c>
      <c r="C5952" s="382">
        <v>1949992</v>
      </c>
      <c r="D5952" s="177"/>
      <c r="E5952" s="138" t="s">
        <v>1206</v>
      </c>
      <c r="F5952" s="138" t="s">
        <v>1195</v>
      </c>
      <c r="G5952" s="139"/>
    </row>
    <row r="5953" spans="1:7" ht="15" customHeight="1">
      <c r="A5953" s="187">
        <v>44454</v>
      </c>
      <c r="B5953" s="136" t="s">
        <v>149</v>
      </c>
      <c r="C5953" s="178"/>
      <c r="D5953" s="178">
        <f>7538313616+1949992</f>
        <v>7540263608</v>
      </c>
      <c r="E5953" s="133" t="s">
        <v>1206</v>
      </c>
      <c r="F5953" s="133" t="str">
        <f>F5950</f>
        <v>유상감자대금 지급</v>
      </c>
      <c r="G5953" s="134" t="s">
        <v>172</v>
      </c>
    </row>
    <row r="5954" spans="1:7" ht="15" customHeight="1">
      <c r="A5954" s="186">
        <v>44454</v>
      </c>
      <c r="B5954" s="137" t="s">
        <v>1026</v>
      </c>
      <c r="C5954" s="177">
        <v>8515472761</v>
      </c>
      <c r="D5954" s="177"/>
      <c r="E5954" s="138" t="s">
        <v>155</v>
      </c>
      <c r="F5954" s="138" t="s">
        <v>1117</v>
      </c>
      <c r="G5954" s="139"/>
    </row>
    <row r="5955" spans="1:7" ht="15" customHeight="1">
      <c r="A5955" s="186">
        <v>44454</v>
      </c>
      <c r="B5955" s="137" t="s">
        <v>1189</v>
      </c>
      <c r="C5955" s="177">
        <v>684613</v>
      </c>
      <c r="D5955" s="177"/>
      <c r="E5955" s="138" t="str">
        <f>E5954</f>
        <v>마스턴투자운용㈜</v>
      </c>
      <c r="F5955" s="138" t="s">
        <v>1118</v>
      </c>
      <c r="G5955" s="139"/>
    </row>
    <row r="5956" spans="1:7" ht="15" customHeight="1">
      <c r="A5956" s="187">
        <v>44454</v>
      </c>
      <c r="B5956" s="136" t="s">
        <v>149</v>
      </c>
      <c r="C5956" s="178"/>
      <c r="D5956" s="178">
        <f>SUM(C5954:C5955)</f>
        <v>8516157374</v>
      </c>
      <c r="E5956" s="133"/>
      <c r="F5956" s="133" t="s">
        <v>1119</v>
      </c>
      <c r="G5956" s="134" t="s">
        <v>172</v>
      </c>
    </row>
    <row r="5957" spans="1:7" ht="15" customHeight="1">
      <c r="A5957" s="186">
        <v>44454</v>
      </c>
      <c r="B5957" s="137" t="s">
        <v>1026</v>
      </c>
      <c r="C5957" s="177">
        <v>1860000000</v>
      </c>
      <c r="D5957" s="177"/>
      <c r="E5957" s="138" t="s">
        <v>1030</v>
      </c>
      <c r="F5957" s="138" t="s">
        <v>1122</v>
      </c>
      <c r="G5957" s="139"/>
    </row>
    <row r="5958" spans="1:7" ht="15" customHeight="1">
      <c r="A5958" s="186">
        <v>44454</v>
      </c>
      <c r="B5958" s="137" t="s">
        <v>1026</v>
      </c>
      <c r="C5958" s="177">
        <v>50000000</v>
      </c>
      <c r="D5958" s="177"/>
      <c r="E5958" s="138" t="s">
        <v>1120</v>
      </c>
      <c r="F5958" s="138" t="s">
        <v>1122</v>
      </c>
      <c r="G5958" s="139"/>
    </row>
    <row r="5959" spans="1:7" ht="15" customHeight="1">
      <c r="A5959" s="186">
        <v>44454</v>
      </c>
      <c r="B5959" s="137" t="s">
        <v>1026</v>
      </c>
      <c r="C5959" s="177">
        <v>500000000</v>
      </c>
      <c r="D5959" s="177"/>
      <c r="E5959" s="138" t="s">
        <v>1121</v>
      </c>
      <c r="F5959" s="138" t="s">
        <v>1122</v>
      </c>
      <c r="G5959" s="139"/>
    </row>
    <row r="5960" spans="1:7" ht="15" customHeight="1">
      <c r="A5960" s="187">
        <v>44454</v>
      </c>
      <c r="B5960" s="136" t="s">
        <v>149</v>
      </c>
      <c r="C5960" s="178"/>
      <c r="D5960" s="178">
        <f>SUM(C5957:C5959)</f>
        <v>2410000000</v>
      </c>
      <c r="E5960" s="133"/>
      <c r="F5960" s="133" t="s">
        <v>1122</v>
      </c>
      <c r="G5960" s="134" t="s">
        <v>172</v>
      </c>
    </row>
    <row r="5961" spans="1:7" ht="15" customHeight="1">
      <c r="A5961" s="186">
        <v>44453</v>
      </c>
      <c r="B5961" s="137" t="s">
        <v>114</v>
      </c>
      <c r="C5961" s="177">
        <f>SUM(D5962:D5967)</f>
        <v>18720000000</v>
      </c>
      <c r="D5961" s="177"/>
      <c r="E5961" s="138"/>
      <c r="F5961" s="138" t="s">
        <v>1224</v>
      </c>
      <c r="G5961" s="139"/>
    </row>
    <row r="5962" spans="1:7" ht="15" customHeight="1">
      <c r="A5962" s="186">
        <v>44453</v>
      </c>
      <c r="B5962" s="137" t="s">
        <v>164</v>
      </c>
      <c r="C5962" s="177"/>
      <c r="D5962" s="177">
        <v>500000000</v>
      </c>
      <c r="E5962" s="138" t="s">
        <v>1213</v>
      </c>
      <c r="F5962" s="138" t="s">
        <v>1223</v>
      </c>
      <c r="G5962" s="139"/>
    </row>
    <row r="5963" spans="1:7" ht="15" customHeight="1">
      <c r="A5963" s="186">
        <v>44453</v>
      </c>
      <c r="B5963" s="137" t="s">
        <v>75</v>
      </c>
      <c r="C5963" s="177"/>
      <c r="D5963" s="177">
        <v>4300000000</v>
      </c>
      <c r="E5963" s="138" t="s">
        <v>1213</v>
      </c>
      <c r="F5963" s="138" t="s">
        <v>1223</v>
      </c>
      <c r="G5963" s="139"/>
    </row>
    <row r="5964" spans="1:7" ht="15" customHeight="1">
      <c r="A5964" s="186">
        <v>44453</v>
      </c>
      <c r="B5964" s="137" t="s">
        <v>1203</v>
      </c>
      <c r="C5964" s="177"/>
      <c r="D5964" s="177">
        <v>1000000000</v>
      </c>
      <c r="E5964" s="138" t="s">
        <v>1057</v>
      </c>
      <c r="F5964" s="138" t="s">
        <v>1223</v>
      </c>
      <c r="G5964" s="139"/>
    </row>
    <row r="5965" spans="1:7" ht="15" customHeight="1">
      <c r="A5965" s="186">
        <v>44453</v>
      </c>
      <c r="B5965" s="137" t="s">
        <v>75</v>
      </c>
      <c r="C5965" s="177"/>
      <c r="D5965" s="177">
        <v>8600000000</v>
      </c>
      <c r="E5965" s="138" t="s">
        <v>1057</v>
      </c>
      <c r="F5965" s="138" t="s">
        <v>1223</v>
      </c>
      <c r="G5965" s="139"/>
    </row>
    <row r="5966" spans="1:7" ht="15" customHeight="1">
      <c r="A5966" s="186">
        <v>44453</v>
      </c>
      <c r="B5966" s="137" t="s">
        <v>1203</v>
      </c>
      <c r="C5966" s="177"/>
      <c r="D5966" s="177">
        <v>450000000</v>
      </c>
      <c r="E5966" s="138" t="s">
        <v>1218</v>
      </c>
      <c r="F5966" s="138" t="s">
        <v>1223</v>
      </c>
      <c r="G5966" s="139"/>
    </row>
    <row r="5967" spans="1:7" ht="15" customHeight="1">
      <c r="A5967" s="187">
        <v>44453</v>
      </c>
      <c r="B5967" s="136" t="s">
        <v>75</v>
      </c>
      <c r="C5967" s="178"/>
      <c r="D5967" s="178">
        <v>3870000000</v>
      </c>
      <c r="E5967" s="133" t="s">
        <v>1218</v>
      </c>
      <c r="F5967" s="133" t="s">
        <v>1223</v>
      </c>
      <c r="G5967" s="134"/>
    </row>
    <row r="5968" spans="1:7" ht="15" customHeight="1">
      <c r="A5968" s="186">
        <v>44454</v>
      </c>
      <c r="B5968" s="137" t="s">
        <v>1064</v>
      </c>
      <c r="C5968" s="177">
        <f>SUM(D5969:D5990)</f>
        <v>107390000000</v>
      </c>
      <c r="D5968" s="177"/>
      <c r="E5968" s="138"/>
      <c r="F5968" s="138" t="s">
        <v>1224</v>
      </c>
      <c r="G5968" s="139"/>
    </row>
    <row r="5969" spans="1:7" ht="15" customHeight="1">
      <c r="A5969" s="186">
        <v>44454</v>
      </c>
      <c r="B5969" s="137" t="s">
        <v>164</v>
      </c>
      <c r="C5969" s="177"/>
      <c r="D5969" s="177">
        <v>6300000000</v>
      </c>
      <c r="E5969" s="138" t="s">
        <v>1210</v>
      </c>
      <c r="F5969" s="138" t="s">
        <v>1223</v>
      </c>
      <c r="G5969" s="139"/>
    </row>
    <row r="5970" spans="1:7" ht="15" customHeight="1">
      <c r="A5970" s="186">
        <v>44454</v>
      </c>
      <c r="B5970" s="137" t="s">
        <v>1209</v>
      </c>
      <c r="C5970" s="177"/>
      <c r="D5970" s="177">
        <v>56700000000</v>
      </c>
      <c r="E5970" s="138" t="s">
        <v>1210</v>
      </c>
      <c r="F5970" s="138" t="s">
        <v>1223</v>
      </c>
      <c r="G5970" s="139"/>
    </row>
    <row r="5971" spans="1:7" ht="15" customHeight="1">
      <c r="A5971" s="186">
        <v>44454</v>
      </c>
      <c r="B5971" s="137" t="s">
        <v>164</v>
      </c>
      <c r="C5971" s="177"/>
      <c r="D5971" s="177">
        <v>1100000000</v>
      </c>
      <c r="E5971" s="138" t="s">
        <v>1211</v>
      </c>
      <c r="F5971" s="138" t="s">
        <v>1223</v>
      </c>
      <c r="G5971" s="139"/>
    </row>
    <row r="5972" spans="1:7" ht="15" customHeight="1">
      <c r="A5972" s="186">
        <v>44454</v>
      </c>
      <c r="B5972" s="137" t="s">
        <v>75</v>
      </c>
      <c r="C5972" s="177"/>
      <c r="D5972" s="177">
        <v>9900000000</v>
      </c>
      <c r="E5972" s="138" t="s">
        <v>1211</v>
      </c>
      <c r="F5972" s="138" t="s">
        <v>1223</v>
      </c>
      <c r="G5972" s="139"/>
    </row>
    <row r="5973" spans="1:7" ht="15" customHeight="1">
      <c r="A5973" s="186">
        <v>44454</v>
      </c>
      <c r="B5973" s="137" t="s">
        <v>164</v>
      </c>
      <c r="C5973" s="177"/>
      <c r="D5973" s="177">
        <v>550000000</v>
      </c>
      <c r="E5973" s="138" t="s">
        <v>1212</v>
      </c>
      <c r="F5973" s="138" t="s">
        <v>1223</v>
      </c>
      <c r="G5973" s="139"/>
    </row>
    <row r="5974" spans="1:7" ht="15" customHeight="1">
      <c r="A5974" s="186">
        <v>44454</v>
      </c>
      <c r="B5974" s="137" t="s">
        <v>75</v>
      </c>
      <c r="C5974" s="177"/>
      <c r="D5974" s="177">
        <v>4950000000</v>
      </c>
      <c r="E5974" s="138" t="s">
        <v>1212</v>
      </c>
      <c r="F5974" s="138" t="s">
        <v>1223</v>
      </c>
      <c r="G5974" s="139"/>
    </row>
    <row r="5975" spans="1:7" ht="15" customHeight="1">
      <c r="A5975" s="186">
        <v>44454</v>
      </c>
      <c r="B5975" s="137" t="s">
        <v>164</v>
      </c>
      <c r="C5975" s="177"/>
      <c r="D5975" s="177">
        <v>300000000</v>
      </c>
      <c r="E5975" s="138" t="s">
        <v>1214</v>
      </c>
      <c r="F5975" s="138" t="s">
        <v>1223</v>
      </c>
      <c r="G5975" s="139"/>
    </row>
    <row r="5976" spans="1:7" ht="15" customHeight="1">
      <c r="A5976" s="186">
        <v>44454</v>
      </c>
      <c r="B5976" s="137" t="s">
        <v>75</v>
      </c>
      <c r="C5976" s="177"/>
      <c r="D5976" s="177">
        <v>2700000000</v>
      </c>
      <c r="E5976" s="138" t="s">
        <v>1214</v>
      </c>
      <c r="F5976" s="138" t="s">
        <v>1223</v>
      </c>
      <c r="G5976" s="139"/>
    </row>
    <row r="5977" spans="1:7" ht="15" customHeight="1">
      <c r="A5977" s="186">
        <v>44454</v>
      </c>
      <c r="B5977" s="137" t="s">
        <v>164</v>
      </c>
      <c r="C5977" s="177"/>
      <c r="D5977" s="177">
        <v>250000000</v>
      </c>
      <c r="E5977" s="138" t="s">
        <v>1215</v>
      </c>
      <c r="F5977" s="138" t="s">
        <v>1223</v>
      </c>
      <c r="G5977" s="139"/>
    </row>
    <row r="5978" spans="1:7" ht="15" customHeight="1">
      <c r="A5978" s="186">
        <v>44454</v>
      </c>
      <c r="B5978" s="137" t="s">
        <v>75</v>
      </c>
      <c r="C5978" s="177"/>
      <c r="D5978" s="177">
        <v>2250000000</v>
      </c>
      <c r="E5978" s="138" t="s">
        <v>1215</v>
      </c>
      <c r="F5978" s="138" t="s">
        <v>1223</v>
      </c>
      <c r="G5978" s="139"/>
    </row>
    <row r="5979" spans="1:7" ht="15" customHeight="1">
      <c r="A5979" s="186">
        <v>44454</v>
      </c>
      <c r="B5979" s="137" t="s">
        <v>164</v>
      </c>
      <c r="C5979" s="177"/>
      <c r="D5979" s="177">
        <v>200000000</v>
      </c>
      <c r="E5979" s="138" t="s">
        <v>1216</v>
      </c>
      <c r="F5979" s="138" t="s">
        <v>1223</v>
      </c>
      <c r="G5979" s="139"/>
    </row>
    <row r="5980" spans="1:7" ht="15" customHeight="1">
      <c r="A5980" s="186">
        <v>44454</v>
      </c>
      <c r="B5980" s="137" t="s">
        <v>75</v>
      </c>
      <c r="C5980" s="177"/>
      <c r="D5980" s="177">
        <v>1800000000</v>
      </c>
      <c r="E5980" s="138" t="s">
        <v>1216</v>
      </c>
      <c r="F5980" s="138" t="s">
        <v>1223</v>
      </c>
      <c r="G5980" s="139"/>
    </row>
    <row r="5981" spans="1:7" ht="15" customHeight="1">
      <c r="A5981" s="186">
        <v>44454</v>
      </c>
      <c r="B5981" s="137" t="s">
        <v>1203</v>
      </c>
      <c r="C5981" s="177"/>
      <c r="D5981" s="177">
        <v>550000000</v>
      </c>
      <c r="E5981" s="138" t="s">
        <v>1217</v>
      </c>
      <c r="F5981" s="138" t="s">
        <v>1223</v>
      </c>
      <c r="G5981" s="139"/>
    </row>
    <row r="5982" spans="1:7" ht="15" customHeight="1">
      <c r="A5982" s="186">
        <v>44454</v>
      </c>
      <c r="B5982" s="137" t="s">
        <v>75</v>
      </c>
      <c r="C5982" s="177"/>
      <c r="D5982" s="177">
        <v>4840000000</v>
      </c>
      <c r="E5982" s="138" t="s">
        <v>1217</v>
      </c>
      <c r="F5982" s="138" t="s">
        <v>1223</v>
      </c>
      <c r="G5982" s="139"/>
    </row>
    <row r="5983" spans="1:7" ht="15" customHeight="1">
      <c r="A5983" s="186">
        <v>44454</v>
      </c>
      <c r="B5983" s="137" t="s">
        <v>1204</v>
      </c>
      <c r="C5983" s="177"/>
      <c r="D5983" s="177">
        <v>500000000</v>
      </c>
      <c r="E5983" s="138" t="s">
        <v>1219</v>
      </c>
      <c r="F5983" s="138" t="s">
        <v>1223</v>
      </c>
      <c r="G5983" s="139"/>
    </row>
    <row r="5984" spans="1:7" ht="15" customHeight="1">
      <c r="A5984" s="186">
        <v>44454</v>
      </c>
      <c r="B5984" s="137" t="s">
        <v>75</v>
      </c>
      <c r="C5984" s="177"/>
      <c r="D5984" s="177">
        <v>4500000000</v>
      </c>
      <c r="E5984" s="138" t="s">
        <v>1219</v>
      </c>
      <c r="F5984" s="138" t="s">
        <v>1223</v>
      </c>
      <c r="G5984" s="139"/>
    </row>
    <row r="5985" spans="1:7" ht="15" customHeight="1">
      <c r="A5985" s="186">
        <v>44454</v>
      </c>
      <c r="B5985" s="137" t="s">
        <v>1204</v>
      </c>
      <c r="C5985" s="177"/>
      <c r="D5985" s="177">
        <v>400000000</v>
      </c>
      <c r="E5985" s="138" t="s">
        <v>1220</v>
      </c>
      <c r="F5985" s="138" t="s">
        <v>1223</v>
      </c>
      <c r="G5985" s="139"/>
    </row>
    <row r="5986" spans="1:7" ht="15" customHeight="1">
      <c r="A5986" s="186">
        <v>44454</v>
      </c>
      <c r="B5986" s="137" t="s">
        <v>75</v>
      </c>
      <c r="C5986" s="177"/>
      <c r="D5986" s="177">
        <v>3600000000</v>
      </c>
      <c r="E5986" s="138" t="s">
        <v>1220</v>
      </c>
      <c r="F5986" s="138" t="s">
        <v>1223</v>
      </c>
      <c r="G5986" s="139"/>
    </row>
    <row r="5987" spans="1:7" ht="15" customHeight="1">
      <c r="A5987" s="186">
        <v>44454</v>
      </c>
      <c r="B5987" s="137" t="s">
        <v>1204</v>
      </c>
      <c r="C5987" s="177"/>
      <c r="D5987" s="177">
        <v>300000000</v>
      </c>
      <c r="E5987" s="138" t="s">
        <v>1221</v>
      </c>
      <c r="F5987" s="138" t="s">
        <v>1223</v>
      </c>
      <c r="G5987" s="139"/>
    </row>
    <row r="5988" spans="1:7" ht="15" customHeight="1">
      <c r="A5988" s="186">
        <v>44454</v>
      </c>
      <c r="B5988" s="137" t="s">
        <v>75</v>
      </c>
      <c r="C5988" s="177"/>
      <c r="D5988" s="177">
        <v>2700000000</v>
      </c>
      <c r="E5988" s="138" t="s">
        <v>1221</v>
      </c>
      <c r="F5988" s="138" t="s">
        <v>1223</v>
      </c>
      <c r="G5988" s="139"/>
    </row>
    <row r="5989" spans="1:7" ht="15" customHeight="1">
      <c r="A5989" s="186">
        <v>44454</v>
      </c>
      <c r="B5989" s="137" t="s">
        <v>1204</v>
      </c>
      <c r="C5989" s="177"/>
      <c r="D5989" s="177">
        <v>300000000</v>
      </c>
      <c r="E5989" s="138" t="s">
        <v>1222</v>
      </c>
      <c r="F5989" s="138" t="s">
        <v>1223</v>
      </c>
      <c r="G5989" s="139"/>
    </row>
    <row r="5990" spans="1:7" ht="15" customHeight="1">
      <c r="A5990" s="364">
        <v>44454</v>
      </c>
      <c r="B5990" s="365" t="s">
        <v>75</v>
      </c>
      <c r="C5990" s="366"/>
      <c r="D5990" s="366">
        <v>2700000000</v>
      </c>
      <c r="E5990" s="367" t="s">
        <v>1222</v>
      </c>
      <c r="F5990" s="367" t="s">
        <v>1223</v>
      </c>
      <c r="G5990" s="368"/>
    </row>
    <row r="5991" spans="1:7" ht="15" customHeight="1">
      <c r="A5991" s="186">
        <v>44455</v>
      </c>
      <c r="B5991" s="137" t="s">
        <v>1079</v>
      </c>
      <c r="C5991" s="177">
        <v>2600000000</v>
      </c>
      <c r="D5991" s="177"/>
      <c r="E5991" s="138"/>
      <c r="F5991" s="138" t="s">
        <v>1105</v>
      </c>
      <c r="G5991" s="139" t="s">
        <v>172</v>
      </c>
    </row>
    <row r="5992" spans="1:7" ht="15" customHeight="1">
      <c r="A5992" s="234">
        <v>44455</v>
      </c>
      <c r="B5992" s="288" t="s">
        <v>148</v>
      </c>
      <c r="C5992" s="303"/>
      <c r="D5992" s="303">
        <f>C5991</f>
        <v>2600000000</v>
      </c>
      <c r="E5992" s="237"/>
      <c r="F5992" s="237" t="str">
        <f>F5991</f>
        <v>계좌이체</v>
      </c>
      <c r="G5992" s="289" t="s">
        <v>1106</v>
      </c>
    </row>
    <row r="5993" spans="1:7" ht="15" customHeight="1">
      <c r="A5993" s="247">
        <v>44455</v>
      </c>
      <c r="B5993" s="286" t="s">
        <v>148</v>
      </c>
      <c r="C5993" s="176"/>
      <c r="D5993" s="176">
        <v>117638888</v>
      </c>
      <c r="E5993" s="142" t="s">
        <v>968</v>
      </c>
      <c r="F5993" s="142" t="s">
        <v>1148</v>
      </c>
      <c r="G5993" s="287" t="s">
        <v>172</v>
      </c>
    </row>
    <row r="5994" spans="1:7" ht="15" customHeight="1">
      <c r="A5994" s="247">
        <v>44455</v>
      </c>
      <c r="B5994" s="286" t="s">
        <v>148</v>
      </c>
      <c r="C5994" s="176"/>
      <c r="D5994" s="176">
        <v>13801150</v>
      </c>
      <c r="E5994" s="142" t="s">
        <v>1146</v>
      </c>
      <c r="F5994" s="142" t="s">
        <v>905</v>
      </c>
      <c r="G5994" s="287" t="s">
        <v>172</v>
      </c>
    </row>
    <row r="5995" spans="1:7" ht="15" customHeight="1">
      <c r="A5995" s="247">
        <v>44455</v>
      </c>
      <c r="B5995" s="286" t="s">
        <v>148</v>
      </c>
      <c r="C5995" s="176"/>
      <c r="D5995" s="176">
        <v>49924600</v>
      </c>
      <c r="E5995" s="142" t="s">
        <v>966</v>
      </c>
      <c r="F5995" s="142" t="s">
        <v>905</v>
      </c>
      <c r="G5995" s="287" t="s">
        <v>172</v>
      </c>
    </row>
    <row r="5996" spans="1:7" ht="15" customHeight="1">
      <c r="A5996" s="247">
        <v>44455</v>
      </c>
      <c r="B5996" s="286" t="s">
        <v>148</v>
      </c>
      <c r="C5996" s="176"/>
      <c r="D5996" s="176">
        <v>92188910</v>
      </c>
      <c r="E5996" s="142" t="s">
        <v>966</v>
      </c>
      <c r="F5996" s="142" t="s">
        <v>905</v>
      </c>
      <c r="G5996" s="287" t="s">
        <v>172</v>
      </c>
    </row>
    <row r="5997" spans="1:7" ht="15" customHeight="1">
      <c r="A5997" s="247">
        <v>44455</v>
      </c>
      <c r="B5997" s="286" t="s">
        <v>148</v>
      </c>
      <c r="C5997" s="176"/>
      <c r="D5997" s="176">
        <v>4400000000</v>
      </c>
      <c r="E5997" s="142" t="s">
        <v>1147</v>
      </c>
      <c r="F5997" s="142" t="s">
        <v>1149</v>
      </c>
      <c r="G5997" s="287" t="s">
        <v>172</v>
      </c>
    </row>
    <row r="5998" spans="1:7" ht="15" customHeight="1">
      <c r="A5998" s="247">
        <v>44455</v>
      </c>
      <c r="B5998" s="286" t="s">
        <v>1150</v>
      </c>
      <c r="C5998" s="176">
        <f>13801150+49924600+92188910</f>
        <v>155914660</v>
      </c>
      <c r="D5998" s="176"/>
      <c r="E5998" s="142" t="s">
        <v>1147</v>
      </c>
      <c r="F5998" s="142" t="s">
        <v>1149</v>
      </c>
      <c r="G5998" s="287"/>
    </row>
    <row r="5999" spans="1:7" ht="15" customHeight="1">
      <c r="A5999" s="234">
        <v>44455</v>
      </c>
      <c r="B5999" s="288" t="s">
        <v>1143</v>
      </c>
      <c r="C5999" s="303">
        <f>D5993+D5997</f>
        <v>4517638888</v>
      </c>
      <c r="D5999" s="303"/>
      <c r="E5999" s="237"/>
      <c r="F5999" s="237"/>
      <c r="G5999" s="289"/>
    </row>
    <row r="6000" spans="1:7" ht="15" customHeight="1">
      <c r="A6000" s="247">
        <v>44456</v>
      </c>
      <c r="B6000" s="286" t="s">
        <v>159</v>
      </c>
      <c r="C6000" s="176">
        <v>387770670</v>
      </c>
      <c r="D6000" s="176"/>
      <c r="E6000" s="142" t="s">
        <v>407</v>
      </c>
      <c r="F6000" s="142" t="s">
        <v>1037</v>
      </c>
      <c r="G6000" s="287"/>
    </row>
    <row r="6001" spans="1:7" ht="15" customHeight="1">
      <c r="A6001" s="234">
        <v>44456</v>
      </c>
      <c r="B6001" s="288" t="s">
        <v>149</v>
      </c>
      <c r="C6001" s="303"/>
      <c r="D6001" s="303">
        <f>SUM(C6000:C6000)</f>
        <v>387770670</v>
      </c>
      <c r="E6001" s="237" t="s">
        <v>793</v>
      </c>
      <c r="F6001" s="237" t="s">
        <v>1160</v>
      </c>
      <c r="G6001" s="289" t="s">
        <v>172</v>
      </c>
    </row>
    <row r="6002" spans="1:7" ht="15" customHeight="1">
      <c r="A6002" s="247">
        <v>44456</v>
      </c>
      <c r="B6002" s="286" t="s">
        <v>148</v>
      </c>
      <c r="C6002" s="176"/>
      <c r="D6002" s="176">
        <v>55000000</v>
      </c>
      <c r="E6002" s="142" t="s">
        <v>1161</v>
      </c>
      <c r="F6002" s="142" t="s">
        <v>1155</v>
      </c>
      <c r="G6002" s="287" t="s">
        <v>172</v>
      </c>
    </row>
    <row r="6003" spans="1:7" ht="15" customHeight="1">
      <c r="A6003" s="247">
        <v>44456</v>
      </c>
      <c r="B6003" s="286" t="s">
        <v>148</v>
      </c>
      <c r="C6003" s="176"/>
      <c r="D6003" s="176">
        <v>33000000</v>
      </c>
      <c r="E6003" s="142" t="s">
        <v>1162</v>
      </c>
      <c r="F6003" s="142" t="s">
        <v>1165</v>
      </c>
      <c r="G6003" s="287" t="s">
        <v>172</v>
      </c>
    </row>
    <row r="6004" spans="1:7" ht="15" customHeight="1">
      <c r="A6004" s="247">
        <v>44456</v>
      </c>
      <c r="B6004" s="286" t="s">
        <v>148</v>
      </c>
      <c r="C6004" s="176"/>
      <c r="D6004" s="176">
        <v>202224000</v>
      </c>
      <c r="E6004" s="142" t="s">
        <v>1163</v>
      </c>
      <c r="F6004" s="142" t="s">
        <v>1166</v>
      </c>
      <c r="G6004" s="287" t="s">
        <v>172</v>
      </c>
    </row>
    <row r="6005" spans="1:7" ht="15" customHeight="1">
      <c r="A6005" s="247">
        <v>44456</v>
      </c>
      <c r="B6005" s="286" t="s">
        <v>148</v>
      </c>
      <c r="C6005" s="176"/>
      <c r="D6005" s="176">
        <v>134816000</v>
      </c>
      <c r="E6005" s="142" t="s">
        <v>1164</v>
      </c>
      <c r="F6005" s="142" t="s">
        <v>1166</v>
      </c>
      <c r="G6005" s="287" t="s">
        <v>172</v>
      </c>
    </row>
    <row r="6006" spans="1:7" ht="15" customHeight="1">
      <c r="A6006" s="234">
        <v>44456</v>
      </c>
      <c r="B6006" s="288" t="s">
        <v>1</v>
      </c>
      <c r="C6006" s="303">
        <f>SUM(D6002:D6005)</f>
        <v>425040000</v>
      </c>
      <c r="D6006" s="303"/>
      <c r="E6006" s="237"/>
      <c r="F6006" s="237"/>
      <c r="G6006" s="289"/>
    </row>
    <row r="6007" spans="1:7" ht="15" customHeight="1">
      <c r="A6007" s="247">
        <v>44456</v>
      </c>
      <c r="B6007" s="286" t="s">
        <v>148</v>
      </c>
      <c r="C6007" s="176"/>
      <c r="D6007" s="176">
        <v>110000000</v>
      </c>
      <c r="E6007" s="142" t="s">
        <v>980</v>
      </c>
      <c r="F6007" s="142" t="s">
        <v>1155</v>
      </c>
      <c r="G6007" s="287" t="s">
        <v>172</v>
      </c>
    </row>
    <row r="6008" spans="1:7" ht="15" customHeight="1">
      <c r="A6008" s="247">
        <v>44456</v>
      </c>
      <c r="B6008" s="286" t="s">
        <v>148</v>
      </c>
      <c r="C6008" s="176"/>
      <c r="D6008" s="176">
        <v>66000000</v>
      </c>
      <c r="E6008" s="142" t="s">
        <v>1151</v>
      </c>
      <c r="F6008" s="142" t="s">
        <v>1156</v>
      </c>
      <c r="G6008" s="287" t="s">
        <v>172</v>
      </c>
    </row>
    <row r="6009" spans="1:7" ht="15" customHeight="1">
      <c r="A6009" s="247">
        <v>44456</v>
      </c>
      <c r="B6009" s="286" t="s">
        <v>148</v>
      </c>
      <c r="C6009" s="176"/>
      <c r="D6009" s="176">
        <v>109450000</v>
      </c>
      <c r="E6009" s="142" t="s">
        <v>1152</v>
      </c>
      <c r="F6009" s="142" t="s">
        <v>1157</v>
      </c>
      <c r="G6009" s="287" t="s">
        <v>172</v>
      </c>
    </row>
    <row r="6010" spans="1:7" ht="15" customHeight="1">
      <c r="A6010" s="247">
        <v>44456</v>
      </c>
      <c r="B6010" s="286" t="s">
        <v>148</v>
      </c>
      <c r="C6010" s="176"/>
      <c r="D6010" s="176">
        <v>44000000</v>
      </c>
      <c r="E6010" s="142" t="s">
        <v>1153</v>
      </c>
      <c r="F6010" s="142" t="s">
        <v>1158</v>
      </c>
      <c r="G6010" s="287" t="s">
        <v>172</v>
      </c>
    </row>
    <row r="6011" spans="1:7" ht="15" customHeight="1">
      <c r="A6011" s="247">
        <v>44456</v>
      </c>
      <c r="B6011" s="286" t="s">
        <v>148</v>
      </c>
      <c r="C6011" s="176"/>
      <c r="D6011" s="176">
        <v>33000000</v>
      </c>
      <c r="E6011" s="142" t="s">
        <v>1154</v>
      </c>
      <c r="F6011" s="142" t="s">
        <v>1159</v>
      </c>
      <c r="G6011" s="287" t="s">
        <v>172</v>
      </c>
    </row>
    <row r="6012" spans="1:7" ht="15" customHeight="1">
      <c r="A6012" s="234">
        <v>44456</v>
      </c>
      <c r="B6012" s="288" t="s">
        <v>1143</v>
      </c>
      <c r="C6012" s="303">
        <f>SUM(D6007:D6011)</f>
        <v>362450000</v>
      </c>
      <c r="D6012" s="303"/>
      <c r="E6012" s="237"/>
      <c r="F6012" s="237"/>
      <c r="G6012" s="289"/>
    </row>
    <row r="6013" spans="1:7" ht="15" customHeight="1">
      <c r="A6013" s="186">
        <v>44469</v>
      </c>
      <c r="B6013" s="137" t="s">
        <v>148</v>
      </c>
      <c r="C6013" s="177">
        <v>152515290</v>
      </c>
      <c r="D6013" s="177"/>
      <c r="E6013" s="138"/>
      <c r="F6013" s="138" t="s">
        <v>1167</v>
      </c>
      <c r="G6013" s="139" t="s">
        <v>172</v>
      </c>
    </row>
    <row r="6014" spans="1:7" ht="15" customHeight="1">
      <c r="A6014" s="187">
        <v>44469</v>
      </c>
      <c r="B6014" s="136" t="s">
        <v>148</v>
      </c>
      <c r="C6014" s="178"/>
      <c r="D6014" s="178">
        <v>152515290</v>
      </c>
      <c r="E6014" s="133"/>
      <c r="F6014" s="133" t="s">
        <v>1167</v>
      </c>
      <c r="G6014" s="134" t="s">
        <v>173</v>
      </c>
    </row>
    <row r="6015" spans="1:7" ht="15" customHeight="1">
      <c r="A6015" s="186">
        <v>44469</v>
      </c>
      <c r="B6015" s="137" t="s">
        <v>941</v>
      </c>
      <c r="C6015" s="177">
        <v>96056710</v>
      </c>
      <c r="D6015" s="177"/>
      <c r="E6015" s="138"/>
      <c r="F6015" s="138" t="s">
        <v>1169</v>
      </c>
      <c r="G6015" s="139"/>
    </row>
    <row r="6016" spans="1:7" ht="15" customHeight="1">
      <c r="A6016" s="186">
        <v>44469</v>
      </c>
      <c r="B6016" s="137" t="s">
        <v>406</v>
      </c>
      <c r="C6016" s="177">
        <f>D6017-C6015</f>
        <v>56458580</v>
      </c>
      <c r="D6016" s="177"/>
      <c r="E6016" s="138"/>
      <c r="F6016" s="138" t="s">
        <v>1168</v>
      </c>
      <c r="G6016" s="139"/>
    </row>
    <row r="6017" spans="1:7" ht="15" customHeight="1">
      <c r="A6017" s="187">
        <v>44469</v>
      </c>
      <c r="B6017" s="136" t="s">
        <v>149</v>
      </c>
      <c r="C6017" s="178"/>
      <c r="D6017" s="178">
        <v>152515290</v>
      </c>
      <c r="E6017" s="133"/>
      <c r="F6017" s="133" t="s">
        <v>1168</v>
      </c>
      <c r="G6017" s="134" t="s">
        <v>172</v>
      </c>
    </row>
    <row r="6018" spans="1:7" ht="15" customHeight="1">
      <c r="A6018" s="291">
        <v>44457</v>
      </c>
      <c r="B6018" s="292" t="s">
        <v>149</v>
      </c>
      <c r="C6018" s="324">
        <v>317705</v>
      </c>
      <c r="D6018" s="324"/>
      <c r="E6018" s="294"/>
      <c r="F6018" s="294" t="s">
        <v>1085</v>
      </c>
      <c r="G6018" s="207" t="s">
        <v>1086</v>
      </c>
    </row>
    <row r="6019" spans="1:7" ht="15" customHeight="1">
      <c r="A6019" s="186">
        <v>44457</v>
      </c>
      <c r="B6019" s="137" t="s">
        <v>827</v>
      </c>
      <c r="C6019" s="177">
        <v>57820</v>
      </c>
      <c r="D6019" s="177"/>
      <c r="E6019" s="138"/>
      <c r="F6019" s="138" t="str">
        <f>F6018</f>
        <v>이자수익(2021.06.19~09.17)</v>
      </c>
      <c r="G6019" s="139"/>
    </row>
    <row r="6020" spans="1:7" ht="15" customHeight="1">
      <c r="A6020" s="186">
        <v>44457</v>
      </c>
      <c r="B6020" s="137" t="s">
        <v>1083</v>
      </c>
      <c r="C6020" s="177"/>
      <c r="D6020" s="177">
        <v>305371</v>
      </c>
      <c r="E6020" s="138"/>
      <c r="F6020" s="138" t="str">
        <f>F6019</f>
        <v>이자수익(2021.06.19~09.17)</v>
      </c>
      <c r="G6020" s="139"/>
    </row>
    <row r="6021" spans="1:7" ht="15" customHeight="1">
      <c r="A6021" s="187">
        <f>A6020</f>
        <v>44457</v>
      </c>
      <c r="B6021" s="136" t="s">
        <v>1084</v>
      </c>
      <c r="C6021" s="178"/>
      <c r="D6021" s="178">
        <f>375525-D6020</f>
        <v>70154</v>
      </c>
      <c r="E6021" s="133"/>
      <c r="F6021" s="133" t="str">
        <f>F6020</f>
        <v>이자수익(2021.06.19~09.17)</v>
      </c>
      <c r="G6021" s="134"/>
    </row>
    <row r="6022" spans="1:7" ht="15" customHeight="1">
      <c r="A6022" s="189">
        <v>44469</v>
      </c>
      <c r="B6022" s="158" t="s">
        <v>175</v>
      </c>
      <c r="C6022" s="315">
        <v>89163</v>
      </c>
      <c r="D6022" s="315"/>
      <c r="E6022" s="157" t="s">
        <v>176</v>
      </c>
      <c r="F6022" s="157" t="s">
        <v>215</v>
      </c>
      <c r="G6022" s="156" t="s">
        <v>352</v>
      </c>
    </row>
    <row r="6023" spans="1:7" ht="15" customHeight="1">
      <c r="A6023" s="190">
        <f>A6022</f>
        <v>44469</v>
      </c>
      <c r="B6023" s="151" t="s">
        <v>100</v>
      </c>
      <c r="C6023" s="316"/>
      <c r="D6023" s="316">
        <f>C6022</f>
        <v>89163</v>
      </c>
      <c r="E6023" s="150" t="s">
        <v>174</v>
      </c>
      <c r="F6023" s="150" t="s">
        <v>252</v>
      </c>
      <c r="G6023" s="150" t="s">
        <v>326</v>
      </c>
    </row>
    <row r="6024" spans="1:7" ht="15" customHeight="1">
      <c r="A6024" s="189">
        <v>44469</v>
      </c>
      <c r="B6024" s="158" t="s">
        <v>175</v>
      </c>
      <c r="C6024" s="317">
        <v>112167</v>
      </c>
      <c r="D6024" s="317"/>
      <c r="E6024" s="152" t="s">
        <v>176</v>
      </c>
      <c r="F6024" s="152" t="s">
        <v>215</v>
      </c>
      <c r="G6024" s="155" t="s">
        <v>219</v>
      </c>
    </row>
    <row r="6025" spans="1:7" ht="15" customHeight="1">
      <c r="A6025" s="190">
        <f>A6024</f>
        <v>44469</v>
      </c>
      <c r="B6025" s="151" t="s">
        <v>100</v>
      </c>
      <c r="C6025" s="316"/>
      <c r="D6025" s="316">
        <f>C6024</f>
        <v>112167</v>
      </c>
      <c r="E6025" s="150" t="s">
        <v>174</v>
      </c>
      <c r="F6025" s="150" t="s">
        <v>252</v>
      </c>
      <c r="G6025" s="150" t="s">
        <v>173</v>
      </c>
    </row>
    <row r="6026" spans="1:7" ht="15" customHeight="1">
      <c r="A6026" s="189">
        <v>44469</v>
      </c>
      <c r="B6026" s="153" t="s">
        <v>175</v>
      </c>
      <c r="C6026" s="317">
        <v>76491</v>
      </c>
      <c r="D6026" s="317"/>
      <c r="E6026" s="152" t="s">
        <v>176</v>
      </c>
      <c r="F6026" s="152" t="s">
        <v>215</v>
      </c>
      <c r="G6026" s="155" t="s">
        <v>452</v>
      </c>
    </row>
    <row r="6027" spans="1:7" ht="15" customHeight="1">
      <c r="A6027" s="190">
        <f>A6026</f>
        <v>44469</v>
      </c>
      <c r="B6027" s="151" t="s">
        <v>100</v>
      </c>
      <c r="C6027" s="316"/>
      <c r="D6027" s="316">
        <f>C6026</f>
        <v>76491</v>
      </c>
      <c r="E6027" s="150" t="s">
        <v>174</v>
      </c>
      <c r="F6027" s="150" t="s">
        <v>252</v>
      </c>
      <c r="G6027" s="150" t="s">
        <v>451</v>
      </c>
    </row>
    <row r="6028" spans="1:7" ht="15" customHeight="1">
      <c r="A6028" s="277">
        <v>44469</v>
      </c>
      <c r="B6028" s="284" t="s">
        <v>175</v>
      </c>
      <c r="C6028" s="323">
        <v>0</v>
      </c>
      <c r="D6028" s="323"/>
      <c r="E6028" s="282" t="s">
        <v>176</v>
      </c>
      <c r="F6028" s="282" t="s">
        <v>215</v>
      </c>
      <c r="G6028" s="283" t="s">
        <v>701</v>
      </c>
    </row>
    <row r="6029" spans="1:7" ht="15" customHeight="1">
      <c r="A6029" s="265">
        <v>44469</v>
      </c>
      <c r="B6029" s="281" t="s">
        <v>100</v>
      </c>
      <c r="C6029" s="321"/>
      <c r="D6029" s="321">
        <f>C6028</f>
        <v>0</v>
      </c>
      <c r="E6029" s="266" t="s">
        <v>174</v>
      </c>
      <c r="F6029" s="266" t="s">
        <v>252</v>
      </c>
      <c r="G6029" s="266" t="s">
        <v>292</v>
      </c>
    </row>
    <row r="6030" spans="1:7" ht="15" customHeight="1">
      <c r="A6030" s="189">
        <v>44469</v>
      </c>
      <c r="B6030" s="153" t="s">
        <v>175</v>
      </c>
      <c r="C6030" s="317">
        <v>53663</v>
      </c>
      <c r="D6030" s="317"/>
      <c r="E6030" s="152" t="s">
        <v>358</v>
      </c>
      <c r="F6030" s="152" t="s">
        <v>215</v>
      </c>
      <c r="G6030" s="155" t="s">
        <v>359</v>
      </c>
    </row>
    <row r="6031" spans="1:7" ht="15" customHeight="1">
      <c r="A6031" s="190">
        <v>44469</v>
      </c>
      <c r="B6031" s="151" t="s">
        <v>100</v>
      </c>
      <c r="C6031" s="316"/>
      <c r="D6031" s="316">
        <f>C6030</f>
        <v>53663</v>
      </c>
      <c r="E6031" s="150" t="s">
        <v>374</v>
      </c>
      <c r="F6031" s="150" t="s">
        <v>215</v>
      </c>
      <c r="G6031" s="150" t="s">
        <v>375</v>
      </c>
    </row>
    <row r="6032" spans="1:7" ht="15" customHeight="1">
      <c r="A6032" s="290">
        <v>44469</v>
      </c>
      <c r="B6032" s="284" t="s">
        <v>175</v>
      </c>
      <c r="C6032" s="323">
        <v>1268401</v>
      </c>
      <c r="D6032" s="323"/>
      <c r="E6032" s="282" t="s">
        <v>157</v>
      </c>
      <c r="F6032" s="282" t="s">
        <v>215</v>
      </c>
      <c r="G6032" s="283" t="s">
        <v>289</v>
      </c>
    </row>
    <row r="6033" spans="1:7" ht="15" customHeight="1">
      <c r="A6033" s="265">
        <v>44469</v>
      </c>
      <c r="B6033" s="281" t="s">
        <v>100</v>
      </c>
      <c r="C6033" s="321"/>
      <c r="D6033" s="321">
        <f>C6032</f>
        <v>1268401</v>
      </c>
      <c r="E6033" s="266" t="s">
        <v>249</v>
      </c>
      <c r="F6033" s="266" t="s">
        <v>252</v>
      </c>
      <c r="G6033" s="266" t="s">
        <v>288</v>
      </c>
    </row>
    <row r="6034" spans="1:7" ht="15" customHeight="1">
      <c r="A6034" s="290">
        <v>44469</v>
      </c>
      <c r="B6034" s="284" t="s">
        <v>175</v>
      </c>
      <c r="C6034" s="323">
        <v>8426384</v>
      </c>
      <c r="D6034" s="323"/>
      <c r="E6034" s="282" t="s">
        <v>176</v>
      </c>
      <c r="F6034" s="282" t="s">
        <v>518</v>
      </c>
      <c r="G6034" s="283" t="s">
        <v>291</v>
      </c>
    </row>
    <row r="6035" spans="1:7" ht="15" customHeight="1">
      <c r="A6035" s="265">
        <v>44469</v>
      </c>
      <c r="B6035" s="281" t="s">
        <v>100</v>
      </c>
      <c r="C6035" s="321"/>
      <c r="D6035" s="321">
        <f>C6034</f>
        <v>8426384</v>
      </c>
      <c r="E6035" s="266" t="s">
        <v>174</v>
      </c>
      <c r="F6035" s="266" t="s">
        <v>252</v>
      </c>
      <c r="G6035" s="266" t="s">
        <v>290</v>
      </c>
    </row>
    <row r="6036" spans="1:7" ht="15" customHeight="1">
      <c r="A6036" s="263">
        <v>44469</v>
      </c>
      <c r="B6036" s="284" t="s">
        <v>31</v>
      </c>
      <c r="C6036" s="323">
        <v>230750684</v>
      </c>
      <c r="D6036" s="323"/>
      <c r="E6036" s="282" t="s">
        <v>1229</v>
      </c>
      <c r="F6036" s="282" t="s">
        <v>1228</v>
      </c>
      <c r="G6036" s="298"/>
    </row>
    <row r="6037" spans="1:7" ht="15" customHeight="1">
      <c r="A6037" s="265">
        <v>44469</v>
      </c>
      <c r="B6037" s="281" t="s">
        <v>216</v>
      </c>
      <c r="C6037" s="321"/>
      <c r="D6037" s="321">
        <f>C6036</f>
        <v>230750684</v>
      </c>
      <c r="E6037" s="266" t="s">
        <v>1229</v>
      </c>
      <c r="F6037" s="266" t="s">
        <v>1227</v>
      </c>
      <c r="G6037" s="297"/>
    </row>
    <row r="6038" spans="1:7" ht="15" customHeight="1">
      <c r="A6038" s="290">
        <v>44469</v>
      </c>
      <c r="B6038" s="284" t="s">
        <v>31</v>
      </c>
      <c r="C6038" s="323">
        <v>49095890</v>
      </c>
      <c r="D6038" s="323"/>
      <c r="E6038" s="282" t="s">
        <v>1230</v>
      </c>
      <c r="F6038" s="282" t="s">
        <v>1227</v>
      </c>
      <c r="G6038" s="298"/>
    </row>
    <row r="6039" spans="1:7" ht="15" customHeight="1">
      <c r="A6039" s="265">
        <v>44469</v>
      </c>
      <c r="B6039" s="281" t="s">
        <v>216</v>
      </c>
      <c r="C6039" s="321"/>
      <c r="D6039" s="321">
        <f>C6038</f>
        <v>49095890</v>
      </c>
      <c r="E6039" s="266" t="s">
        <v>1230</v>
      </c>
      <c r="F6039" s="266" t="s">
        <v>1227</v>
      </c>
      <c r="G6039" s="297"/>
    </row>
    <row r="6040" spans="1:7" ht="15" customHeight="1">
      <c r="A6040" s="290">
        <v>44469</v>
      </c>
      <c r="B6040" s="284" t="s">
        <v>31</v>
      </c>
      <c r="C6040" s="323">
        <v>36821917</v>
      </c>
      <c r="D6040" s="323"/>
      <c r="E6040" s="282" t="s">
        <v>1231</v>
      </c>
      <c r="F6040" s="282" t="s">
        <v>1227</v>
      </c>
      <c r="G6040" s="298"/>
    </row>
    <row r="6041" spans="1:7" ht="15" customHeight="1">
      <c r="A6041" s="265">
        <v>44469</v>
      </c>
      <c r="B6041" s="281" t="s">
        <v>216</v>
      </c>
      <c r="C6041" s="321"/>
      <c r="D6041" s="321">
        <f>C6040</f>
        <v>36821917</v>
      </c>
      <c r="E6041" s="266" t="s">
        <v>1231</v>
      </c>
      <c r="F6041" s="266" t="s">
        <v>1227</v>
      </c>
      <c r="G6041" s="297"/>
    </row>
    <row r="6042" spans="1:7" ht="15" customHeight="1">
      <c r="A6042" s="290">
        <v>44469</v>
      </c>
      <c r="B6042" s="284" t="s">
        <v>31</v>
      </c>
      <c r="C6042" s="323">
        <v>9424657</v>
      </c>
      <c r="D6042" s="323"/>
      <c r="E6042" s="282" t="s">
        <v>1232</v>
      </c>
      <c r="F6042" s="282" t="s">
        <v>1227</v>
      </c>
      <c r="G6042" s="298"/>
    </row>
    <row r="6043" spans="1:7" ht="15" customHeight="1">
      <c r="A6043" s="265">
        <v>44469</v>
      </c>
      <c r="B6043" s="281" t="s">
        <v>216</v>
      </c>
      <c r="C6043" s="321"/>
      <c r="D6043" s="321">
        <f>C6042</f>
        <v>9424657</v>
      </c>
      <c r="E6043" s="266" t="s">
        <v>1232</v>
      </c>
      <c r="F6043" s="266" t="s">
        <v>1227</v>
      </c>
      <c r="G6043" s="297"/>
    </row>
    <row r="6044" spans="1:7" ht="15" customHeight="1">
      <c r="A6044" s="290">
        <v>44469</v>
      </c>
      <c r="B6044" s="284" t="s">
        <v>31</v>
      </c>
      <c r="C6044" s="323">
        <v>9424657</v>
      </c>
      <c r="D6044" s="323"/>
      <c r="E6044" s="282" t="s">
        <v>1232</v>
      </c>
      <c r="F6044" s="282" t="s">
        <v>1227</v>
      </c>
      <c r="G6044" s="298"/>
    </row>
    <row r="6045" spans="1:7" ht="15" customHeight="1">
      <c r="A6045" s="265">
        <v>44469</v>
      </c>
      <c r="B6045" s="281" t="s">
        <v>216</v>
      </c>
      <c r="C6045" s="321"/>
      <c r="D6045" s="321">
        <f>C6044</f>
        <v>9424657</v>
      </c>
      <c r="E6045" s="266" t="s">
        <v>1232</v>
      </c>
      <c r="F6045" s="266" t="s">
        <v>1227</v>
      </c>
      <c r="G6045" s="297"/>
    </row>
    <row r="6046" spans="1:7" ht="15" customHeight="1">
      <c r="A6046" s="191">
        <v>44469</v>
      </c>
      <c r="B6046" s="153" t="s">
        <v>93</v>
      </c>
      <c r="C6046" s="317">
        <v>2506083</v>
      </c>
      <c r="D6046" s="317"/>
      <c r="E6046" s="152" t="s">
        <v>220</v>
      </c>
      <c r="F6046" s="152" t="s">
        <v>1171</v>
      </c>
      <c r="G6046" s="155"/>
    </row>
    <row r="6047" spans="1:7" ht="15" customHeight="1">
      <c r="A6047" s="190">
        <v>44469</v>
      </c>
      <c r="B6047" s="151" t="s">
        <v>65</v>
      </c>
      <c r="C6047" s="316"/>
      <c r="D6047" s="316">
        <f>C6046</f>
        <v>2506083</v>
      </c>
      <c r="E6047" s="150" t="s">
        <v>253</v>
      </c>
      <c r="F6047" s="150" t="s">
        <v>1170</v>
      </c>
      <c r="G6047" s="150"/>
    </row>
    <row r="6048" spans="1:7" ht="15" customHeight="1">
      <c r="A6048" s="191">
        <v>44469</v>
      </c>
      <c r="B6048" s="153" t="s">
        <v>93</v>
      </c>
      <c r="C6048" s="317">
        <v>199160</v>
      </c>
      <c r="D6048" s="317"/>
      <c r="E6048" s="152" t="s">
        <v>1191</v>
      </c>
      <c r="F6048" s="152" t="s">
        <v>1171</v>
      </c>
      <c r="G6048" s="155"/>
    </row>
    <row r="6049" spans="1:7" ht="15" customHeight="1">
      <c r="A6049" s="190">
        <v>44469</v>
      </c>
      <c r="B6049" s="151" t="s">
        <v>65</v>
      </c>
      <c r="C6049" s="316"/>
      <c r="D6049" s="316">
        <f>C6048</f>
        <v>199160</v>
      </c>
      <c r="E6049" s="150" t="s">
        <v>1190</v>
      </c>
      <c r="F6049" s="150" t="s">
        <v>1170</v>
      </c>
      <c r="G6049" s="150"/>
    </row>
    <row r="6050" spans="1:7" ht="15" customHeight="1">
      <c r="A6050" s="290">
        <v>44469</v>
      </c>
      <c r="B6050" s="284" t="s">
        <v>27</v>
      </c>
      <c r="C6050" s="323">
        <v>23611112</v>
      </c>
      <c r="D6050" s="323"/>
      <c r="E6050" s="282" t="s">
        <v>1176</v>
      </c>
      <c r="F6050" s="282" t="s">
        <v>1174</v>
      </c>
      <c r="G6050" s="283"/>
    </row>
    <row r="6051" spans="1:7" ht="15" customHeight="1">
      <c r="A6051" s="265">
        <v>44469</v>
      </c>
      <c r="B6051" s="281" t="s">
        <v>183</v>
      </c>
      <c r="C6051" s="321"/>
      <c r="D6051" s="321">
        <f>C6050</f>
        <v>23611112</v>
      </c>
      <c r="E6051" s="266" t="s">
        <v>1175</v>
      </c>
      <c r="F6051" s="266" t="s">
        <v>1173</v>
      </c>
      <c r="G6051" s="266"/>
    </row>
    <row r="6052" spans="1:7" ht="15" customHeight="1">
      <c r="A6052" s="290">
        <v>44469</v>
      </c>
      <c r="B6052" s="284" t="s">
        <v>27</v>
      </c>
      <c r="C6052" s="323">
        <v>8333333</v>
      </c>
      <c r="D6052" s="323"/>
      <c r="E6052" s="282" t="s">
        <v>992</v>
      </c>
      <c r="F6052" s="282" t="s">
        <v>1174</v>
      </c>
      <c r="G6052" s="283"/>
    </row>
    <row r="6053" spans="1:7" ht="15" customHeight="1">
      <c r="A6053" s="265">
        <v>44469</v>
      </c>
      <c r="B6053" s="281" t="s">
        <v>183</v>
      </c>
      <c r="C6053" s="321"/>
      <c r="D6053" s="321">
        <f>C6052</f>
        <v>8333333</v>
      </c>
      <c r="E6053" s="266" t="s">
        <v>991</v>
      </c>
      <c r="F6053" s="266" t="s">
        <v>1173</v>
      </c>
      <c r="G6053" s="266"/>
    </row>
    <row r="6054" spans="1:7" ht="15" customHeight="1">
      <c r="A6054" s="388">
        <v>44469</v>
      </c>
      <c r="B6054" s="383" t="s">
        <v>41</v>
      </c>
      <c r="C6054" s="384">
        <v>2213115</v>
      </c>
      <c r="D6054" s="384"/>
      <c r="E6054" s="152" t="s">
        <v>176</v>
      </c>
      <c r="F6054" s="152" t="s">
        <v>1272</v>
      </c>
      <c r="G6054" s="155"/>
    </row>
    <row r="6055" spans="1:7" ht="15" customHeight="1">
      <c r="A6055" s="389">
        <v>44469</v>
      </c>
      <c r="B6055" s="385" t="s">
        <v>217</v>
      </c>
      <c r="C6055" s="386"/>
      <c r="D6055" s="386">
        <f>C6054</f>
        <v>2213115</v>
      </c>
      <c r="E6055" s="150" t="s">
        <v>174</v>
      </c>
      <c r="F6055" s="150" t="str">
        <f>F6054</f>
        <v>자산보관수수료(21년 9월)_현금</v>
      </c>
      <c r="G6055" s="150"/>
    </row>
    <row r="6056" spans="1:7" ht="15" customHeight="1">
      <c r="A6056" s="388">
        <v>44469</v>
      </c>
      <c r="B6056" s="383" t="s">
        <v>41</v>
      </c>
      <c r="C6056" s="384">
        <v>92896</v>
      </c>
      <c r="D6056" s="384"/>
      <c r="E6056" s="152" t="s">
        <v>1270</v>
      </c>
      <c r="F6056" s="152" t="s">
        <v>1271</v>
      </c>
      <c r="G6056" s="155"/>
    </row>
    <row r="6057" spans="1:7" ht="15" customHeight="1">
      <c r="A6057" s="389">
        <v>44469</v>
      </c>
      <c r="B6057" s="385" t="s">
        <v>217</v>
      </c>
      <c r="C6057" s="386"/>
      <c r="D6057" s="386">
        <f>C6056</f>
        <v>92896</v>
      </c>
      <c r="E6057" s="150" t="s">
        <v>1269</v>
      </c>
      <c r="F6057" s="150" t="str">
        <f>F6056</f>
        <v>자산보관수수료(21년 9월)_부동산</v>
      </c>
      <c r="G6057" s="150"/>
    </row>
    <row r="6058" spans="1:7" ht="15" customHeight="1">
      <c r="A6058" s="191">
        <v>44469</v>
      </c>
      <c r="B6058" s="153" t="s">
        <v>42</v>
      </c>
      <c r="C6058" s="317">
        <v>2916668</v>
      </c>
      <c r="D6058" s="317"/>
      <c r="E6058" s="152" t="s">
        <v>221</v>
      </c>
      <c r="F6058" s="152" t="s">
        <v>956</v>
      </c>
      <c r="G6058" s="155"/>
    </row>
    <row r="6059" spans="1:7" ht="15" customHeight="1">
      <c r="A6059" s="190">
        <v>44469</v>
      </c>
      <c r="B6059" s="151" t="s">
        <v>218</v>
      </c>
      <c r="C6059" s="316"/>
      <c r="D6059" s="316">
        <f>C6058</f>
        <v>2916668</v>
      </c>
      <c r="E6059" s="150" t="s">
        <v>254</v>
      </c>
      <c r="F6059" s="150" t="str">
        <f>F6058</f>
        <v>사무관리수수료(21년 9월)</v>
      </c>
      <c r="G6059" s="150"/>
    </row>
    <row r="6060" spans="1:7" ht="15" customHeight="1">
      <c r="A6060" s="191">
        <v>44469</v>
      </c>
      <c r="B6060" s="153" t="s">
        <v>43</v>
      </c>
      <c r="C6060" s="317">
        <v>1666668</v>
      </c>
      <c r="D6060" s="317"/>
      <c r="E6060" s="152" t="s">
        <v>160</v>
      </c>
      <c r="F6060" s="152" t="s">
        <v>953</v>
      </c>
      <c r="G6060" s="155"/>
    </row>
    <row r="6061" spans="1:7" ht="15" customHeight="1">
      <c r="A6061" s="190">
        <v>44469</v>
      </c>
      <c r="B6061" s="151" t="s">
        <v>186</v>
      </c>
      <c r="C6061" s="316"/>
      <c r="D6061" s="316">
        <f>C6060</f>
        <v>1666668</v>
      </c>
      <c r="E6061" s="150" t="s">
        <v>250</v>
      </c>
      <c r="F6061" s="150" t="str">
        <f>F6060</f>
        <v>외부감사용역역수수료(21년 9월)</v>
      </c>
      <c r="G6061" s="150"/>
    </row>
    <row r="6062" spans="1:7" ht="15" customHeight="1">
      <c r="A6062" s="191">
        <v>44469</v>
      </c>
      <c r="B6062" s="260" t="s">
        <v>43</v>
      </c>
      <c r="C6062" s="318">
        <v>666668</v>
      </c>
      <c r="D6062" s="318"/>
      <c r="E6062" s="147" t="s">
        <v>160</v>
      </c>
      <c r="F6062" s="147" t="s">
        <v>954</v>
      </c>
      <c r="G6062" s="146"/>
    </row>
    <row r="6063" spans="1:7" ht="15" customHeight="1">
      <c r="A6063" s="190">
        <v>44469</v>
      </c>
      <c r="B6063" s="151" t="s">
        <v>187</v>
      </c>
      <c r="C6063" s="316"/>
      <c r="D6063" s="316">
        <f>C6062</f>
        <v>666668</v>
      </c>
      <c r="E6063" s="150" t="s">
        <v>250</v>
      </c>
      <c r="F6063" s="150" t="str">
        <f>F6062</f>
        <v>세무용역수수료(21년 9월)</v>
      </c>
      <c r="G6063" s="150"/>
    </row>
    <row r="6064" spans="1:7" ht="15" customHeight="1">
      <c r="A6064" s="191">
        <v>44469</v>
      </c>
      <c r="B6064" s="260" t="s">
        <v>43</v>
      </c>
      <c r="C6064" s="317">
        <v>166668</v>
      </c>
      <c r="D6064" s="317"/>
      <c r="E6064" s="147" t="s">
        <v>271</v>
      </c>
      <c r="F6064" s="147" t="s">
        <v>955</v>
      </c>
      <c r="G6064" s="146"/>
    </row>
    <row r="6065" spans="1:7" ht="15" customHeight="1">
      <c r="A6065" s="190">
        <v>44469</v>
      </c>
      <c r="B6065" s="151" t="s">
        <v>222</v>
      </c>
      <c r="C6065" s="316"/>
      <c r="D6065" s="316">
        <f>C6064</f>
        <v>166668</v>
      </c>
      <c r="E6065" s="150" t="s">
        <v>271</v>
      </c>
      <c r="F6065" s="150" t="str">
        <f>F6064</f>
        <v>재무제표용역수수료(21년 9월)</v>
      </c>
      <c r="G6065" s="150"/>
    </row>
    <row r="6066" spans="1:7" ht="15" customHeight="1">
      <c r="A6066" s="290">
        <v>44469</v>
      </c>
      <c r="B6066" s="361" t="s">
        <v>92</v>
      </c>
      <c r="C6066" s="362">
        <v>146879282</v>
      </c>
      <c r="D6066" s="362"/>
      <c r="E6066" s="363" t="s">
        <v>225</v>
      </c>
      <c r="F6066" s="363" t="s">
        <v>1262</v>
      </c>
      <c r="G6066" s="363"/>
    </row>
    <row r="6067" spans="1:7" ht="15" customHeight="1">
      <c r="A6067" s="265">
        <v>44469</v>
      </c>
      <c r="B6067" s="281" t="s">
        <v>182</v>
      </c>
      <c r="C6067" s="321"/>
      <c r="D6067" s="321">
        <f>C6066</f>
        <v>146879282</v>
      </c>
      <c r="E6067" s="266" t="s">
        <v>251</v>
      </c>
      <c r="F6067" s="266" t="str">
        <f>F6066</f>
        <v>감가상각비(21년 9월)_15~30일</v>
      </c>
      <c r="G6067" s="266"/>
    </row>
    <row r="6068" spans="1:7" ht="15" customHeight="1">
      <c r="A6068" s="290">
        <v>44469</v>
      </c>
      <c r="B6068" s="361" t="s">
        <v>92</v>
      </c>
      <c r="C6068" s="362">
        <v>231220215</v>
      </c>
      <c r="D6068" s="362"/>
      <c r="E6068" s="363" t="s">
        <v>225</v>
      </c>
      <c r="F6068" s="363" t="s">
        <v>1262</v>
      </c>
      <c r="G6068" s="363"/>
    </row>
    <row r="6069" spans="1:7" ht="15" customHeight="1">
      <c r="A6069" s="265">
        <v>44469</v>
      </c>
      <c r="B6069" s="281" t="s">
        <v>182</v>
      </c>
      <c r="C6069" s="321"/>
      <c r="D6069" s="321">
        <f>C6068</f>
        <v>231220215</v>
      </c>
      <c r="E6069" s="266" t="s">
        <v>251</v>
      </c>
      <c r="F6069" s="266" t="str">
        <f>F6068</f>
        <v>감가상각비(21년 9월)_15~30일</v>
      </c>
      <c r="G6069" s="266"/>
    </row>
    <row r="6070" spans="1:7" ht="15" customHeight="1">
      <c r="A6070" s="191">
        <v>44469</v>
      </c>
      <c r="B6070" s="149" t="s">
        <v>98</v>
      </c>
      <c r="C6070" s="319">
        <v>12572820</v>
      </c>
      <c r="D6070" s="319"/>
      <c r="E6070" s="148" t="s">
        <v>225</v>
      </c>
      <c r="F6070" s="148" t="s">
        <v>934</v>
      </c>
      <c r="G6070" s="148"/>
    </row>
    <row r="6071" spans="1:7" ht="15" customHeight="1">
      <c r="A6071" s="190">
        <v>44469</v>
      </c>
      <c r="B6071" s="151" t="s">
        <v>188</v>
      </c>
      <c r="C6071" s="316"/>
      <c r="D6071" s="316">
        <f>C6070</f>
        <v>12572820</v>
      </c>
      <c r="E6071" s="150" t="s">
        <v>251</v>
      </c>
      <c r="F6071" s="150" t="str">
        <f>F6070</f>
        <v>세금과공과 교통유발부담금(21년 8월)</v>
      </c>
      <c r="G6071" s="150"/>
    </row>
    <row r="6072" spans="1:7" ht="15" customHeight="1">
      <c r="A6072" s="191">
        <v>44469</v>
      </c>
      <c r="B6072" s="149" t="s">
        <v>98</v>
      </c>
      <c r="C6072" s="319">
        <v>26247910</v>
      </c>
      <c r="D6072" s="319"/>
      <c r="E6072" s="148" t="s">
        <v>225</v>
      </c>
      <c r="F6072" s="148" t="s">
        <v>935</v>
      </c>
      <c r="G6072" s="148"/>
    </row>
    <row r="6073" spans="1:7" ht="15" customHeight="1">
      <c r="A6073" s="190">
        <v>44469</v>
      </c>
      <c r="B6073" s="151" t="s">
        <v>65</v>
      </c>
      <c r="C6073" s="316"/>
      <c r="D6073" s="316">
        <f>C6072</f>
        <v>26247910</v>
      </c>
      <c r="E6073" s="150" t="s">
        <v>251</v>
      </c>
      <c r="F6073" s="150" t="str">
        <f>F6072</f>
        <v>세금과공과 재산세/건물분(21년 8월)</v>
      </c>
      <c r="G6073" s="150"/>
    </row>
    <row r="6074" spans="1:7" ht="15" customHeight="1">
      <c r="A6074" s="290">
        <v>44469</v>
      </c>
      <c r="B6074" s="361" t="s">
        <v>98</v>
      </c>
      <c r="C6074" s="362">
        <v>14114630</v>
      </c>
      <c r="D6074" s="362"/>
      <c r="E6074" s="363" t="s">
        <v>225</v>
      </c>
      <c r="F6074" s="363" t="s">
        <v>936</v>
      </c>
      <c r="G6074" s="363"/>
    </row>
    <row r="6075" spans="1:7" ht="15" customHeight="1">
      <c r="A6075" s="265">
        <v>44469</v>
      </c>
      <c r="B6075" s="281" t="s">
        <v>65</v>
      </c>
      <c r="C6075" s="321"/>
      <c r="D6075" s="321">
        <f>C6074</f>
        <v>14114630</v>
      </c>
      <c r="E6075" s="266" t="s">
        <v>251</v>
      </c>
      <c r="F6075" s="266" t="str">
        <f>F6074</f>
        <v>세금과공과 재산세/토지분(21년 8월)</v>
      </c>
      <c r="G6075" s="266"/>
    </row>
    <row r="6076" spans="1:7" ht="15" customHeight="1">
      <c r="A6076" s="191">
        <v>44469</v>
      </c>
      <c r="B6076" s="260" t="s">
        <v>97</v>
      </c>
      <c r="C6076" s="318">
        <v>12437892</v>
      </c>
      <c r="D6076" s="318"/>
      <c r="E6076" s="147" t="s">
        <v>251</v>
      </c>
      <c r="F6076" s="147" t="s">
        <v>286</v>
      </c>
      <c r="G6076" s="147"/>
    </row>
    <row r="6077" spans="1:7" ht="15" customHeight="1">
      <c r="A6077" s="190">
        <v>44469</v>
      </c>
      <c r="B6077" s="151" t="s">
        <v>65</v>
      </c>
      <c r="C6077" s="316"/>
      <c r="D6077" s="316">
        <f>C6076</f>
        <v>12437892</v>
      </c>
      <c r="E6077" s="150" t="s">
        <v>251</v>
      </c>
      <c r="F6077" s="150" t="str">
        <f>F6076</f>
        <v>임대대행수수료 비용으로 계상</v>
      </c>
      <c r="G6077" s="150"/>
    </row>
    <row r="6078" spans="1:7" ht="15" customHeight="1">
      <c r="A6078" s="191">
        <v>44469</v>
      </c>
      <c r="B6078" s="149" t="s">
        <v>65</v>
      </c>
      <c r="C6078" s="317">
        <v>11388159</v>
      </c>
      <c r="D6078" s="317"/>
      <c r="E6078" s="148" t="s">
        <v>251</v>
      </c>
      <c r="F6078" s="148" t="s">
        <v>287</v>
      </c>
      <c r="G6078" s="148"/>
    </row>
    <row r="6079" spans="1:7" ht="15" customHeight="1">
      <c r="A6079" s="190">
        <v>44469</v>
      </c>
      <c r="B6079" s="151" t="s">
        <v>283</v>
      </c>
      <c r="C6079" s="316"/>
      <c r="D6079" s="316">
        <f>C6078</f>
        <v>11388159</v>
      </c>
      <c r="E6079" s="150" t="s">
        <v>251</v>
      </c>
      <c r="F6079" s="150" t="s">
        <v>294</v>
      </c>
      <c r="G6079" s="150"/>
    </row>
    <row r="6080" spans="1:7" ht="15" customHeight="1">
      <c r="A6080" s="263">
        <v>44469</v>
      </c>
      <c r="B6080" s="264" t="s">
        <v>214</v>
      </c>
      <c r="C6080" s="320">
        <v>1495415</v>
      </c>
      <c r="D6080" s="320"/>
      <c r="E6080" s="264" t="s">
        <v>251</v>
      </c>
      <c r="F6080" s="264" t="s">
        <v>1238</v>
      </c>
      <c r="G6080" s="369"/>
    </row>
    <row r="6081" spans="1:8" ht="15" customHeight="1">
      <c r="A6081" s="265">
        <v>44469</v>
      </c>
      <c r="B6081" s="266" t="s">
        <v>2</v>
      </c>
      <c r="C6081" s="321"/>
      <c r="D6081" s="321">
        <f>C6080</f>
        <v>1495415</v>
      </c>
      <c r="E6081" s="266" t="s">
        <v>251</v>
      </c>
      <c r="F6081" s="266" t="s">
        <v>1237</v>
      </c>
      <c r="G6081" s="370"/>
    </row>
    <row r="6082" spans="1:8" s="233" customFormat="1" ht="15" customHeight="1">
      <c r="A6082" s="231">
        <v>44454</v>
      </c>
      <c r="B6082" s="232" t="s">
        <v>1254</v>
      </c>
      <c r="C6082" s="376">
        <v>34140904896</v>
      </c>
      <c r="D6082" s="176"/>
      <c r="E6082" s="233" t="s">
        <v>1255</v>
      </c>
      <c r="F6082" s="377" t="s">
        <v>1259</v>
      </c>
      <c r="G6082" s="377"/>
    </row>
    <row r="6083" spans="1:8" s="233" customFormat="1" ht="15" customHeight="1">
      <c r="A6083" s="247">
        <f>A6082</f>
        <v>44454</v>
      </c>
      <c r="B6083" s="248" t="s">
        <v>1256</v>
      </c>
      <c r="C6083" s="378">
        <v>51335207824</v>
      </c>
      <c r="D6083" s="248"/>
      <c r="E6083" s="142" t="str">
        <f t="shared" ref="E6083:F6083" si="107">E6082</f>
        <v xml:space="preserve"> </v>
      </c>
      <c r="F6083" s="142" t="str">
        <f t="shared" si="107"/>
        <v>2021년 9월 15일 감정평가로 인한 재평가로 인한 장부 조정</v>
      </c>
      <c r="G6083" s="287"/>
    </row>
    <row r="6084" spans="1:8" s="233" customFormat="1" ht="15" customHeight="1">
      <c r="A6084" s="247">
        <f>A6083</f>
        <v>44454</v>
      </c>
      <c r="B6084" s="232" t="s">
        <v>1257</v>
      </c>
      <c r="C6084" s="378">
        <v>14624980002</v>
      </c>
      <c r="D6084" s="248"/>
      <c r="E6084" s="142"/>
      <c r="F6084" s="142" t="str">
        <f>F6083</f>
        <v>2021년 9월 15일 감정평가로 인한 재평가로 인한 장부 조정</v>
      </c>
      <c r="G6084" s="287"/>
    </row>
    <row r="6085" spans="1:8" ht="15" customHeight="1">
      <c r="A6085" s="234">
        <f>A6083</f>
        <v>44454</v>
      </c>
      <c r="B6085" s="235" t="s">
        <v>1258</v>
      </c>
      <c r="C6085" s="379"/>
      <c r="D6085" s="235">
        <f>SUM(C6082:C6084)</f>
        <v>100101092722</v>
      </c>
      <c r="E6085" s="237"/>
      <c r="F6085" s="237" t="str">
        <f>F6083</f>
        <v>2021년 9월 15일 감정평가로 인한 재평가로 인한 장부 조정</v>
      </c>
      <c r="G6085" s="289"/>
      <c r="H6085" s="142"/>
    </row>
    <row r="6086" spans="1:8" ht="15" customHeight="1">
      <c r="A6086" s="186">
        <v>44469</v>
      </c>
      <c r="B6086" s="137" t="s">
        <v>1239</v>
      </c>
      <c r="C6086" s="177">
        <v>-584755663</v>
      </c>
      <c r="D6086" s="177"/>
      <c r="E6086" s="138"/>
      <c r="F6086" s="138" t="s">
        <v>1240</v>
      </c>
      <c r="G6086" s="139"/>
    </row>
    <row r="6087" spans="1:8" ht="15" customHeight="1">
      <c r="A6087" s="186">
        <v>44469</v>
      </c>
      <c r="B6087" s="137" t="s">
        <v>2</v>
      </c>
      <c r="C6087" s="177"/>
      <c r="D6087" s="177">
        <v>-584755663</v>
      </c>
      <c r="E6087" s="138"/>
      <c r="F6087" s="138" t="s">
        <v>721</v>
      </c>
      <c r="G6087" s="139"/>
    </row>
    <row r="6088" spans="1:8" ht="15" customHeight="1">
      <c r="A6088" s="387">
        <v>44469</v>
      </c>
      <c r="B6088" s="356" t="s">
        <v>1243</v>
      </c>
      <c r="C6088" s="382"/>
      <c r="D6088" s="382">
        <v>427540000</v>
      </c>
      <c r="E6088" s="138"/>
      <c r="F6088" s="138" t="s">
        <v>1245</v>
      </c>
      <c r="G6088" s="139"/>
    </row>
    <row r="6089" spans="1:8" ht="15" customHeight="1">
      <c r="A6089" s="387">
        <v>44469</v>
      </c>
      <c r="B6089" s="356" t="s">
        <v>1266</v>
      </c>
      <c r="C6089" s="382">
        <v>427540000</v>
      </c>
      <c r="D6089" s="382"/>
      <c r="E6089" s="138"/>
      <c r="F6089" s="138" t="s">
        <v>1244</v>
      </c>
      <c r="G6089" s="139"/>
    </row>
    <row r="6090" spans="1:8" ht="15" customHeight="1">
      <c r="A6090" s="387">
        <v>44469</v>
      </c>
      <c r="B6090" s="356" t="s">
        <v>1267</v>
      </c>
      <c r="C6090" s="382">
        <v>1500000</v>
      </c>
      <c r="D6090" s="382"/>
      <c r="E6090" s="138"/>
      <c r="F6090" s="138"/>
      <c r="G6090" s="139"/>
    </row>
    <row r="6091" spans="1:8" ht="15" customHeight="1">
      <c r="A6091" s="387">
        <v>44469</v>
      </c>
      <c r="B6091" s="356" t="s">
        <v>1268</v>
      </c>
      <c r="C6091" s="382"/>
      <c r="D6091" s="382">
        <v>1500000</v>
      </c>
      <c r="E6091" s="138"/>
      <c r="F6091" s="138"/>
      <c r="G6091" s="139"/>
    </row>
    <row r="6092" spans="1:8" ht="15" customHeight="1">
      <c r="A6092" s="186"/>
      <c r="B6092" s="137"/>
      <c r="C6092" s="177"/>
      <c r="D6092" s="177"/>
      <c r="E6092" s="138"/>
      <c r="F6092" s="138"/>
      <c r="G6092" s="139"/>
    </row>
    <row r="6093" spans="1:8" ht="15" customHeight="1">
      <c r="A6093" s="204" t="s">
        <v>357</v>
      </c>
      <c r="B6093" s="205"/>
      <c r="C6093" s="326">
        <f>SUM(C1:C6092)</f>
        <v>2265370476329</v>
      </c>
      <c r="D6093" s="326">
        <f>SUM(D1:D6092)</f>
        <v>2265370476329</v>
      </c>
      <c r="E6093" s="205" t="b">
        <f>C6093=D6093</f>
        <v>1</v>
      </c>
      <c r="F6093" s="206"/>
      <c r="G6093" s="206"/>
    </row>
    <row r="6094" spans="1:8" ht="15" customHeight="1">
      <c r="C6094" s="38">
        <f>C6093-D6093</f>
        <v>0</v>
      </c>
    </row>
  </sheetData>
  <autoFilter ref="A1:G6094"/>
  <phoneticPr fontId="1" type="noConversion"/>
  <dataValidations count="2">
    <dataValidation type="list" allowBlank="1" showInputMessage="1" showErrorMessage="1" sqref="B1 B47 B955 B979 B957 B981:B993 B951 B949 B947 B963 B975 B977 B971 B961 B945 B965 B973 B953 B959 B967 B969 B1957 B995 B1943 B1967 B1945 B1969:B1981 B1939 B1937 B1935 B1951 B1963 B1965 B1959 B1949 B1933 B1953 B1961 B1941 B1947 B1955 B1983 B2869 B2889 B2875 B2899 B2877 B2901:B2913 B2871 B2887 B2865 B2883 B2895 B2897 B2891 B2881 B2863 B2885 B2893 B2873 B2879 B2867 B2915 B6093:B1048576 B3844 B3864 B3850 B3874 B3852 B3876:B3888 B3846 B3862 B3840 B3858 B3870 B3872 B3866 B3856 B3838 B3860 B3868 B3848 B3854 B3842 B3890 B4834 B4854 B4840 B4864 B4842 B4866:B4878 B4836 B4852 B4830 B4848 B4860 B4862 B4856 B4846 B4828 B4850 B4858 B4838 B4844 B4832 B4880 B6029 B6049 B6035 B6063 B6037 B6081 B6031 B6025 B6043 B6059 B6061 B6053 B6041 B6023 B6045 B6065:B6079 B6033 B6039 B6027 B6051 B6047 B6055 B6057">
      <formula1>#REF!</formula1>
    </dataValidation>
    <dataValidation type="list" allowBlank="1" showInputMessage="1" showErrorMessage="1" sqref="B6082:B6083">
      <formula1>$K$2:$K$48</formula1>
    </dataValidation>
  </dataValidations>
  <pageMargins left="0.70866141732283472" right="0.70866141732283472" top="0.74803149606299213" bottom="0.74803149606299213" header="0.31496062992125984" footer="0.31496062992125984"/>
  <pageSetup paperSize="9" scale="28"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17" sqref="D17:D30"/>
    </sheetView>
  </sheetViews>
  <sheetFormatPr defaultRowHeight="16.5"/>
  <cols>
    <col min="1" max="1" width="15.875" bestFit="1" customWidth="1"/>
    <col min="3" max="3" width="18" bestFit="1" customWidth="1"/>
    <col min="4" max="4" width="86" bestFit="1" customWidth="1"/>
  </cols>
  <sheetData>
    <row r="1" spans="1:4">
      <c r="A1" t="s">
        <v>1248</v>
      </c>
      <c r="C1" s="7">
        <v>1260000</v>
      </c>
      <c r="D1" t="s">
        <v>1210</v>
      </c>
    </row>
    <row r="2" spans="1:4">
      <c r="A2" t="s">
        <v>1247</v>
      </c>
      <c r="C2" s="7">
        <v>220000</v>
      </c>
      <c r="D2" t="s">
        <v>1211</v>
      </c>
    </row>
    <row r="3" spans="1:4">
      <c r="A3" t="s">
        <v>1247</v>
      </c>
      <c r="C3" s="7">
        <v>110000</v>
      </c>
      <c r="D3" t="s">
        <v>1212</v>
      </c>
    </row>
    <row r="4" spans="1:4">
      <c r="A4" t="s">
        <v>1247</v>
      </c>
      <c r="C4" s="7">
        <v>100000</v>
      </c>
      <c r="D4" t="s">
        <v>1213</v>
      </c>
    </row>
    <row r="5" spans="1:4">
      <c r="A5" t="s">
        <v>1247</v>
      </c>
      <c r="C5" s="7">
        <v>60000</v>
      </c>
      <c r="D5" t="s">
        <v>1214</v>
      </c>
    </row>
    <row r="6" spans="1:4">
      <c r="A6" t="s">
        <v>1247</v>
      </c>
      <c r="C6" s="7">
        <v>50000</v>
      </c>
      <c r="D6" t="s">
        <v>1215</v>
      </c>
    </row>
    <row r="7" spans="1:4">
      <c r="A7" t="s">
        <v>1247</v>
      </c>
      <c r="C7" s="7">
        <v>40000</v>
      </c>
      <c r="D7" t="s">
        <v>1216</v>
      </c>
    </row>
    <row r="8" spans="1:4">
      <c r="A8" t="s">
        <v>1251</v>
      </c>
      <c r="C8" s="7">
        <v>200000</v>
      </c>
      <c r="D8" t="s">
        <v>1057</v>
      </c>
    </row>
    <row r="9" spans="1:4">
      <c r="A9" t="s">
        <v>1249</v>
      </c>
      <c r="C9" s="7">
        <v>110000</v>
      </c>
      <c r="D9" t="s">
        <v>1217</v>
      </c>
    </row>
    <row r="10" spans="1:4">
      <c r="A10" t="s">
        <v>1249</v>
      </c>
      <c r="C10" s="7">
        <v>90000</v>
      </c>
      <c r="D10" t="s">
        <v>1218</v>
      </c>
    </row>
    <row r="11" spans="1:4">
      <c r="A11" t="s">
        <v>1250</v>
      </c>
      <c r="C11" s="7">
        <v>100000</v>
      </c>
      <c r="D11" t="s">
        <v>1219</v>
      </c>
    </row>
    <row r="12" spans="1:4">
      <c r="A12" t="s">
        <v>1250</v>
      </c>
      <c r="C12" s="7">
        <v>80000</v>
      </c>
      <c r="D12" t="s">
        <v>1220</v>
      </c>
    </row>
    <row r="13" spans="1:4">
      <c r="A13" t="s">
        <v>1250</v>
      </c>
      <c r="C13" s="7">
        <v>60000</v>
      </c>
      <c r="D13" t="s">
        <v>1221</v>
      </c>
    </row>
    <row r="14" spans="1:4">
      <c r="A14" t="s">
        <v>1250</v>
      </c>
      <c r="C14" s="7">
        <v>60000</v>
      </c>
      <c r="D14" t="s">
        <v>1222</v>
      </c>
    </row>
    <row r="17" spans="4:4">
      <c r="D17" t="str">
        <f>CONCATENATE(D1," ",A1," ",C1,"주")</f>
        <v>주식회사 신한은행
(아이스텀전문투자형사모부동산신탁제6호의 신탁업자) A종종류주 1260000주</v>
      </c>
    </row>
    <row r="18" spans="4:4">
      <c r="D18" t="str">
        <f t="shared" ref="D18:D30" si="0">CONCATENATE(D2," ",A2," ",C2,"주")</f>
        <v>주식회사 한국스탠다드차타드은행
(KB리츠전문투자형사모부동산투자신탁제1호의 신탁업자) A종종류주 220000주</v>
      </c>
    </row>
    <row r="19" spans="4:4">
      <c r="D19" t="str">
        <f t="shared" si="0"/>
        <v>KB증권 주식회사 A종종류주 110000주</v>
      </c>
    </row>
    <row r="20" spans="4:4">
      <c r="D20" t="str">
        <f t="shared" si="0"/>
        <v>셀비아제일차 주식회사 A종종류주 100000주</v>
      </c>
    </row>
    <row r="21" spans="4:4">
      <c r="D21" t="str">
        <f t="shared" si="0"/>
        <v>주식회사 OBS 저축은행 A종종류주 60000주</v>
      </c>
    </row>
    <row r="22" spans="4:4">
      <c r="D22" t="str">
        <f t="shared" si="0"/>
        <v>주식회사 키움저축은행 A종종류주 50000주</v>
      </c>
    </row>
    <row r="23" spans="4:4">
      <c r="D23" t="str">
        <f t="shared" si="0"/>
        <v>주식회사 키움예스저축은행 A종종류주 40000주</v>
      </c>
    </row>
    <row r="24" spans="4:4">
      <c r="D24" t="str">
        <f t="shared" si="0"/>
        <v>대한소방공제회 B종종류주 200000주</v>
      </c>
    </row>
    <row r="25" spans="4:4">
      <c r="D25" t="str">
        <f t="shared" si="0"/>
        <v>주식회사 한국스탠다드차타드은행
(KB리츠전문투자형사모부동산투자신탁제2호의 신탁업자) B종종류주 110000주</v>
      </c>
    </row>
    <row r="26" spans="4:4">
      <c r="D26" t="str">
        <f t="shared" si="0"/>
        <v>IBK투자증권 주식회사 B종종류주 90000주</v>
      </c>
    </row>
    <row r="27" spans="4:4">
      <c r="D27" t="str">
        <f t="shared" si="0"/>
        <v>KB자산운용 주식회사 보통주 100000주</v>
      </c>
    </row>
    <row r="28" spans="4:4">
      <c r="D28" t="str">
        <f t="shared" si="0"/>
        <v>주식회사 케이티에스테이트 보통주 80000주</v>
      </c>
    </row>
    <row r="29" spans="4:4">
      <c r="D29" t="str">
        <f t="shared" si="0"/>
        <v>주식회사 맥서브 보통주 60000주</v>
      </c>
    </row>
    <row r="30" spans="4:4">
      <c r="D30" t="str">
        <f t="shared" si="0"/>
        <v>한국전자금융 주식회사 보통주 60000주</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6"/>
  <sheetViews>
    <sheetView topLeftCell="A293" workbookViewId="0">
      <selection activeCell="D293" sqref="D1:D1048576"/>
    </sheetView>
  </sheetViews>
  <sheetFormatPr defaultRowHeight="13.5"/>
  <cols>
    <col min="1" max="1" width="8.125" style="1" bestFit="1" customWidth="1"/>
    <col min="2" max="2" width="9.75" style="1" bestFit="1" customWidth="1"/>
    <col min="3" max="3" width="11.375" style="1" bestFit="1" customWidth="1"/>
    <col min="4" max="5" width="12.5" style="144" bestFit="1" customWidth="1"/>
    <col min="6" max="6" width="24.75" style="1" bestFit="1" customWidth="1"/>
    <col min="7" max="7" width="6.375" style="1" bestFit="1" customWidth="1"/>
    <col min="8" max="16384" width="9" style="1"/>
  </cols>
  <sheetData>
    <row r="1" spans="1:9" s="142" customFormat="1" ht="15" customHeight="1">
      <c r="A1" s="142" t="s">
        <v>430</v>
      </c>
      <c r="B1" s="98" t="s">
        <v>257</v>
      </c>
      <c r="C1" s="99" t="s">
        <v>5</v>
      </c>
      <c r="D1" s="226" t="s">
        <v>6</v>
      </c>
      <c r="E1" s="226" t="s">
        <v>7</v>
      </c>
      <c r="F1" s="130" t="s">
        <v>353</v>
      </c>
      <c r="G1" s="99" t="s">
        <v>8</v>
      </c>
      <c r="H1" s="99" t="s">
        <v>9</v>
      </c>
      <c r="I1" s="99"/>
    </row>
    <row r="2" spans="1:9">
      <c r="A2" s="1">
        <v>1</v>
      </c>
      <c r="B2" s="255">
        <v>44410</v>
      </c>
      <c r="C2" s="1" t="s">
        <v>85</v>
      </c>
      <c r="E2" s="144">
        <v>5442100</v>
      </c>
      <c r="F2" s="1" t="s">
        <v>117</v>
      </c>
      <c r="G2" s="1" t="s">
        <v>234</v>
      </c>
      <c r="H2" s="1" t="s">
        <v>431</v>
      </c>
    </row>
    <row r="3" spans="1:9">
      <c r="A3" s="1">
        <v>1</v>
      </c>
      <c r="B3" s="255">
        <v>44410</v>
      </c>
      <c r="C3" s="1" t="s">
        <v>873</v>
      </c>
      <c r="E3" s="144">
        <v>544210</v>
      </c>
      <c r="F3" s="1" t="s">
        <v>117</v>
      </c>
      <c r="G3" s="1" t="s">
        <v>234</v>
      </c>
      <c r="H3" s="1" t="s">
        <v>431</v>
      </c>
    </row>
    <row r="4" spans="1:9">
      <c r="A4" s="1">
        <v>1</v>
      </c>
      <c r="B4" s="255">
        <v>44410</v>
      </c>
      <c r="C4" s="1" t="s">
        <v>874</v>
      </c>
      <c r="D4" s="144">
        <v>5986310</v>
      </c>
      <c r="F4" s="1" t="s">
        <v>117</v>
      </c>
      <c r="G4" s="1" t="s">
        <v>234</v>
      </c>
      <c r="H4" s="1" t="s">
        <v>431</v>
      </c>
    </row>
    <row r="5" spans="1:9">
      <c r="A5" s="1">
        <v>2</v>
      </c>
      <c r="B5" s="255">
        <v>44410</v>
      </c>
      <c r="C5" s="1" t="s">
        <v>161</v>
      </c>
      <c r="E5" s="144">
        <v>1697400</v>
      </c>
      <c r="F5" s="1" t="s">
        <v>117</v>
      </c>
      <c r="G5" s="1" t="s">
        <v>235</v>
      </c>
      <c r="H5" s="1" t="s">
        <v>431</v>
      </c>
    </row>
    <row r="6" spans="1:9">
      <c r="A6" s="1">
        <v>2</v>
      </c>
      <c r="B6" s="255">
        <v>44410</v>
      </c>
      <c r="C6" s="1" t="s">
        <v>873</v>
      </c>
      <c r="E6" s="144">
        <v>169740</v>
      </c>
      <c r="F6" s="1" t="s">
        <v>117</v>
      </c>
      <c r="G6" s="1" t="s">
        <v>235</v>
      </c>
      <c r="H6" s="1" t="s">
        <v>431</v>
      </c>
    </row>
    <row r="7" spans="1:9">
      <c r="A7" s="1">
        <v>2</v>
      </c>
      <c r="B7" s="255">
        <v>44410</v>
      </c>
      <c r="C7" s="1" t="s">
        <v>874</v>
      </c>
      <c r="D7" s="144">
        <v>1867140</v>
      </c>
      <c r="F7" s="1" t="s">
        <v>117</v>
      </c>
      <c r="G7" s="1" t="s">
        <v>235</v>
      </c>
      <c r="H7" s="1" t="s">
        <v>431</v>
      </c>
    </row>
    <row r="8" spans="1:9">
      <c r="A8" s="1">
        <v>3</v>
      </c>
      <c r="B8" s="255">
        <v>44410</v>
      </c>
      <c r="C8" s="1" t="s">
        <v>161</v>
      </c>
      <c r="E8" s="144">
        <v>77000</v>
      </c>
      <c r="F8" s="1" t="s">
        <v>117</v>
      </c>
      <c r="G8" s="1" t="s">
        <v>235</v>
      </c>
      <c r="H8" s="1" t="s">
        <v>431</v>
      </c>
    </row>
    <row r="9" spans="1:9">
      <c r="A9" s="1">
        <v>3</v>
      </c>
      <c r="B9" s="255">
        <v>44410</v>
      </c>
      <c r="C9" s="1" t="s">
        <v>873</v>
      </c>
      <c r="E9" s="144">
        <v>7700</v>
      </c>
      <c r="F9" s="1" t="s">
        <v>117</v>
      </c>
      <c r="G9" s="1" t="s">
        <v>235</v>
      </c>
      <c r="H9" s="1" t="s">
        <v>431</v>
      </c>
    </row>
    <row r="10" spans="1:9">
      <c r="A10" s="1">
        <v>3</v>
      </c>
      <c r="B10" s="255">
        <v>44410</v>
      </c>
      <c r="C10" s="1" t="s">
        <v>874</v>
      </c>
      <c r="D10" s="144">
        <v>84700</v>
      </c>
      <c r="F10" s="1" t="s">
        <v>117</v>
      </c>
      <c r="G10" s="1" t="s">
        <v>235</v>
      </c>
      <c r="H10" s="1" t="s">
        <v>431</v>
      </c>
    </row>
    <row r="11" spans="1:9">
      <c r="A11" s="1">
        <v>4</v>
      </c>
      <c r="B11" s="255">
        <v>44410</v>
      </c>
      <c r="C11" s="1" t="s">
        <v>161</v>
      </c>
      <c r="E11" s="144">
        <v>4051500</v>
      </c>
      <c r="F11" s="1" t="s">
        <v>118</v>
      </c>
      <c r="G11" s="1" t="s">
        <v>235</v>
      </c>
      <c r="H11" s="1" t="s">
        <v>431</v>
      </c>
    </row>
    <row r="12" spans="1:9">
      <c r="A12" s="1">
        <v>4</v>
      </c>
      <c r="B12" s="255">
        <v>44410</v>
      </c>
      <c r="C12" s="1" t="s">
        <v>873</v>
      </c>
      <c r="E12" s="144">
        <v>405150</v>
      </c>
      <c r="F12" s="1" t="s">
        <v>118</v>
      </c>
      <c r="G12" s="1" t="s">
        <v>235</v>
      </c>
      <c r="H12" s="1" t="s">
        <v>431</v>
      </c>
    </row>
    <row r="13" spans="1:9">
      <c r="A13" s="1">
        <v>4</v>
      </c>
      <c r="B13" s="255">
        <v>44410</v>
      </c>
      <c r="C13" s="1" t="s">
        <v>874</v>
      </c>
      <c r="D13" s="144">
        <v>4456650</v>
      </c>
      <c r="F13" s="1" t="s">
        <v>118</v>
      </c>
      <c r="G13" s="1" t="s">
        <v>235</v>
      </c>
      <c r="H13" s="1" t="s">
        <v>431</v>
      </c>
    </row>
    <row r="14" spans="1:9">
      <c r="A14" s="1">
        <v>5</v>
      </c>
      <c r="B14" s="255">
        <v>44410</v>
      </c>
      <c r="C14" s="1" t="s">
        <v>85</v>
      </c>
      <c r="E14" s="144">
        <v>38122300</v>
      </c>
      <c r="F14" s="1" t="s">
        <v>315</v>
      </c>
      <c r="G14" s="1" t="s">
        <v>234</v>
      </c>
      <c r="H14" s="1" t="s">
        <v>431</v>
      </c>
    </row>
    <row r="15" spans="1:9">
      <c r="A15" s="1">
        <v>5</v>
      </c>
      <c r="B15" s="255">
        <v>44410</v>
      </c>
      <c r="C15" s="1" t="s">
        <v>873</v>
      </c>
      <c r="E15" s="144">
        <v>3812230</v>
      </c>
      <c r="F15" s="1" t="s">
        <v>315</v>
      </c>
      <c r="G15" s="1" t="s">
        <v>234</v>
      </c>
      <c r="H15" s="1" t="s">
        <v>431</v>
      </c>
    </row>
    <row r="16" spans="1:9">
      <c r="A16" s="1">
        <v>5</v>
      </c>
      <c r="B16" s="255">
        <v>44410</v>
      </c>
      <c r="C16" s="1" t="s">
        <v>874</v>
      </c>
      <c r="D16" s="144">
        <v>41934530</v>
      </c>
      <c r="F16" s="1" t="s">
        <v>315</v>
      </c>
      <c r="G16" s="1" t="s">
        <v>234</v>
      </c>
      <c r="H16" s="1" t="s">
        <v>431</v>
      </c>
    </row>
    <row r="17" spans="1:8">
      <c r="A17" s="1">
        <v>6</v>
      </c>
      <c r="B17" s="255">
        <v>44410</v>
      </c>
      <c r="C17" s="1" t="s">
        <v>161</v>
      </c>
      <c r="E17" s="144">
        <v>21997100</v>
      </c>
      <c r="F17" s="1" t="s">
        <v>315</v>
      </c>
      <c r="G17" s="1" t="s">
        <v>235</v>
      </c>
      <c r="H17" s="1" t="s">
        <v>431</v>
      </c>
    </row>
    <row r="18" spans="1:8">
      <c r="A18" s="1">
        <v>6</v>
      </c>
      <c r="B18" s="255">
        <v>44410</v>
      </c>
      <c r="C18" s="1" t="s">
        <v>873</v>
      </c>
      <c r="E18" s="144">
        <v>2199710</v>
      </c>
      <c r="F18" s="1" t="s">
        <v>315</v>
      </c>
      <c r="G18" s="1" t="s">
        <v>235</v>
      </c>
      <c r="H18" s="1" t="s">
        <v>431</v>
      </c>
    </row>
    <row r="19" spans="1:8">
      <c r="A19" s="1">
        <v>6</v>
      </c>
      <c r="B19" s="255">
        <v>44410</v>
      </c>
      <c r="C19" s="1" t="s">
        <v>874</v>
      </c>
      <c r="D19" s="144">
        <v>24196810</v>
      </c>
      <c r="F19" s="1" t="s">
        <v>315</v>
      </c>
      <c r="G19" s="1" t="s">
        <v>235</v>
      </c>
      <c r="H19" s="1" t="s">
        <v>431</v>
      </c>
    </row>
    <row r="20" spans="1:8">
      <c r="A20" s="1">
        <v>7</v>
      </c>
      <c r="B20" s="255">
        <v>44410</v>
      </c>
      <c r="C20" s="1" t="s">
        <v>85</v>
      </c>
      <c r="E20" s="144">
        <v>17294380</v>
      </c>
      <c r="F20" s="1" t="s">
        <v>120</v>
      </c>
      <c r="G20" s="1" t="s">
        <v>234</v>
      </c>
      <c r="H20" s="1" t="s">
        <v>431</v>
      </c>
    </row>
    <row r="21" spans="1:8">
      <c r="A21" s="1">
        <v>7</v>
      </c>
      <c r="B21" s="255">
        <v>44410</v>
      </c>
      <c r="C21" s="1" t="s">
        <v>873</v>
      </c>
      <c r="E21" s="144">
        <v>1729438</v>
      </c>
      <c r="F21" s="1" t="s">
        <v>120</v>
      </c>
      <c r="G21" s="1" t="s">
        <v>234</v>
      </c>
      <c r="H21" s="1" t="s">
        <v>431</v>
      </c>
    </row>
    <row r="22" spans="1:8">
      <c r="A22" s="1">
        <v>7</v>
      </c>
      <c r="B22" s="255">
        <v>44410</v>
      </c>
      <c r="C22" s="1" t="s">
        <v>874</v>
      </c>
      <c r="D22" s="144">
        <v>19023818</v>
      </c>
      <c r="F22" s="1" t="s">
        <v>120</v>
      </c>
      <c r="G22" s="1" t="s">
        <v>234</v>
      </c>
      <c r="H22" s="1" t="s">
        <v>431</v>
      </c>
    </row>
    <row r="23" spans="1:8">
      <c r="A23" s="1">
        <v>8</v>
      </c>
      <c r="B23" s="255">
        <v>44410</v>
      </c>
      <c r="C23" s="1" t="s">
        <v>161</v>
      </c>
      <c r="E23" s="144">
        <v>9908700</v>
      </c>
      <c r="F23" s="1" t="s">
        <v>120</v>
      </c>
      <c r="G23" s="1" t="s">
        <v>235</v>
      </c>
      <c r="H23" s="1" t="s">
        <v>431</v>
      </c>
    </row>
    <row r="24" spans="1:8">
      <c r="A24" s="1">
        <v>8</v>
      </c>
      <c r="B24" s="255">
        <v>44410</v>
      </c>
      <c r="C24" s="1" t="s">
        <v>873</v>
      </c>
      <c r="E24" s="144">
        <v>990870</v>
      </c>
      <c r="F24" s="1" t="s">
        <v>120</v>
      </c>
      <c r="G24" s="1" t="s">
        <v>235</v>
      </c>
      <c r="H24" s="1" t="s">
        <v>431</v>
      </c>
    </row>
    <row r="25" spans="1:8">
      <c r="A25" s="1">
        <v>8</v>
      </c>
      <c r="B25" s="255">
        <v>44410</v>
      </c>
      <c r="C25" s="1" t="s">
        <v>874</v>
      </c>
      <c r="D25" s="144">
        <v>10899570</v>
      </c>
      <c r="F25" s="1" t="s">
        <v>120</v>
      </c>
      <c r="G25" s="1" t="s">
        <v>235</v>
      </c>
      <c r="H25" s="1" t="s">
        <v>431</v>
      </c>
    </row>
    <row r="26" spans="1:8">
      <c r="A26" s="1">
        <v>9</v>
      </c>
      <c r="B26" s="255">
        <v>44410</v>
      </c>
      <c r="C26" s="1" t="s">
        <v>85</v>
      </c>
      <c r="E26" s="144">
        <v>16084480</v>
      </c>
      <c r="F26" s="1" t="s">
        <v>120</v>
      </c>
      <c r="G26" s="1" t="s">
        <v>234</v>
      </c>
      <c r="H26" s="1" t="s">
        <v>431</v>
      </c>
    </row>
    <row r="27" spans="1:8">
      <c r="A27" s="1">
        <v>9</v>
      </c>
      <c r="B27" s="255">
        <v>44410</v>
      </c>
      <c r="C27" s="1" t="s">
        <v>873</v>
      </c>
      <c r="E27" s="144">
        <v>1608448</v>
      </c>
      <c r="F27" s="1" t="s">
        <v>120</v>
      </c>
      <c r="G27" s="1" t="s">
        <v>234</v>
      </c>
      <c r="H27" s="1" t="s">
        <v>431</v>
      </c>
    </row>
    <row r="28" spans="1:8">
      <c r="A28" s="1">
        <v>9</v>
      </c>
      <c r="B28" s="255">
        <v>44410</v>
      </c>
      <c r="C28" s="1" t="s">
        <v>874</v>
      </c>
      <c r="D28" s="144">
        <v>17692928</v>
      </c>
      <c r="F28" s="1" t="s">
        <v>120</v>
      </c>
      <c r="G28" s="1" t="s">
        <v>234</v>
      </c>
      <c r="H28" s="1" t="s">
        <v>431</v>
      </c>
    </row>
    <row r="29" spans="1:8">
      <c r="A29" s="1">
        <v>10</v>
      </c>
      <c r="B29" s="255">
        <v>44410</v>
      </c>
      <c r="C29" s="1" t="s">
        <v>161</v>
      </c>
      <c r="E29" s="144">
        <v>9215520</v>
      </c>
      <c r="F29" s="1" t="s">
        <v>120</v>
      </c>
      <c r="G29" s="1" t="s">
        <v>235</v>
      </c>
      <c r="H29" s="1" t="s">
        <v>431</v>
      </c>
    </row>
    <row r="30" spans="1:8">
      <c r="A30" s="1">
        <v>10</v>
      </c>
      <c r="B30" s="255">
        <v>44410</v>
      </c>
      <c r="C30" s="1" t="s">
        <v>873</v>
      </c>
      <c r="E30" s="144">
        <v>921552</v>
      </c>
      <c r="F30" s="1" t="s">
        <v>120</v>
      </c>
      <c r="G30" s="1" t="s">
        <v>235</v>
      </c>
      <c r="H30" s="1" t="s">
        <v>431</v>
      </c>
    </row>
    <row r="31" spans="1:8">
      <c r="A31" s="1">
        <v>10</v>
      </c>
      <c r="B31" s="255">
        <v>44410</v>
      </c>
      <c r="C31" s="1" t="s">
        <v>874</v>
      </c>
      <c r="D31" s="144">
        <v>10137072</v>
      </c>
      <c r="F31" s="1" t="s">
        <v>120</v>
      </c>
      <c r="G31" s="1" t="s">
        <v>235</v>
      </c>
      <c r="H31" s="1" t="s">
        <v>431</v>
      </c>
    </row>
    <row r="32" spans="1:8">
      <c r="A32" s="1">
        <v>11</v>
      </c>
      <c r="B32" s="255">
        <v>44410</v>
      </c>
      <c r="C32" s="1" t="s">
        <v>85</v>
      </c>
      <c r="E32" s="144">
        <v>43209000</v>
      </c>
      <c r="F32" s="1" t="s">
        <v>238</v>
      </c>
      <c r="G32" s="1" t="s">
        <v>234</v>
      </c>
      <c r="H32" s="1" t="s">
        <v>431</v>
      </c>
    </row>
    <row r="33" spans="1:8">
      <c r="A33" s="1">
        <v>11</v>
      </c>
      <c r="B33" s="255">
        <v>44410</v>
      </c>
      <c r="C33" s="1" t="s">
        <v>873</v>
      </c>
      <c r="E33" s="144">
        <v>4320900</v>
      </c>
      <c r="F33" s="1" t="s">
        <v>238</v>
      </c>
      <c r="G33" s="1" t="s">
        <v>234</v>
      </c>
      <c r="H33" s="1" t="s">
        <v>431</v>
      </c>
    </row>
    <row r="34" spans="1:8">
      <c r="A34" s="1">
        <v>11</v>
      </c>
      <c r="B34" s="255">
        <v>44410</v>
      </c>
      <c r="C34" s="1" t="s">
        <v>874</v>
      </c>
      <c r="D34" s="144">
        <v>47529900</v>
      </c>
      <c r="F34" s="1" t="s">
        <v>238</v>
      </c>
      <c r="G34" s="1" t="s">
        <v>234</v>
      </c>
      <c r="H34" s="1" t="s">
        <v>431</v>
      </c>
    </row>
    <row r="35" spans="1:8">
      <c r="A35" s="1">
        <v>12</v>
      </c>
      <c r="B35" s="255">
        <v>44410</v>
      </c>
      <c r="C35" s="1" t="s">
        <v>161</v>
      </c>
      <c r="E35" s="144">
        <v>26452000</v>
      </c>
      <c r="F35" s="1" t="s">
        <v>238</v>
      </c>
      <c r="G35" s="1" t="s">
        <v>235</v>
      </c>
      <c r="H35" s="1" t="s">
        <v>431</v>
      </c>
    </row>
    <row r="36" spans="1:8">
      <c r="A36" s="1">
        <v>12</v>
      </c>
      <c r="B36" s="255">
        <v>44410</v>
      </c>
      <c r="C36" s="1" t="s">
        <v>873</v>
      </c>
      <c r="E36" s="144">
        <v>2645200</v>
      </c>
      <c r="F36" s="1" t="s">
        <v>238</v>
      </c>
      <c r="G36" s="1" t="s">
        <v>235</v>
      </c>
      <c r="H36" s="1" t="s">
        <v>431</v>
      </c>
    </row>
    <row r="37" spans="1:8">
      <c r="A37" s="1">
        <v>12</v>
      </c>
      <c r="B37" s="255">
        <v>44410</v>
      </c>
      <c r="C37" s="1" t="s">
        <v>874</v>
      </c>
      <c r="D37" s="144">
        <v>29097200</v>
      </c>
      <c r="F37" s="1" t="s">
        <v>238</v>
      </c>
      <c r="G37" s="1" t="s">
        <v>235</v>
      </c>
      <c r="H37" s="1" t="s">
        <v>431</v>
      </c>
    </row>
    <row r="38" spans="1:8">
      <c r="A38" s="1">
        <v>13</v>
      </c>
      <c r="B38" s="255">
        <v>44410</v>
      </c>
      <c r="C38" s="1" t="s">
        <v>161</v>
      </c>
      <c r="E38" s="144">
        <v>12475200</v>
      </c>
      <c r="F38" s="1" t="s">
        <v>366</v>
      </c>
      <c r="G38" s="1" t="s">
        <v>235</v>
      </c>
      <c r="H38" s="1" t="s">
        <v>431</v>
      </c>
    </row>
    <row r="39" spans="1:8">
      <c r="A39" s="1">
        <v>13</v>
      </c>
      <c r="B39" s="255">
        <v>44410</v>
      </c>
      <c r="C39" s="1" t="s">
        <v>873</v>
      </c>
      <c r="E39" s="144">
        <v>1247520</v>
      </c>
      <c r="F39" s="1" t="s">
        <v>366</v>
      </c>
      <c r="G39" s="1" t="s">
        <v>235</v>
      </c>
      <c r="H39" s="1" t="s">
        <v>431</v>
      </c>
    </row>
    <row r="40" spans="1:8">
      <c r="A40" s="1">
        <v>13</v>
      </c>
      <c r="B40" s="255">
        <v>44410</v>
      </c>
      <c r="C40" s="1" t="s">
        <v>874</v>
      </c>
      <c r="D40" s="144">
        <v>13722720</v>
      </c>
      <c r="F40" s="1" t="s">
        <v>366</v>
      </c>
      <c r="G40" s="1" t="s">
        <v>235</v>
      </c>
      <c r="H40" s="1" t="s">
        <v>431</v>
      </c>
    </row>
    <row r="41" spans="1:8">
      <c r="A41" s="1">
        <v>14</v>
      </c>
      <c r="B41" s="255">
        <v>44410</v>
      </c>
      <c r="C41" s="1" t="s">
        <v>85</v>
      </c>
      <c r="E41" s="144">
        <v>13287450</v>
      </c>
      <c r="F41" s="1" t="s">
        <v>366</v>
      </c>
      <c r="G41" s="1" t="s">
        <v>234</v>
      </c>
      <c r="H41" s="1" t="s">
        <v>431</v>
      </c>
    </row>
    <row r="42" spans="1:8">
      <c r="A42" s="1">
        <v>14</v>
      </c>
      <c r="B42" s="255">
        <v>44410</v>
      </c>
      <c r="C42" s="1" t="s">
        <v>873</v>
      </c>
      <c r="E42" s="144">
        <v>1328745</v>
      </c>
      <c r="F42" s="1" t="s">
        <v>366</v>
      </c>
      <c r="G42" s="1" t="s">
        <v>234</v>
      </c>
      <c r="H42" s="1" t="s">
        <v>431</v>
      </c>
    </row>
    <row r="43" spans="1:8">
      <c r="A43" s="1">
        <v>14</v>
      </c>
      <c r="B43" s="255">
        <v>44410</v>
      </c>
      <c r="C43" s="1" t="s">
        <v>874</v>
      </c>
      <c r="D43" s="144">
        <v>14616195</v>
      </c>
      <c r="F43" s="1" t="s">
        <v>366</v>
      </c>
      <c r="G43" s="1" t="s">
        <v>234</v>
      </c>
      <c r="H43" s="1" t="s">
        <v>431</v>
      </c>
    </row>
    <row r="44" spans="1:8">
      <c r="A44" s="1">
        <v>15</v>
      </c>
      <c r="B44" s="255">
        <v>44410</v>
      </c>
      <c r="C44" s="1" t="s">
        <v>161</v>
      </c>
      <c r="E44" s="144">
        <v>7247700</v>
      </c>
      <c r="F44" s="1" t="s">
        <v>366</v>
      </c>
      <c r="G44" s="1" t="s">
        <v>235</v>
      </c>
      <c r="H44" s="1" t="s">
        <v>431</v>
      </c>
    </row>
    <row r="45" spans="1:8">
      <c r="A45" s="1">
        <v>15</v>
      </c>
      <c r="B45" s="255">
        <v>44410</v>
      </c>
      <c r="C45" s="1" t="s">
        <v>873</v>
      </c>
      <c r="E45" s="144">
        <v>724770</v>
      </c>
      <c r="F45" s="1" t="s">
        <v>366</v>
      </c>
      <c r="G45" s="1" t="s">
        <v>235</v>
      </c>
      <c r="H45" s="1" t="s">
        <v>431</v>
      </c>
    </row>
    <row r="46" spans="1:8">
      <c r="A46" s="1">
        <v>15</v>
      </c>
      <c r="B46" s="255">
        <v>44410</v>
      </c>
      <c r="C46" s="1" t="s">
        <v>874</v>
      </c>
      <c r="D46" s="144">
        <v>7972470</v>
      </c>
      <c r="F46" s="1" t="s">
        <v>366</v>
      </c>
      <c r="G46" s="1" t="s">
        <v>235</v>
      </c>
      <c r="H46" s="1" t="s">
        <v>431</v>
      </c>
    </row>
    <row r="47" spans="1:8">
      <c r="A47" s="1">
        <v>16</v>
      </c>
      <c r="B47" s="255">
        <v>44410</v>
      </c>
      <c r="C47" s="1" t="s">
        <v>161</v>
      </c>
      <c r="E47" s="144">
        <v>2925900</v>
      </c>
      <c r="F47" s="1" t="s">
        <v>123</v>
      </c>
      <c r="G47" s="1" t="s">
        <v>235</v>
      </c>
      <c r="H47" s="1" t="s">
        <v>431</v>
      </c>
    </row>
    <row r="48" spans="1:8">
      <c r="A48" s="1">
        <v>16</v>
      </c>
      <c r="B48" s="255">
        <v>44410</v>
      </c>
      <c r="C48" s="1" t="s">
        <v>873</v>
      </c>
      <c r="E48" s="144">
        <v>292590</v>
      </c>
      <c r="F48" s="1" t="s">
        <v>123</v>
      </c>
      <c r="G48" s="1" t="s">
        <v>235</v>
      </c>
      <c r="H48" s="1" t="s">
        <v>431</v>
      </c>
    </row>
    <row r="49" spans="1:8">
      <c r="A49" s="1">
        <v>16</v>
      </c>
      <c r="B49" s="255">
        <v>44410</v>
      </c>
      <c r="C49" s="1" t="s">
        <v>874</v>
      </c>
      <c r="D49" s="144">
        <v>3218490</v>
      </c>
      <c r="F49" s="1" t="s">
        <v>123</v>
      </c>
      <c r="G49" s="1" t="s">
        <v>235</v>
      </c>
      <c r="H49" s="1" t="s">
        <v>431</v>
      </c>
    </row>
    <row r="50" spans="1:8">
      <c r="A50" s="1">
        <v>17</v>
      </c>
      <c r="B50" s="255">
        <v>44410</v>
      </c>
      <c r="C50" s="1" t="s">
        <v>85</v>
      </c>
      <c r="E50" s="144">
        <v>13796000</v>
      </c>
      <c r="F50" s="1" t="s">
        <v>238</v>
      </c>
      <c r="G50" s="1" t="s">
        <v>234</v>
      </c>
      <c r="H50" s="1" t="s">
        <v>431</v>
      </c>
    </row>
    <row r="51" spans="1:8">
      <c r="A51" s="1">
        <v>17</v>
      </c>
      <c r="B51" s="255">
        <v>44410</v>
      </c>
      <c r="C51" s="1" t="s">
        <v>873</v>
      </c>
      <c r="E51" s="144">
        <v>1379600</v>
      </c>
      <c r="F51" s="1" t="s">
        <v>238</v>
      </c>
      <c r="G51" s="1" t="s">
        <v>234</v>
      </c>
      <c r="H51" s="1" t="s">
        <v>431</v>
      </c>
    </row>
    <row r="52" spans="1:8">
      <c r="A52" s="1">
        <v>17</v>
      </c>
      <c r="B52" s="255">
        <v>44410</v>
      </c>
      <c r="C52" s="1" t="s">
        <v>874</v>
      </c>
      <c r="D52" s="144">
        <v>15175600</v>
      </c>
      <c r="F52" s="1" t="s">
        <v>238</v>
      </c>
      <c r="G52" s="1" t="s">
        <v>234</v>
      </c>
      <c r="H52" s="1" t="s">
        <v>431</v>
      </c>
    </row>
    <row r="53" spans="1:8">
      <c r="A53" s="1">
        <v>18</v>
      </c>
      <c r="B53" s="255">
        <v>44410</v>
      </c>
      <c r="C53" s="1" t="s">
        <v>161</v>
      </c>
      <c r="E53" s="144">
        <v>8423000</v>
      </c>
      <c r="F53" s="1" t="s">
        <v>238</v>
      </c>
      <c r="G53" s="1" t="s">
        <v>235</v>
      </c>
      <c r="H53" s="1" t="s">
        <v>431</v>
      </c>
    </row>
    <row r="54" spans="1:8">
      <c r="A54" s="1">
        <v>18</v>
      </c>
      <c r="B54" s="255">
        <v>44410</v>
      </c>
      <c r="C54" s="1" t="s">
        <v>873</v>
      </c>
      <c r="E54" s="144">
        <v>842300</v>
      </c>
      <c r="F54" s="1" t="s">
        <v>238</v>
      </c>
      <c r="G54" s="1" t="s">
        <v>235</v>
      </c>
      <c r="H54" s="1" t="s">
        <v>431</v>
      </c>
    </row>
    <row r="55" spans="1:8">
      <c r="A55" s="1">
        <v>18</v>
      </c>
      <c r="B55" s="255">
        <v>44410</v>
      </c>
      <c r="C55" s="1" t="s">
        <v>874</v>
      </c>
      <c r="D55" s="144">
        <v>9265300</v>
      </c>
      <c r="F55" s="1" t="s">
        <v>238</v>
      </c>
      <c r="G55" s="1" t="s">
        <v>235</v>
      </c>
      <c r="H55" s="1" t="s">
        <v>431</v>
      </c>
    </row>
    <row r="56" spans="1:8">
      <c r="A56" s="1">
        <v>19</v>
      </c>
      <c r="B56" s="255">
        <v>44410</v>
      </c>
      <c r="C56" s="1" t="s">
        <v>85</v>
      </c>
      <c r="E56" s="144">
        <v>10626800</v>
      </c>
      <c r="F56" s="1" t="s">
        <v>258</v>
      </c>
      <c r="G56" s="1" t="s">
        <v>234</v>
      </c>
      <c r="H56" s="1" t="s">
        <v>431</v>
      </c>
    </row>
    <row r="57" spans="1:8">
      <c r="A57" s="1">
        <v>19</v>
      </c>
      <c r="B57" s="255">
        <v>44410</v>
      </c>
      <c r="C57" s="1" t="s">
        <v>873</v>
      </c>
      <c r="E57" s="144">
        <v>1062680</v>
      </c>
      <c r="F57" s="1" t="s">
        <v>258</v>
      </c>
      <c r="G57" s="1" t="s">
        <v>234</v>
      </c>
      <c r="H57" s="1" t="s">
        <v>431</v>
      </c>
    </row>
    <row r="58" spans="1:8">
      <c r="A58" s="1">
        <v>19</v>
      </c>
      <c r="B58" s="255">
        <v>44410</v>
      </c>
      <c r="C58" s="1" t="s">
        <v>874</v>
      </c>
      <c r="D58" s="144">
        <v>11689480</v>
      </c>
      <c r="F58" s="1" t="s">
        <v>258</v>
      </c>
      <c r="G58" s="1" t="s">
        <v>234</v>
      </c>
      <c r="H58" s="1" t="s">
        <v>431</v>
      </c>
    </row>
    <row r="59" spans="1:8">
      <c r="A59" s="1">
        <v>20</v>
      </c>
      <c r="B59" s="255">
        <v>44410</v>
      </c>
      <c r="C59" s="1" t="s">
        <v>161</v>
      </c>
      <c r="E59" s="144">
        <v>6028600</v>
      </c>
      <c r="F59" s="1" t="s">
        <v>258</v>
      </c>
      <c r="G59" s="1" t="s">
        <v>235</v>
      </c>
      <c r="H59" s="1" t="s">
        <v>431</v>
      </c>
    </row>
    <row r="60" spans="1:8">
      <c r="A60" s="1">
        <v>20</v>
      </c>
      <c r="B60" s="255">
        <v>44410</v>
      </c>
      <c r="C60" s="1" t="s">
        <v>873</v>
      </c>
      <c r="E60" s="144">
        <v>602860</v>
      </c>
      <c r="F60" s="1" t="s">
        <v>258</v>
      </c>
      <c r="G60" s="1" t="s">
        <v>235</v>
      </c>
      <c r="H60" s="1" t="s">
        <v>431</v>
      </c>
    </row>
    <row r="61" spans="1:8">
      <c r="A61" s="1">
        <v>20</v>
      </c>
      <c r="B61" s="255">
        <v>44410</v>
      </c>
      <c r="C61" s="1" t="s">
        <v>874</v>
      </c>
      <c r="D61" s="144">
        <v>6631460</v>
      </c>
      <c r="F61" s="1" t="s">
        <v>258</v>
      </c>
      <c r="G61" s="1" t="s">
        <v>235</v>
      </c>
      <c r="H61" s="1" t="s">
        <v>431</v>
      </c>
    </row>
    <row r="62" spans="1:8">
      <c r="A62" s="1">
        <v>21</v>
      </c>
      <c r="B62" s="255">
        <v>44410</v>
      </c>
      <c r="C62" s="1" t="s">
        <v>85</v>
      </c>
      <c r="E62" s="144">
        <v>7922200</v>
      </c>
      <c r="F62" s="1" t="s">
        <v>343</v>
      </c>
      <c r="G62" s="1" t="s">
        <v>234</v>
      </c>
      <c r="H62" s="1" t="s">
        <v>431</v>
      </c>
    </row>
    <row r="63" spans="1:8">
      <c r="A63" s="1">
        <v>21</v>
      </c>
      <c r="B63" s="255">
        <v>44410</v>
      </c>
      <c r="C63" s="1" t="s">
        <v>873</v>
      </c>
      <c r="E63" s="144">
        <v>792220</v>
      </c>
      <c r="F63" s="1" t="s">
        <v>343</v>
      </c>
      <c r="G63" s="1" t="s">
        <v>234</v>
      </c>
      <c r="H63" s="1" t="s">
        <v>431</v>
      </c>
    </row>
    <row r="64" spans="1:8">
      <c r="A64" s="1">
        <v>21</v>
      </c>
      <c r="B64" s="255">
        <v>44410</v>
      </c>
      <c r="C64" s="1" t="s">
        <v>874</v>
      </c>
      <c r="D64" s="144">
        <v>8714420</v>
      </c>
      <c r="F64" s="1" t="s">
        <v>343</v>
      </c>
      <c r="G64" s="1" t="s">
        <v>234</v>
      </c>
      <c r="H64" s="1" t="s">
        <v>431</v>
      </c>
    </row>
    <row r="65" spans="1:8">
      <c r="A65" s="1">
        <v>22</v>
      </c>
      <c r="B65" s="255">
        <v>44410</v>
      </c>
      <c r="C65" s="1" t="s">
        <v>161</v>
      </c>
      <c r="E65" s="144">
        <v>4526400</v>
      </c>
      <c r="F65" s="1" t="s">
        <v>343</v>
      </c>
      <c r="G65" s="1" t="s">
        <v>235</v>
      </c>
      <c r="H65" s="1" t="s">
        <v>431</v>
      </c>
    </row>
    <row r="66" spans="1:8">
      <c r="A66" s="1">
        <v>22</v>
      </c>
      <c r="B66" s="255">
        <v>44410</v>
      </c>
      <c r="C66" s="1" t="s">
        <v>873</v>
      </c>
      <c r="E66" s="144">
        <v>452640</v>
      </c>
      <c r="F66" s="1" t="s">
        <v>343</v>
      </c>
      <c r="G66" s="1" t="s">
        <v>235</v>
      </c>
      <c r="H66" s="1" t="s">
        <v>431</v>
      </c>
    </row>
    <row r="67" spans="1:8">
      <c r="A67" s="1">
        <v>22</v>
      </c>
      <c r="B67" s="255">
        <v>44410</v>
      </c>
      <c r="C67" s="1" t="s">
        <v>874</v>
      </c>
      <c r="D67" s="144">
        <v>4979040</v>
      </c>
      <c r="F67" s="1" t="s">
        <v>343</v>
      </c>
      <c r="G67" s="1" t="s">
        <v>235</v>
      </c>
      <c r="H67" s="1" t="s">
        <v>431</v>
      </c>
    </row>
    <row r="68" spans="1:8">
      <c r="A68" s="1">
        <v>23</v>
      </c>
      <c r="B68" s="255">
        <v>44410</v>
      </c>
      <c r="C68" s="1" t="s">
        <v>161</v>
      </c>
      <c r="E68" s="144">
        <v>9502200</v>
      </c>
      <c r="F68" s="1" t="s">
        <v>267</v>
      </c>
      <c r="G68" s="1" t="s">
        <v>235</v>
      </c>
      <c r="H68" s="1" t="s">
        <v>431</v>
      </c>
    </row>
    <row r="69" spans="1:8">
      <c r="A69" s="1">
        <v>23</v>
      </c>
      <c r="B69" s="255">
        <v>44410</v>
      </c>
      <c r="C69" s="1" t="s">
        <v>873</v>
      </c>
      <c r="E69" s="144">
        <v>950220</v>
      </c>
      <c r="F69" s="1" t="s">
        <v>267</v>
      </c>
      <c r="G69" s="1" t="s">
        <v>235</v>
      </c>
      <c r="H69" s="1" t="s">
        <v>431</v>
      </c>
    </row>
    <row r="70" spans="1:8">
      <c r="A70" s="1">
        <v>23</v>
      </c>
      <c r="B70" s="255">
        <v>44410</v>
      </c>
      <c r="C70" s="1" t="s">
        <v>874</v>
      </c>
      <c r="D70" s="144">
        <v>10452420</v>
      </c>
      <c r="F70" s="1" t="s">
        <v>267</v>
      </c>
      <c r="G70" s="1" t="s">
        <v>235</v>
      </c>
      <c r="H70" s="1" t="s">
        <v>431</v>
      </c>
    </row>
    <row r="71" spans="1:8">
      <c r="A71" s="1">
        <v>24</v>
      </c>
      <c r="B71" s="255">
        <v>44410</v>
      </c>
      <c r="C71" s="1" t="s">
        <v>85</v>
      </c>
      <c r="E71" s="144">
        <v>2979200</v>
      </c>
      <c r="F71" s="1" t="s">
        <v>328</v>
      </c>
      <c r="G71" s="1" t="s">
        <v>234</v>
      </c>
      <c r="H71" s="1" t="s">
        <v>431</v>
      </c>
    </row>
    <row r="72" spans="1:8">
      <c r="A72" s="1">
        <v>24</v>
      </c>
      <c r="B72" s="255">
        <v>44410</v>
      </c>
      <c r="C72" s="1" t="s">
        <v>873</v>
      </c>
      <c r="E72" s="144">
        <v>297920</v>
      </c>
      <c r="F72" s="1" t="s">
        <v>328</v>
      </c>
      <c r="G72" s="1" t="s">
        <v>234</v>
      </c>
      <c r="H72" s="1" t="s">
        <v>431</v>
      </c>
    </row>
    <row r="73" spans="1:8">
      <c r="A73" s="1">
        <v>24</v>
      </c>
      <c r="B73" s="255">
        <v>44410</v>
      </c>
      <c r="C73" s="1" t="s">
        <v>874</v>
      </c>
      <c r="D73" s="144">
        <v>3277120</v>
      </c>
      <c r="F73" s="1" t="s">
        <v>328</v>
      </c>
      <c r="G73" s="1" t="s">
        <v>234</v>
      </c>
      <c r="H73" s="1" t="s">
        <v>431</v>
      </c>
    </row>
    <row r="74" spans="1:8">
      <c r="A74" s="1">
        <v>25</v>
      </c>
      <c r="B74" s="255">
        <v>44410</v>
      </c>
      <c r="C74" s="1" t="s">
        <v>161</v>
      </c>
      <c r="E74" s="144">
        <v>1657200</v>
      </c>
      <c r="F74" s="1" t="s">
        <v>328</v>
      </c>
      <c r="G74" s="1" t="s">
        <v>235</v>
      </c>
      <c r="H74" s="1" t="s">
        <v>431</v>
      </c>
    </row>
    <row r="75" spans="1:8">
      <c r="A75" s="1">
        <v>25</v>
      </c>
      <c r="B75" s="255">
        <v>44410</v>
      </c>
      <c r="C75" s="1" t="s">
        <v>873</v>
      </c>
      <c r="E75" s="144">
        <v>165720</v>
      </c>
      <c r="F75" s="1" t="s">
        <v>328</v>
      </c>
      <c r="G75" s="1" t="s">
        <v>235</v>
      </c>
      <c r="H75" s="1" t="s">
        <v>431</v>
      </c>
    </row>
    <row r="76" spans="1:8">
      <c r="A76" s="1">
        <v>25</v>
      </c>
      <c r="B76" s="255">
        <v>44410</v>
      </c>
      <c r="C76" s="1" t="s">
        <v>874</v>
      </c>
      <c r="D76" s="144">
        <v>1822920</v>
      </c>
      <c r="F76" s="1" t="s">
        <v>328</v>
      </c>
      <c r="G76" s="1" t="s">
        <v>235</v>
      </c>
      <c r="H76" s="1" t="s">
        <v>431</v>
      </c>
    </row>
    <row r="77" spans="1:8">
      <c r="A77" s="1">
        <v>26</v>
      </c>
      <c r="B77" s="255">
        <v>44410</v>
      </c>
      <c r="C77" s="1" t="s">
        <v>85</v>
      </c>
      <c r="E77" s="144">
        <v>3217499.9999999995</v>
      </c>
      <c r="F77" s="1" t="s">
        <v>427</v>
      </c>
      <c r="G77" s="1" t="s">
        <v>234</v>
      </c>
      <c r="H77" s="1" t="s">
        <v>431</v>
      </c>
    </row>
    <row r="78" spans="1:8">
      <c r="A78" s="1">
        <v>26</v>
      </c>
      <c r="B78" s="255">
        <v>44410</v>
      </c>
      <c r="C78" s="1" t="s">
        <v>873</v>
      </c>
      <c r="E78" s="144">
        <v>321750</v>
      </c>
      <c r="F78" s="1" t="s">
        <v>427</v>
      </c>
      <c r="G78" s="1" t="s">
        <v>234</v>
      </c>
      <c r="H78" s="1" t="s">
        <v>431</v>
      </c>
    </row>
    <row r="79" spans="1:8">
      <c r="A79" s="1">
        <v>26</v>
      </c>
      <c r="B79" s="255">
        <v>44410</v>
      </c>
      <c r="C79" s="1" t="s">
        <v>874</v>
      </c>
      <c r="D79" s="144">
        <v>3539249.9999999995</v>
      </c>
      <c r="F79" s="1" t="s">
        <v>427</v>
      </c>
      <c r="G79" s="1" t="s">
        <v>234</v>
      </c>
      <c r="H79" s="1" t="s">
        <v>431</v>
      </c>
    </row>
    <row r="80" spans="1:8">
      <c r="A80" s="1">
        <v>27</v>
      </c>
      <c r="B80" s="255">
        <v>44410</v>
      </c>
      <c r="C80" s="1" t="s">
        <v>161</v>
      </c>
      <c r="E80" s="144">
        <v>1754999.9999999998</v>
      </c>
      <c r="F80" s="1" t="s">
        <v>427</v>
      </c>
      <c r="G80" s="1" t="s">
        <v>235</v>
      </c>
      <c r="H80" s="1" t="s">
        <v>431</v>
      </c>
    </row>
    <row r="81" spans="1:8">
      <c r="A81" s="1">
        <v>27</v>
      </c>
      <c r="B81" s="255">
        <v>44410</v>
      </c>
      <c r="C81" s="1" t="s">
        <v>873</v>
      </c>
      <c r="E81" s="144">
        <v>175500</v>
      </c>
      <c r="F81" s="1" t="s">
        <v>427</v>
      </c>
      <c r="G81" s="1" t="s">
        <v>235</v>
      </c>
      <c r="H81" s="1" t="s">
        <v>431</v>
      </c>
    </row>
    <row r="82" spans="1:8">
      <c r="A82" s="1">
        <v>27</v>
      </c>
      <c r="B82" s="255">
        <v>44410</v>
      </c>
      <c r="C82" s="1" t="s">
        <v>874</v>
      </c>
      <c r="D82" s="144">
        <v>1930499.9999999998</v>
      </c>
      <c r="F82" s="1" t="s">
        <v>427</v>
      </c>
      <c r="G82" s="1" t="s">
        <v>235</v>
      </c>
      <c r="H82" s="1" t="s">
        <v>431</v>
      </c>
    </row>
    <row r="83" spans="1:8">
      <c r="A83" s="1">
        <v>28</v>
      </c>
      <c r="B83" s="255">
        <v>44410</v>
      </c>
      <c r="C83" s="1" t="s">
        <v>85</v>
      </c>
      <c r="E83" s="144">
        <v>3762300</v>
      </c>
      <c r="F83" s="1" t="s">
        <v>126</v>
      </c>
      <c r="G83" s="1" t="s">
        <v>234</v>
      </c>
      <c r="H83" s="1" t="s">
        <v>431</v>
      </c>
    </row>
    <row r="84" spans="1:8">
      <c r="A84" s="1">
        <v>28</v>
      </c>
      <c r="B84" s="255">
        <v>44410</v>
      </c>
      <c r="C84" s="1" t="s">
        <v>873</v>
      </c>
      <c r="E84" s="144">
        <v>376230</v>
      </c>
      <c r="F84" s="1" t="s">
        <v>126</v>
      </c>
      <c r="G84" s="1" t="s">
        <v>234</v>
      </c>
      <c r="H84" s="1" t="s">
        <v>431</v>
      </c>
    </row>
    <row r="85" spans="1:8">
      <c r="A85" s="1">
        <v>28</v>
      </c>
      <c r="B85" s="255">
        <v>44410</v>
      </c>
      <c r="C85" s="1" t="s">
        <v>874</v>
      </c>
      <c r="D85" s="144">
        <v>4138530</v>
      </c>
      <c r="F85" s="1" t="s">
        <v>126</v>
      </c>
      <c r="G85" s="1" t="s">
        <v>234</v>
      </c>
      <c r="H85" s="1" t="s">
        <v>431</v>
      </c>
    </row>
    <row r="86" spans="1:8">
      <c r="A86" s="1">
        <v>29</v>
      </c>
      <c r="B86" s="255">
        <v>44410</v>
      </c>
      <c r="C86" s="1" t="s">
        <v>161</v>
      </c>
      <c r="E86" s="144">
        <v>2078200</v>
      </c>
      <c r="F86" s="1" t="s">
        <v>126</v>
      </c>
      <c r="G86" s="1" t="s">
        <v>235</v>
      </c>
      <c r="H86" s="1" t="s">
        <v>431</v>
      </c>
    </row>
    <row r="87" spans="1:8">
      <c r="A87" s="1">
        <v>29</v>
      </c>
      <c r="B87" s="255">
        <v>44410</v>
      </c>
      <c r="C87" s="1" t="s">
        <v>873</v>
      </c>
      <c r="E87" s="144">
        <v>207820</v>
      </c>
      <c r="F87" s="1" t="s">
        <v>126</v>
      </c>
      <c r="G87" s="1" t="s">
        <v>235</v>
      </c>
      <c r="H87" s="1" t="s">
        <v>431</v>
      </c>
    </row>
    <row r="88" spans="1:8">
      <c r="A88" s="1">
        <v>29</v>
      </c>
      <c r="B88" s="255">
        <v>44410</v>
      </c>
      <c r="C88" s="1" t="s">
        <v>874</v>
      </c>
      <c r="D88" s="144">
        <v>2286020</v>
      </c>
      <c r="F88" s="1" t="s">
        <v>126</v>
      </c>
      <c r="G88" s="1" t="s">
        <v>235</v>
      </c>
      <c r="H88" s="1" t="s">
        <v>431</v>
      </c>
    </row>
    <row r="89" spans="1:8">
      <c r="A89" s="1">
        <v>30</v>
      </c>
      <c r="B89" s="255">
        <v>44410</v>
      </c>
      <c r="C89" s="1" t="s">
        <v>85</v>
      </c>
      <c r="E89" s="144">
        <v>1273600</v>
      </c>
      <c r="F89" s="1" t="s">
        <v>355</v>
      </c>
      <c r="G89" s="1" t="s">
        <v>234</v>
      </c>
      <c r="H89" s="1" t="s">
        <v>431</v>
      </c>
    </row>
    <row r="90" spans="1:8">
      <c r="A90" s="1">
        <v>30</v>
      </c>
      <c r="B90" s="255">
        <v>44410</v>
      </c>
      <c r="C90" s="1" t="s">
        <v>873</v>
      </c>
      <c r="E90" s="144">
        <v>127360</v>
      </c>
      <c r="F90" s="1" t="s">
        <v>355</v>
      </c>
      <c r="G90" s="1" t="s">
        <v>234</v>
      </c>
      <c r="H90" s="1" t="s">
        <v>431</v>
      </c>
    </row>
    <row r="91" spans="1:8">
      <c r="A91" s="1">
        <v>30</v>
      </c>
      <c r="B91" s="255">
        <v>44410</v>
      </c>
      <c r="C91" s="1" t="s">
        <v>874</v>
      </c>
      <c r="D91" s="144">
        <v>1400960</v>
      </c>
      <c r="F91" s="1" t="s">
        <v>355</v>
      </c>
      <c r="G91" s="1" t="s">
        <v>234</v>
      </c>
      <c r="H91" s="1" t="s">
        <v>431</v>
      </c>
    </row>
    <row r="92" spans="1:8">
      <c r="A92" s="1">
        <v>31</v>
      </c>
      <c r="B92" s="255">
        <v>44410</v>
      </c>
      <c r="C92" s="1" t="s">
        <v>161</v>
      </c>
      <c r="E92" s="144">
        <v>694700</v>
      </c>
      <c r="F92" s="1" t="s">
        <v>355</v>
      </c>
      <c r="G92" s="1" t="s">
        <v>235</v>
      </c>
      <c r="H92" s="1" t="s">
        <v>431</v>
      </c>
    </row>
    <row r="93" spans="1:8">
      <c r="A93" s="1">
        <v>31</v>
      </c>
      <c r="B93" s="255">
        <v>44410</v>
      </c>
      <c r="C93" s="1" t="s">
        <v>873</v>
      </c>
      <c r="E93" s="144">
        <v>69470</v>
      </c>
      <c r="F93" s="1" t="s">
        <v>355</v>
      </c>
      <c r="G93" s="1" t="s">
        <v>235</v>
      </c>
      <c r="H93" s="1" t="s">
        <v>431</v>
      </c>
    </row>
    <row r="94" spans="1:8">
      <c r="A94" s="1">
        <v>31</v>
      </c>
      <c r="B94" s="255">
        <v>44410</v>
      </c>
      <c r="C94" s="1" t="s">
        <v>874</v>
      </c>
      <c r="D94" s="144">
        <v>764170</v>
      </c>
      <c r="F94" s="1" t="s">
        <v>355</v>
      </c>
      <c r="G94" s="1" t="s">
        <v>235</v>
      </c>
      <c r="H94" s="1" t="s">
        <v>431</v>
      </c>
    </row>
    <row r="95" spans="1:8">
      <c r="A95" s="1">
        <v>32</v>
      </c>
      <c r="B95" s="255">
        <v>44410</v>
      </c>
      <c r="C95" s="1" t="s">
        <v>85</v>
      </c>
      <c r="E95" s="144">
        <v>13174000</v>
      </c>
      <c r="F95" s="1" t="s">
        <v>139</v>
      </c>
      <c r="G95" s="1" t="s">
        <v>234</v>
      </c>
      <c r="H95" s="1" t="s">
        <v>431</v>
      </c>
    </row>
    <row r="96" spans="1:8">
      <c r="A96" s="1">
        <v>32</v>
      </c>
      <c r="B96" s="255">
        <v>44410</v>
      </c>
      <c r="C96" s="1" t="s">
        <v>873</v>
      </c>
      <c r="E96" s="144">
        <v>1317400</v>
      </c>
      <c r="F96" s="1" t="s">
        <v>139</v>
      </c>
      <c r="G96" s="1" t="s">
        <v>234</v>
      </c>
      <c r="H96" s="1" t="s">
        <v>431</v>
      </c>
    </row>
    <row r="97" spans="1:8">
      <c r="A97" s="1">
        <v>32</v>
      </c>
      <c r="B97" s="255">
        <v>44410</v>
      </c>
      <c r="C97" s="1" t="s">
        <v>874</v>
      </c>
      <c r="D97" s="144">
        <v>14491400</v>
      </c>
      <c r="F97" s="1" t="s">
        <v>139</v>
      </c>
      <c r="G97" s="1" t="s">
        <v>234</v>
      </c>
      <c r="H97" s="1" t="s">
        <v>431</v>
      </c>
    </row>
    <row r="98" spans="1:8">
      <c r="A98" s="1">
        <v>33</v>
      </c>
      <c r="B98" s="255">
        <v>44410</v>
      </c>
      <c r="C98" s="1" t="s">
        <v>161</v>
      </c>
      <c r="E98" s="144">
        <v>7629000</v>
      </c>
      <c r="F98" s="1" t="s">
        <v>139</v>
      </c>
      <c r="G98" s="1" t="s">
        <v>235</v>
      </c>
      <c r="H98" s="1" t="s">
        <v>431</v>
      </c>
    </row>
    <row r="99" spans="1:8">
      <c r="A99" s="1">
        <v>33</v>
      </c>
      <c r="B99" s="255">
        <v>44410</v>
      </c>
      <c r="C99" s="1" t="s">
        <v>873</v>
      </c>
      <c r="E99" s="144">
        <v>762900</v>
      </c>
      <c r="F99" s="1" t="s">
        <v>139</v>
      </c>
      <c r="G99" s="1" t="s">
        <v>235</v>
      </c>
      <c r="H99" s="1" t="s">
        <v>431</v>
      </c>
    </row>
    <row r="100" spans="1:8">
      <c r="A100" s="1">
        <v>33</v>
      </c>
      <c r="B100" s="255">
        <v>44410</v>
      </c>
      <c r="C100" s="1" t="s">
        <v>874</v>
      </c>
      <c r="D100" s="144">
        <v>8391900</v>
      </c>
      <c r="F100" s="1" t="s">
        <v>139</v>
      </c>
      <c r="G100" s="1" t="s">
        <v>235</v>
      </c>
      <c r="H100" s="1" t="s">
        <v>431</v>
      </c>
    </row>
    <row r="101" spans="1:8">
      <c r="A101" s="1">
        <v>34</v>
      </c>
      <c r="B101" s="255">
        <v>44410</v>
      </c>
      <c r="C101" s="1" t="s">
        <v>85</v>
      </c>
      <c r="E101" s="144">
        <v>5274000</v>
      </c>
      <c r="F101" s="1" t="s">
        <v>127</v>
      </c>
      <c r="G101" s="1" t="s">
        <v>234</v>
      </c>
      <c r="H101" s="1" t="s">
        <v>431</v>
      </c>
    </row>
    <row r="102" spans="1:8">
      <c r="A102" s="1">
        <v>34</v>
      </c>
      <c r="B102" s="255">
        <v>44410</v>
      </c>
      <c r="C102" s="1" t="s">
        <v>873</v>
      </c>
      <c r="E102" s="144">
        <v>527400</v>
      </c>
      <c r="F102" s="1" t="s">
        <v>127</v>
      </c>
      <c r="G102" s="1" t="s">
        <v>234</v>
      </c>
      <c r="H102" s="1" t="s">
        <v>431</v>
      </c>
    </row>
    <row r="103" spans="1:8">
      <c r="A103" s="1">
        <v>34</v>
      </c>
      <c r="B103" s="255">
        <v>44410</v>
      </c>
      <c r="C103" s="1" t="s">
        <v>874</v>
      </c>
      <c r="D103" s="144">
        <v>5801400</v>
      </c>
      <c r="F103" s="1" t="s">
        <v>127</v>
      </c>
      <c r="G103" s="1" t="s">
        <v>234</v>
      </c>
      <c r="H103" s="1" t="s">
        <v>431</v>
      </c>
    </row>
    <row r="104" spans="1:8">
      <c r="A104" s="1">
        <v>35</v>
      </c>
      <c r="B104" s="255">
        <v>44410</v>
      </c>
      <c r="C104" s="1" t="s">
        <v>161</v>
      </c>
      <c r="E104" s="144">
        <v>2636000</v>
      </c>
      <c r="F104" s="1" t="s">
        <v>127</v>
      </c>
      <c r="G104" s="1" t="s">
        <v>235</v>
      </c>
      <c r="H104" s="1" t="s">
        <v>431</v>
      </c>
    </row>
    <row r="105" spans="1:8">
      <c r="A105" s="1">
        <v>35</v>
      </c>
      <c r="B105" s="255">
        <v>44410</v>
      </c>
      <c r="C105" s="1" t="s">
        <v>873</v>
      </c>
      <c r="E105" s="144">
        <v>263600</v>
      </c>
      <c r="F105" s="1" t="s">
        <v>127</v>
      </c>
      <c r="G105" s="1" t="s">
        <v>235</v>
      </c>
      <c r="H105" s="1" t="s">
        <v>431</v>
      </c>
    </row>
    <row r="106" spans="1:8">
      <c r="A106" s="1">
        <v>35</v>
      </c>
      <c r="B106" s="255">
        <v>44410</v>
      </c>
      <c r="C106" s="1" t="s">
        <v>874</v>
      </c>
      <c r="D106" s="144">
        <v>2899600</v>
      </c>
      <c r="F106" s="1" t="s">
        <v>127</v>
      </c>
      <c r="G106" s="1" t="s">
        <v>235</v>
      </c>
      <c r="H106" s="1" t="s">
        <v>431</v>
      </c>
    </row>
    <row r="107" spans="1:8">
      <c r="A107" s="1">
        <v>36</v>
      </c>
      <c r="B107" s="255">
        <v>44410</v>
      </c>
      <c r="C107" s="1" t="s">
        <v>85</v>
      </c>
      <c r="E107" s="144">
        <v>13291000</v>
      </c>
      <c r="F107" s="1" t="s">
        <v>128</v>
      </c>
      <c r="G107" s="1" t="s">
        <v>234</v>
      </c>
      <c r="H107" s="1" t="s">
        <v>431</v>
      </c>
    </row>
    <row r="108" spans="1:8">
      <c r="A108" s="1">
        <v>36</v>
      </c>
      <c r="B108" s="255">
        <v>44410</v>
      </c>
      <c r="C108" s="1" t="s">
        <v>873</v>
      </c>
      <c r="E108" s="144">
        <v>1329100</v>
      </c>
      <c r="F108" s="1" t="s">
        <v>128</v>
      </c>
      <c r="G108" s="1" t="s">
        <v>234</v>
      </c>
      <c r="H108" s="1" t="s">
        <v>431</v>
      </c>
    </row>
    <row r="109" spans="1:8">
      <c r="A109" s="1">
        <v>36</v>
      </c>
      <c r="B109" s="255">
        <v>44410</v>
      </c>
      <c r="C109" s="1" t="s">
        <v>874</v>
      </c>
      <c r="D109" s="144">
        <v>14620100</v>
      </c>
      <c r="F109" s="1" t="s">
        <v>128</v>
      </c>
      <c r="G109" s="1" t="s">
        <v>234</v>
      </c>
      <c r="H109" s="1" t="s">
        <v>431</v>
      </c>
    </row>
    <row r="110" spans="1:8">
      <c r="A110" s="1">
        <v>37</v>
      </c>
      <c r="B110" s="255">
        <v>44410</v>
      </c>
      <c r="C110" s="1" t="s">
        <v>161</v>
      </c>
      <c r="E110" s="144">
        <v>6805670</v>
      </c>
      <c r="F110" s="1" t="s">
        <v>128</v>
      </c>
      <c r="G110" s="1" t="s">
        <v>235</v>
      </c>
      <c r="H110" s="1" t="s">
        <v>431</v>
      </c>
    </row>
    <row r="111" spans="1:8">
      <c r="A111" s="1">
        <v>37</v>
      </c>
      <c r="B111" s="255">
        <v>44410</v>
      </c>
      <c r="C111" s="1" t="s">
        <v>873</v>
      </c>
      <c r="E111" s="144">
        <v>680567</v>
      </c>
      <c r="F111" s="1" t="s">
        <v>128</v>
      </c>
      <c r="G111" s="1" t="s">
        <v>235</v>
      </c>
      <c r="H111" s="1" t="s">
        <v>431</v>
      </c>
    </row>
    <row r="112" spans="1:8">
      <c r="A112" s="1">
        <v>37</v>
      </c>
      <c r="B112" s="255">
        <v>44410</v>
      </c>
      <c r="C112" s="1" t="s">
        <v>874</v>
      </c>
      <c r="D112" s="144">
        <v>7486237</v>
      </c>
      <c r="F112" s="1" t="s">
        <v>128</v>
      </c>
      <c r="G112" s="1" t="s">
        <v>235</v>
      </c>
      <c r="H112" s="1" t="s">
        <v>431</v>
      </c>
    </row>
    <row r="113" spans="1:8">
      <c r="A113" s="1">
        <v>38</v>
      </c>
      <c r="B113" s="255">
        <v>44410</v>
      </c>
      <c r="C113" s="1" t="s">
        <v>85</v>
      </c>
      <c r="E113" s="144">
        <v>7181800</v>
      </c>
      <c r="F113" s="1" t="s">
        <v>130</v>
      </c>
      <c r="G113" s="1" t="s">
        <v>234</v>
      </c>
      <c r="H113" s="1" t="s">
        <v>431</v>
      </c>
    </row>
    <row r="114" spans="1:8">
      <c r="A114" s="1">
        <v>38</v>
      </c>
      <c r="B114" s="255">
        <v>44410</v>
      </c>
      <c r="C114" s="1" t="s">
        <v>873</v>
      </c>
      <c r="E114" s="144">
        <v>718180</v>
      </c>
      <c r="F114" s="1" t="s">
        <v>130</v>
      </c>
      <c r="G114" s="1" t="s">
        <v>234</v>
      </c>
      <c r="H114" s="1" t="s">
        <v>431</v>
      </c>
    </row>
    <row r="115" spans="1:8">
      <c r="A115" s="1">
        <v>38</v>
      </c>
      <c r="B115" s="255">
        <v>44410</v>
      </c>
      <c r="C115" s="1" t="s">
        <v>874</v>
      </c>
      <c r="D115" s="144">
        <v>7899980</v>
      </c>
      <c r="F115" s="1" t="s">
        <v>130</v>
      </c>
      <c r="G115" s="1" t="s">
        <v>234</v>
      </c>
      <c r="H115" s="1" t="s">
        <v>431</v>
      </c>
    </row>
    <row r="116" spans="1:8">
      <c r="A116" s="1">
        <v>39</v>
      </c>
      <c r="B116" s="255">
        <v>44410</v>
      </c>
      <c r="C116" s="1" t="s">
        <v>161</v>
      </c>
      <c r="E116" s="144">
        <v>3534800</v>
      </c>
      <c r="F116" s="1" t="s">
        <v>130</v>
      </c>
      <c r="G116" s="1" t="s">
        <v>235</v>
      </c>
      <c r="H116" s="1" t="s">
        <v>431</v>
      </c>
    </row>
    <row r="117" spans="1:8">
      <c r="A117" s="1">
        <v>39</v>
      </c>
      <c r="B117" s="255">
        <v>44410</v>
      </c>
      <c r="C117" s="1" t="s">
        <v>873</v>
      </c>
      <c r="E117" s="144">
        <v>353480</v>
      </c>
      <c r="F117" s="1" t="s">
        <v>130</v>
      </c>
      <c r="G117" s="1" t="s">
        <v>235</v>
      </c>
      <c r="H117" s="1" t="s">
        <v>431</v>
      </c>
    </row>
    <row r="118" spans="1:8">
      <c r="A118" s="1">
        <v>39</v>
      </c>
      <c r="B118" s="255">
        <v>44410</v>
      </c>
      <c r="C118" s="1" t="s">
        <v>874</v>
      </c>
      <c r="D118" s="144">
        <v>3888280</v>
      </c>
      <c r="F118" s="1" t="s">
        <v>130</v>
      </c>
      <c r="G118" s="1" t="s">
        <v>235</v>
      </c>
      <c r="H118" s="1" t="s">
        <v>431</v>
      </c>
    </row>
    <row r="119" spans="1:8">
      <c r="A119" s="1">
        <v>40</v>
      </c>
      <c r="B119" s="255">
        <v>44410</v>
      </c>
      <c r="C119" s="1" t="s">
        <v>85</v>
      </c>
      <c r="E119" s="144">
        <v>5135200</v>
      </c>
      <c r="F119" s="1" t="s">
        <v>408</v>
      </c>
      <c r="G119" s="1" t="s">
        <v>234</v>
      </c>
      <c r="H119" s="1" t="s">
        <v>431</v>
      </c>
    </row>
    <row r="120" spans="1:8">
      <c r="A120" s="1">
        <v>40</v>
      </c>
      <c r="B120" s="255">
        <v>44410</v>
      </c>
      <c r="C120" s="1" t="s">
        <v>873</v>
      </c>
      <c r="E120" s="144">
        <v>513520</v>
      </c>
      <c r="F120" s="1" t="s">
        <v>408</v>
      </c>
      <c r="G120" s="1" t="s">
        <v>234</v>
      </c>
      <c r="H120" s="1" t="s">
        <v>431</v>
      </c>
    </row>
    <row r="121" spans="1:8">
      <c r="A121" s="1">
        <v>40</v>
      </c>
      <c r="B121" s="255">
        <v>44410</v>
      </c>
      <c r="C121" s="1" t="s">
        <v>874</v>
      </c>
      <c r="D121" s="144">
        <v>5648720</v>
      </c>
      <c r="F121" s="1" t="s">
        <v>408</v>
      </c>
      <c r="G121" s="1" t="s">
        <v>234</v>
      </c>
      <c r="H121" s="1" t="s">
        <v>431</v>
      </c>
    </row>
    <row r="122" spans="1:8">
      <c r="A122" s="1">
        <v>41</v>
      </c>
      <c r="B122" s="255">
        <v>44410</v>
      </c>
      <c r="C122" s="1" t="s">
        <v>161</v>
      </c>
      <c r="E122" s="144">
        <v>1578300</v>
      </c>
      <c r="F122" s="1" t="s">
        <v>408</v>
      </c>
      <c r="G122" s="1" t="s">
        <v>235</v>
      </c>
      <c r="H122" s="1" t="s">
        <v>431</v>
      </c>
    </row>
    <row r="123" spans="1:8">
      <c r="A123" s="1">
        <v>41</v>
      </c>
      <c r="B123" s="255">
        <v>44410</v>
      </c>
      <c r="C123" s="1" t="s">
        <v>873</v>
      </c>
      <c r="E123" s="144">
        <v>157830</v>
      </c>
      <c r="F123" s="1" t="s">
        <v>408</v>
      </c>
      <c r="G123" s="1" t="s">
        <v>235</v>
      </c>
      <c r="H123" s="1" t="s">
        <v>431</v>
      </c>
    </row>
    <row r="124" spans="1:8">
      <c r="A124" s="1">
        <v>41</v>
      </c>
      <c r="B124" s="255">
        <v>44410</v>
      </c>
      <c r="C124" s="1" t="s">
        <v>874</v>
      </c>
      <c r="D124" s="144">
        <v>1736130</v>
      </c>
      <c r="F124" s="1" t="s">
        <v>408</v>
      </c>
      <c r="G124" s="1" t="s">
        <v>235</v>
      </c>
      <c r="H124" s="1" t="s">
        <v>431</v>
      </c>
    </row>
    <row r="125" spans="1:8">
      <c r="A125" s="1">
        <v>42</v>
      </c>
      <c r="B125" s="255">
        <v>44410</v>
      </c>
      <c r="C125" s="1" t="s">
        <v>85</v>
      </c>
      <c r="E125" s="144">
        <v>7371500</v>
      </c>
      <c r="F125" s="1" t="s">
        <v>432</v>
      </c>
      <c r="G125" s="1" t="s">
        <v>234</v>
      </c>
      <c r="H125" s="1" t="s">
        <v>431</v>
      </c>
    </row>
    <row r="126" spans="1:8">
      <c r="A126" s="1">
        <v>42</v>
      </c>
      <c r="B126" s="255">
        <v>44410</v>
      </c>
      <c r="C126" s="1" t="s">
        <v>873</v>
      </c>
      <c r="E126" s="144">
        <v>737150</v>
      </c>
      <c r="F126" s="1" t="s">
        <v>432</v>
      </c>
      <c r="G126" s="1" t="s">
        <v>234</v>
      </c>
      <c r="H126" s="1" t="s">
        <v>431</v>
      </c>
    </row>
    <row r="127" spans="1:8">
      <c r="A127" s="1">
        <v>42</v>
      </c>
      <c r="B127" s="255">
        <v>44410</v>
      </c>
      <c r="C127" s="1" t="s">
        <v>874</v>
      </c>
      <c r="D127" s="144">
        <v>8108650</v>
      </c>
      <c r="F127" s="1" t="s">
        <v>432</v>
      </c>
      <c r="G127" s="1" t="s">
        <v>234</v>
      </c>
      <c r="H127" s="1" t="s">
        <v>431</v>
      </c>
    </row>
    <row r="128" spans="1:8">
      <c r="A128" s="1">
        <v>43</v>
      </c>
      <c r="B128" s="255">
        <v>44410</v>
      </c>
      <c r="C128" s="1" t="s">
        <v>161</v>
      </c>
      <c r="E128" s="144">
        <v>2817700</v>
      </c>
      <c r="F128" s="1" t="s">
        <v>432</v>
      </c>
      <c r="G128" s="1" t="s">
        <v>235</v>
      </c>
      <c r="H128" s="1" t="s">
        <v>431</v>
      </c>
    </row>
    <row r="129" spans="1:8">
      <c r="A129" s="1">
        <v>43</v>
      </c>
      <c r="B129" s="255">
        <v>44410</v>
      </c>
      <c r="C129" s="1" t="s">
        <v>873</v>
      </c>
      <c r="E129" s="144">
        <v>281770</v>
      </c>
      <c r="F129" s="1" t="s">
        <v>432</v>
      </c>
      <c r="G129" s="1" t="s">
        <v>235</v>
      </c>
      <c r="H129" s="1" t="s">
        <v>431</v>
      </c>
    </row>
    <row r="130" spans="1:8">
      <c r="A130" s="1">
        <v>43</v>
      </c>
      <c r="B130" s="255">
        <v>44410</v>
      </c>
      <c r="C130" s="1" t="s">
        <v>874</v>
      </c>
      <c r="D130" s="144">
        <v>3099470</v>
      </c>
      <c r="F130" s="1" t="s">
        <v>432</v>
      </c>
      <c r="G130" s="1" t="s">
        <v>235</v>
      </c>
      <c r="H130" s="1" t="s">
        <v>431</v>
      </c>
    </row>
    <row r="131" spans="1:8">
      <c r="A131" s="1">
        <v>44</v>
      </c>
      <c r="B131" s="255">
        <v>44410</v>
      </c>
      <c r="C131" s="1" t="s">
        <v>85</v>
      </c>
      <c r="E131" s="144">
        <v>26431350</v>
      </c>
      <c r="F131" s="1" t="s">
        <v>443</v>
      </c>
      <c r="G131" s="1" t="s">
        <v>234</v>
      </c>
      <c r="H131" s="1" t="s">
        <v>431</v>
      </c>
    </row>
    <row r="132" spans="1:8">
      <c r="A132" s="1">
        <v>44</v>
      </c>
      <c r="B132" s="255">
        <v>44410</v>
      </c>
      <c r="C132" s="1" t="s">
        <v>873</v>
      </c>
      <c r="E132" s="144">
        <v>2643135</v>
      </c>
      <c r="F132" s="1" t="s">
        <v>443</v>
      </c>
      <c r="G132" s="1" t="s">
        <v>234</v>
      </c>
      <c r="H132" s="1" t="s">
        <v>431</v>
      </c>
    </row>
    <row r="133" spans="1:8">
      <c r="A133" s="1">
        <v>44</v>
      </c>
      <c r="B133" s="255">
        <v>44410</v>
      </c>
      <c r="C133" s="1" t="s">
        <v>874</v>
      </c>
      <c r="D133" s="144">
        <v>29074485</v>
      </c>
      <c r="F133" s="1" t="s">
        <v>443</v>
      </c>
      <c r="G133" s="1" t="s">
        <v>234</v>
      </c>
      <c r="H133" s="1" t="s">
        <v>431</v>
      </c>
    </row>
    <row r="134" spans="1:8">
      <c r="A134" s="1">
        <v>45</v>
      </c>
      <c r="B134" s="255">
        <v>44410</v>
      </c>
      <c r="C134" s="1" t="s">
        <v>161</v>
      </c>
      <c r="E134" s="144">
        <v>14417100</v>
      </c>
      <c r="F134" s="1" t="s">
        <v>443</v>
      </c>
      <c r="G134" s="1" t="s">
        <v>235</v>
      </c>
      <c r="H134" s="1" t="s">
        <v>431</v>
      </c>
    </row>
    <row r="135" spans="1:8">
      <c r="A135" s="1">
        <v>45</v>
      </c>
      <c r="B135" s="255">
        <v>44410</v>
      </c>
      <c r="C135" s="1" t="s">
        <v>873</v>
      </c>
      <c r="E135" s="144">
        <v>1441710</v>
      </c>
      <c r="F135" s="1" t="s">
        <v>443</v>
      </c>
      <c r="G135" s="1" t="s">
        <v>235</v>
      </c>
      <c r="H135" s="1" t="s">
        <v>431</v>
      </c>
    </row>
    <row r="136" spans="1:8">
      <c r="A136" s="1">
        <v>45</v>
      </c>
      <c r="B136" s="255">
        <v>44410</v>
      </c>
      <c r="C136" s="1" t="s">
        <v>874</v>
      </c>
      <c r="D136" s="144">
        <v>15858810</v>
      </c>
      <c r="F136" s="1" t="s">
        <v>443</v>
      </c>
      <c r="G136" s="1" t="s">
        <v>235</v>
      </c>
      <c r="H136" s="1" t="s">
        <v>431</v>
      </c>
    </row>
    <row r="137" spans="1:8">
      <c r="A137" s="1">
        <v>46</v>
      </c>
      <c r="B137" s="255">
        <v>44410</v>
      </c>
      <c r="C137" s="1" t="s">
        <v>85</v>
      </c>
      <c r="E137" s="144">
        <v>32627000</v>
      </c>
      <c r="F137" s="1" t="s">
        <v>122</v>
      </c>
      <c r="G137" s="1" t="s">
        <v>234</v>
      </c>
      <c r="H137" s="1" t="s">
        <v>431</v>
      </c>
    </row>
    <row r="138" spans="1:8">
      <c r="A138" s="1">
        <v>46</v>
      </c>
      <c r="B138" s="255">
        <v>44410</v>
      </c>
      <c r="C138" s="1" t="s">
        <v>873</v>
      </c>
      <c r="E138" s="144">
        <v>3262700</v>
      </c>
      <c r="F138" s="1" t="s">
        <v>122</v>
      </c>
      <c r="G138" s="1" t="s">
        <v>234</v>
      </c>
      <c r="H138" s="1" t="s">
        <v>431</v>
      </c>
    </row>
    <row r="139" spans="1:8">
      <c r="A139" s="1">
        <v>46</v>
      </c>
      <c r="B139" s="255">
        <v>44410</v>
      </c>
      <c r="C139" s="1" t="s">
        <v>874</v>
      </c>
      <c r="D139" s="144">
        <v>35889700</v>
      </c>
      <c r="F139" s="1" t="s">
        <v>122</v>
      </c>
      <c r="G139" s="1" t="s">
        <v>234</v>
      </c>
      <c r="H139" s="1" t="s">
        <v>431</v>
      </c>
    </row>
    <row r="140" spans="1:8">
      <c r="A140" s="1">
        <v>47</v>
      </c>
      <c r="B140" s="255">
        <v>44410</v>
      </c>
      <c r="C140" s="1" t="s">
        <v>161</v>
      </c>
      <c r="E140" s="144">
        <v>19182700</v>
      </c>
      <c r="F140" s="1" t="s">
        <v>122</v>
      </c>
      <c r="G140" s="1" t="s">
        <v>235</v>
      </c>
      <c r="H140" s="1" t="s">
        <v>431</v>
      </c>
    </row>
    <row r="141" spans="1:8">
      <c r="A141" s="1">
        <v>47</v>
      </c>
      <c r="B141" s="255">
        <v>44410</v>
      </c>
      <c r="C141" s="1" t="s">
        <v>873</v>
      </c>
      <c r="E141" s="144">
        <v>1918270</v>
      </c>
      <c r="F141" s="1" t="s">
        <v>122</v>
      </c>
      <c r="G141" s="1" t="s">
        <v>235</v>
      </c>
      <c r="H141" s="1" t="s">
        <v>431</v>
      </c>
    </row>
    <row r="142" spans="1:8">
      <c r="A142" s="1">
        <v>47</v>
      </c>
      <c r="B142" s="255">
        <v>44410</v>
      </c>
      <c r="C142" s="1" t="s">
        <v>874</v>
      </c>
      <c r="D142" s="144">
        <v>21100970</v>
      </c>
      <c r="F142" s="1" t="s">
        <v>122</v>
      </c>
      <c r="G142" s="1" t="s">
        <v>235</v>
      </c>
      <c r="H142" s="1" t="s">
        <v>431</v>
      </c>
    </row>
    <row r="143" spans="1:8">
      <c r="A143" s="1">
        <v>48</v>
      </c>
      <c r="B143" s="255">
        <v>44410</v>
      </c>
      <c r="C143" s="1" t="s">
        <v>85</v>
      </c>
      <c r="E143" s="144">
        <v>35578000</v>
      </c>
      <c r="F143" s="1" t="s">
        <v>122</v>
      </c>
      <c r="G143" s="1" t="s">
        <v>234</v>
      </c>
      <c r="H143" s="1" t="s">
        <v>431</v>
      </c>
    </row>
    <row r="144" spans="1:8">
      <c r="A144" s="1">
        <v>48</v>
      </c>
      <c r="B144" s="255">
        <v>44410</v>
      </c>
      <c r="C144" s="1" t="s">
        <v>873</v>
      </c>
      <c r="E144" s="144">
        <v>3557800</v>
      </c>
      <c r="F144" s="1" t="s">
        <v>122</v>
      </c>
      <c r="G144" s="1" t="s">
        <v>234</v>
      </c>
      <c r="H144" s="1" t="s">
        <v>431</v>
      </c>
    </row>
    <row r="145" spans="1:8">
      <c r="A145" s="1">
        <v>48</v>
      </c>
      <c r="B145" s="255">
        <v>44410</v>
      </c>
      <c r="C145" s="1" t="s">
        <v>874</v>
      </c>
      <c r="D145" s="144">
        <v>39135800</v>
      </c>
      <c r="F145" s="1" t="s">
        <v>122</v>
      </c>
      <c r="G145" s="1" t="s">
        <v>234</v>
      </c>
      <c r="H145" s="1" t="s">
        <v>431</v>
      </c>
    </row>
    <row r="146" spans="1:8">
      <c r="A146" s="1">
        <v>49</v>
      </c>
      <c r="B146" s="255">
        <v>44410</v>
      </c>
      <c r="C146" s="1" t="s">
        <v>161</v>
      </c>
      <c r="E146" s="144">
        <v>20920000</v>
      </c>
      <c r="F146" s="1" t="s">
        <v>122</v>
      </c>
      <c r="G146" s="1" t="s">
        <v>235</v>
      </c>
      <c r="H146" s="1" t="s">
        <v>431</v>
      </c>
    </row>
    <row r="147" spans="1:8">
      <c r="A147" s="1">
        <v>49</v>
      </c>
      <c r="B147" s="255">
        <v>44410</v>
      </c>
      <c r="C147" s="1" t="s">
        <v>873</v>
      </c>
      <c r="E147" s="144">
        <v>2092000</v>
      </c>
      <c r="F147" s="1" t="s">
        <v>122</v>
      </c>
      <c r="G147" s="1" t="s">
        <v>235</v>
      </c>
      <c r="H147" s="1" t="s">
        <v>431</v>
      </c>
    </row>
    <row r="148" spans="1:8">
      <c r="A148" s="1">
        <v>49</v>
      </c>
      <c r="B148" s="255">
        <v>44410</v>
      </c>
      <c r="C148" s="1" t="s">
        <v>874</v>
      </c>
      <c r="D148" s="144">
        <v>23012000</v>
      </c>
      <c r="F148" s="1" t="s">
        <v>122</v>
      </c>
      <c r="G148" s="1" t="s">
        <v>235</v>
      </c>
      <c r="H148" s="1" t="s">
        <v>431</v>
      </c>
    </row>
    <row r="149" spans="1:8">
      <c r="A149" s="1">
        <v>50</v>
      </c>
      <c r="B149" s="255">
        <v>44410</v>
      </c>
      <c r="C149" s="1" t="s">
        <v>85</v>
      </c>
      <c r="E149" s="144">
        <v>2275500</v>
      </c>
      <c r="F149" s="1" t="s">
        <v>122</v>
      </c>
      <c r="G149" s="1" t="s">
        <v>234</v>
      </c>
      <c r="H149" s="1" t="s">
        <v>431</v>
      </c>
    </row>
    <row r="150" spans="1:8">
      <c r="A150" s="1">
        <v>50</v>
      </c>
      <c r="B150" s="255">
        <v>44410</v>
      </c>
      <c r="C150" s="1" t="s">
        <v>873</v>
      </c>
      <c r="E150" s="144">
        <v>227550</v>
      </c>
      <c r="F150" s="1" t="s">
        <v>122</v>
      </c>
      <c r="G150" s="1" t="s">
        <v>234</v>
      </c>
      <c r="H150" s="1" t="s">
        <v>431</v>
      </c>
    </row>
    <row r="151" spans="1:8">
      <c r="A151" s="1">
        <v>50</v>
      </c>
      <c r="B151" s="255">
        <v>44410</v>
      </c>
      <c r="C151" s="1" t="s">
        <v>874</v>
      </c>
      <c r="D151" s="144">
        <v>2503050</v>
      </c>
      <c r="F151" s="1" t="s">
        <v>122</v>
      </c>
      <c r="G151" s="1" t="s">
        <v>234</v>
      </c>
      <c r="H151" s="1" t="s">
        <v>431</v>
      </c>
    </row>
    <row r="152" spans="1:8">
      <c r="A152" s="1">
        <v>51</v>
      </c>
      <c r="B152" s="255">
        <v>44410</v>
      </c>
      <c r="C152" s="1" t="s">
        <v>161</v>
      </c>
      <c r="E152" s="144">
        <v>1335900</v>
      </c>
      <c r="F152" s="1" t="s">
        <v>122</v>
      </c>
      <c r="G152" s="1" t="s">
        <v>235</v>
      </c>
      <c r="H152" s="1" t="s">
        <v>431</v>
      </c>
    </row>
    <row r="153" spans="1:8">
      <c r="A153" s="1">
        <v>51</v>
      </c>
      <c r="B153" s="255">
        <v>44410</v>
      </c>
      <c r="C153" s="1" t="s">
        <v>873</v>
      </c>
      <c r="E153" s="144">
        <v>133590</v>
      </c>
      <c r="F153" s="1" t="s">
        <v>122</v>
      </c>
      <c r="G153" s="1" t="s">
        <v>235</v>
      </c>
      <c r="H153" s="1" t="s">
        <v>431</v>
      </c>
    </row>
    <row r="154" spans="1:8">
      <c r="A154" s="1">
        <v>51</v>
      </c>
      <c r="B154" s="255">
        <v>44410</v>
      </c>
      <c r="C154" s="1" t="s">
        <v>874</v>
      </c>
      <c r="D154" s="144">
        <v>1469490</v>
      </c>
      <c r="F154" s="1" t="s">
        <v>122</v>
      </c>
      <c r="G154" s="1" t="s">
        <v>235</v>
      </c>
      <c r="H154" s="1" t="s">
        <v>431</v>
      </c>
    </row>
    <row r="155" spans="1:8">
      <c r="A155" s="1">
        <v>52</v>
      </c>
      <c r="B155" s="255">
        <v>44410</v>
      </c>
      <c r="C155" s="1" t="s">
        <v>85</v>
      </c>
      <c r="E155" s="144">
        <v>45532800</v>
      </c>
      <c r="F155" s="1" t="s">
        <v>132</v>
      </c>
      <c r="G155" s="1" t="s">
        <v>234</v>
      </c>
      <c r="H155" s="1" t="s">
        <v>431</v>
      </c>
    </row>
    <row r="156" spans="1:8">
      <c r="A156" s="1">
        <v>52</v>
      </c>
      <c r="B156" s="255">
        <v>44410</v>
      </c>
      <c r="C156" s="1" t="s">
        <v>873</v>
      </c>
      <c r="E156" s="144">
        <v>4553280</v>
      </c>
      <c r="F156" s="1" t="s">
        <v>132</v>
      </c>
      <c r="G156" s="1" t="s">
        <v>234</v>
      </c>
      <c r="H156" s="1" t="s">
        <v>431</v>
      </c>
    </row>
    <row r="157" spans="1:8">
      <c r="A157" s="1">
        <v>52</v>
      </c>
      <c r="B157" s="255">
        <v>44410</v>
      </c>
      <c r="C157" s="1" t="s">
        <v>874</v>
      </c>
      <c r="D157" s="144">
        <v>50086080</v>
      </c>
      <c r="F157" s="1" t="s">
        <v>132</v>
      </c>
      <c r="G157" s="1" t="s">
        <v>234</v>
      </c>
      <c r="H157" s="1" t="s">
        <v>431</v>
      </c>
    </row>
    <row r="158" spans="1:8">
      <c r="A158" s="1">
        <v>53</v>
      </c>
      <c r="B158" s="255">
        <v>44410</v>
      </c>
      <c r="C158" s="1" t="s">
        <v>161</v>
      </c>
      <c r="E158" s="144">
        <v>28093800</v>
      </c>
      <c r="F158" s="1" t="s">
        <v>132</v>
      </c>
      <c r="G158" s="1" t="s">
        <v>235</v>
      </c>
      <c r="H158" s="1" t="s">
        <v>431</v>
      </c>
    </row>
    <row r="159" spans="1:8">
      <c r="A159" s="1">
        <v>53</v>
      </c>
      <c r="B159" s="255">
        <v>44410</v>
      </c>
      <c r="C159" s="1" t="s">
        <v>873</v>
      </c>
      <c r="E159" s="144">
        <v>2809380</v>
      </c>
      <c r="F159" s="1" t="s">
        <v>132</v>
      </c>
      <c r="G159" s="1" t="s">
        <v>235</v>
      </c>
      <c r="H159" s="1" t="s">
        <v>431</v>
      </c>
    </row>
    <row r="160" spans="1:8">
      <c r="A160" s="1">
        <v>53</v>
      </c>
      <c r="B160" s="255">
        <v>44410</v>
      </c>
      <c r="C160" s="1" t="s">
        <v>874</v>
      </c>
      <c r="D160" s="144">
        <v>30903180</v>
      </c>
      <c r="F160" s="1" t="s">
        <v>132</v>
      </c>
      <c r="G160" s="1" t="s">
        <v>235</v>
      </c>
      <c r="H160" s="1" t="s">
        <v>431</v>
      </c>
    </row>
    <row r="161" spans="1:8">
      <c r="A161" s="1">
        <v>54</v>
      </c>
      <c r="B161" s="255">
        <v>44410</v>
      </c>
      <c r="C161" s="1" t="s">
        <v>85</v>
      </c>
      <c r="E161" s="144">
        <v>49944000</v>
      </c>
      <c r="F161" s="1" t="s">
        <v>133</v>
      </c>
      <c r="G161" s="1" t="s">
        <v>234</v>
      </c>
      <c r="H161" s="1" t="s">
        <v>431</v>
      </c>
    </row>
    <row r="162" spans="1:8">
      <c r="A162" s="1">
        <v>54</v>
      </c>
      <c r="B162" s="255">
        <v>44410</v>
      </c>
      <c r="C162" s="1" t="s">
        <v>873</v>
      </c>
      <c r="E162" s="144">
        <v>4994400</v>
      </c>
      <c r="F162" s="1" t="s">
        <v>133</v>
      </c>
      <c r="G162" s="1" t="s">
        <v>234</v>
      </c>
      <c r="H162" s="1" t="s">
        <v>431</v>
      </c>
    </row>
    <row r="163" spans="1:8">
      <c r="A163" s="1">
        <v>54</v>
      </c>
      <c r="B163" s="255">
        <v>44410</v>
      </c>
      <c r="C163" s="1" t="s">
        <v>874</v>
      </c>
      <c r="D163" s="144">
        <v>54938400</v>
      </c>
      <c r="F163" s="1" t="s">
        <v>133</v>
      </c>
      <c r="G163" s="1" t="s">
        <v>234</v>
      </c>
      <c r="H163" s="1" t="s">
        <v>431</v>
      </c>
    </row>
    <row r="164" spans="1:8">
      <c r="A164" s="1">
        <v>55</v>
      </c>
      <c r="B164" s="255">
        <v>44410</v>
      </c>
      <c r="C164" s="1" t="s">
        <v>161</v>
      </c>
      <c r="E164" s="144">
        <v>23284200</v>
      </c>
      <c r="F164" s="1" t="s">
        <v>133</v>
      </c>
      <c r="G164" s="1" t="s">
        <v>235</v>
      </c>
      <c r="H164" s="1" t="s">
        <v>431</v>
      </c>
    </row>
    <row r="165" spans="1:8">
      <c r="A165" s="1">
        <v>55</v>
      </c>
      <c r="B165" s="255">
        <v>44410</v>
      </c>
      <c r="C165" s="1" t="s">
        <v>873</v>
      </c>
      <c r="E165" s="144">
        <v>2328420</v>
      </c>
      <c r="F165" s="1" t="s">
        <v>133</v>
      </c>
      <c r="G165" s="1" t="s">
        <v>235</v>
      </c>
      <c r="H165" s="1" t="s">
        <v>431</v>
      </c>
    </row>
    <row r="166" spans="1:8">
      <c r="A166" s="1">
        <v>55</v>
      </c>
      <c r="B166" s="255">
        <v>44410</v>
      </c>
      <c r="C166" s="1" t="s">
        <v>874</v>
      </c>
      <c r="D166" s="144">
        <v>25612620</v>
      </c>
      <c r="F166" s="1" t="s">
        <v>133</v>
      </c>
      <c r="G166" s="1" t="s">
        <v>235</v>
      </c>
      <c r="H166" s="1" t="s">
        <v>431</v>
      </c>
    </row>
    <row r="167" spans="1:8">
      <c r="A167" s="1">
        <v>56</v>
      </c>
      <c r="B167" s="255">
        <v>44410</v>
      </c>
      <c r="C167" s="1" t="s">
        <v>85</v>
      </c>
      <c r="E167" s="144">
        <v>14026000</v>
      </c>
      <c r="F167" s="1" t="s">
        <v>133</v>
      </c>
      <c r="G167" s="1" t="s">
        <v>234</v>
      </c>
      <c r="H167" s="1" t="s">
        <v>431</v>
      </c>
    </row>
    <row r="168" spans="1:8">
      <c r="A168" s="1">
        <v>56</v>
      </c>
      <c r="B168" s="255">
        <v>44410</v>
      </c>
      <c r="C168" s="1" t="s">
        <v>873</v>
      </c>
      <c r="E168" s="144">
        <v>1402600</v>
      </c>
      <c r="F168" s="1" t="s">
        <v>133</v>
      </c>
      <c r="G168" s="1" t="s">
        <v>234</v>
      </c>
      <c r="H168" s="1" t="s">
        <v>431</v>
      </c>
    </row>
    <row r="169" spans="1:8">
      <c r="A169" s="1">
        <v>56</v>
      </c>
      <c r="B169" s="255">
        <v>44410</v>
      </c>
      <c r="C169" s="1" t="s">
        <v>874</v>
      </c>
      <c r="D169" s="144">
        <v>15428600</v>
      </c>
      <c r="F169" s="1" t="s">
        <v>133</v>
      </c>
      <c r="G169" s="1" t="s">
        <v>234</v>
      </c>
      <c r="H169" s="1" t="s">
        <v>431</v>
      </c>
    </row>
    <row r="170" spans="1:8">
      <c r="A170" s="1">
        <v>57</v>
      </c>
      <c r="B170" s="255">
        <v>44410</v>
      </c>
      <c r="C170" s="1" t="s">
        <v>161</v>
      </c>
      <c r="E170" s="144">
        <v>7319200</v>
      </c>
      <c r="F170" s="1" t="s">
        <v>133</v>
      </c>
      <c r="G170" s="1" t="s">
        <v>235</v>
      </c>
      <c r="H170" s="1" t="s">
        <v>431</v>
      </c>
    </row>
    <row r="171" spans="1:8">
      <c r="A171" s="1">
        <v>57</v>
      </c>
      <c r="B171" s="255">
        <v>44410</v>
      </c>
      <c r="C171" s="1" t="s">
        <v>873</v>
      </c>
      <c r="E171" s="144">
        <v>731920</v>
      </c>
      <c r="F171" s="1" t="s">
        <v>133</v>
      </c>
      <c r="G171" s="1" t="s">
        <v>235</v>
      </c>
      <c r="H171" s="1" t="s">
        <v>431</v>
      </c>
    </row>
    <row r="172" spans="1:8">
      <c r="A172" s="1">
        <v>57</v>
      </c>
      <c r="B172" s="255">
        <v>44410</v>
      </c>
      <c r="C172" s="1" t="s">
        <v>874</v>
      </c>
      <c r="D172" s="144">
        <v>8051120</v>
      </c>
      <c r="F172" s="1" t="s">
        <v>133</v>
      </c>
      <c r="G172" s="1" t="s">
        <v>235</v>
      </c>
      <c r="H172" s="1" t="s">
        <v>431</v>
      </c>
    </row>
    <row r="173" spans="1:8">
      <c r="A173" s="1">
        <v>58</v>
      </c>
      <c r="B173" s="255">
        <v>44410</v>
      </c>
      <c r="C173" s="1" t="s">
        <v>161</v>
      </c>
      <c r="E173" s="144">
        <v>8148300</v>
      </c>
      <c r="F173" s="1" t="s">
        <v>409</v>
      </c>
      <c r="G173" s="1" t="s">
        <v>235</v>
      </c>
      <c r="H173" s="1" t="s">
        <v>431</v>
      </c>
    </row>
    <row r="174" spans="1:8">
      <c r="A174" s="1">
        <v>58</v>
      </c>
      <c r="B174" s="255">
        <v>44410</v>
      </c>
      <c r="C174" s="1" t="s">
        <v>873</v>
      </c>
      <c r="E174" s="144">
        <v>814830</v>
      </c>
      <c r="F174" s="1" t="s">
        <v>409</v>
      </c>
      <c r="G174" s="1" t="s">
        <v>235</v>
      </c>
      <c r="H174" s="1" t="s">
        <v>431</v>
      </c>
    </row>
    <row r="175" spans="1:8">
      <c r="A175" s="1">
        <v>58</v>
      </c>
      <c r="B175" s="255">
        <v>44410</v>
      </c>
      <c r="C175" s="1" t="s">
        <v>874</v>
      </c>
      <c r="D175" s="144">
        <v>8963130</v>
      </c>
      <c r="F175" s="1" t="s">
        <v>409</v>
      </c>
      <c r="G175" s="1" t="s">
        <v>235</v>
      </c>
      <c r="H175" s="1" t="s">
        <v>431</v>
      </c>
    </row>
    <row r="176" spans="1:8">
      <c r="A176" s="1">
        <v>59</v>
      </c>
      <c r="B176" s="255">
        <v>44410</v>
      </c>
      <c r="C176" s="1" t="s">
        <v>161</v>
      </c>
      <c r="E176" s="144">
        <v>24501000</v>
      </c>
      <c r="F176" s="1" t="s">
        <v>119</v>
      </c>
      <c r="G176" s="1" t="s">
        <v>235</v>
      </c>
      <c r="H176" s="1" t="s">
        <v>431</v>
      </c>
    </row>
    <row r="177" spans="1:8">
      <c r="A177" s="1">
        <v>59</v>
      </c>
      <c r="B177" s="255">
        <v>44410</v>
      </c>
      <c r="C177" s="1" t="s">
        <v>873</v>
      </c>
      <c r="E177" s="144">
        <v>2450100</v>
      </c>
      <c r="F177" s="1" t="s">
        <v>119</v>
      </c>
      <c r="G177" s="1" t="s">
        <v>235</v>
      </c>
      <c r="H177" s="1" t="s">
        <v>431</v>
      </c>
    </row>
    <row r="178" spans="1:8">
      <c r="A178" s="1">
        <v>59</v>
      </c>
      <c r="B178" s="255">
        <v>44410</v>
      </c>
      <c r="C178" s="1" t="s">
        <v>874</v>
      </c>
      <c r="D178" s="144">
        <v>26951100</v>
      </c>
      <c r="F178" s="1" t="s">
        <v>119</v>
      </c>
      <c r="G178" s="1" t="s">
        <v>235</v>
      </c>
      <c r="H178" s="1" t="s">
        <v>431</v>
      </c>
    </row>
    <row r="179" spans="1:8">
      <c r="A179" s="1">
        <v>60</v>
      </c>
      <c r="B179" s="255">
        <v>44410</v>
      </c>
      <c r="C179" s="1" t="s">
        <v>85</v>
      </c>
      <c r="E179" s="144">
        <v>42762920</v>
      </c>
      <c r="F179" s="1" t="s">
        <v>120</v>
      </c>
      <c r="G179" s="1" t="s">
        <v>234</v>
      </c>
      <c r="H179" s="1" t="s">
        <v>431</v>
      </c>
    </row>
    <row r="180" spans="1:8">
      <c r="A180" s="1">
        <v>60</v>
      </c>
      <c r="B180" s="255">
        <v>44410</v>
      </c>
      <c r="C180" s="1" t="s">
        <v>873</v>
      </c>
      <c r="E180" s="144">
        <v>4276292</v>
      </c>
      <c r="F180" s="1" t="s">
        <v>120</v>
      </c>
      <c r="G180" s="1" t="s">
        <v>234</v>
      </c>
      <c r="H180" s="1" t="s">
        <v>431</v>
      </c>
    </row>
    <row r="181" spans="1:8">
      <c r="A181" s="1">
        <v>60</v>
      </c>
      <c r="B181" s="255">
        <v>44410</v>
      </c>
      <c r="C181" s="1" t="s">
        <v>874</v>
      </c>
      <c r="D181" s="144">
        <v>47039212</v>
      </c>
      <c r="F181" s="1" t="s">
        <v>120</v>
      </c>
      <c r="G181" s="1" t="s">
        <v>234</v>
      </c>
      <c r="H181" s="1" t="s">
        <v>431</v>
      </c>
    </row>
    <row r="182" spans="1:8">
      <c r="A182" s="1">
        <v>61</v>
      </c>
      <c r="B182" s="255">
        <v>44410</v>
      </c>
      <c r="C182" s="1" t="s">
        <v>161</v>
      </c>
      <c r="E182" s="144">
        <v>24500780</v>
      </c>
      <c r="F182" s="1" t="s">
        <v>120</v>
      </c>
      <c r="G182" s="1" t="s">
        <v>235</v>
      </c>
      <c r="H182" s="1" t="s">
        <v>431</v>
      </c>
    </row>
    <row r="183" spans="1:8">
      <c r="A183" s="1">
        <v>61</v>
      </c>
      <c r="B183" s="255">
        <v>44410</v>
      </c>
      <c r="C183" s="1" t="s">
        <v>873</v>
      </c>
      <c r="E183" s="144">
        <v>2450078</v>
      </c>
      <c r="F183" s="1" t="s">
        <v>120</v>
      </c>
      <c r="G183" s="1" t="s">
        <v>235</v>
      </c>
      <c r="H183" s="1" t="s">
        <v>431</v>
      </c>
    </row>
    <row r="184" spans="1:8">
      <c r="A184" s="1">
        <v>61</v>
      </c>
      <c r="B184" s="255">
        <v>44410</v>
      </c>
      <c r="C184" s="1" t="s">
        <v>874</v>
      </c>
      <c r="D184" s="144">
        <v>26950858</v>
      </c>
      <c r="F184" s="1" t="s">
        <v>120</v>
      </c>
      <c r="G184" s="1" t="s">
        <v>235</v>
      </c>
      <c r="H184" s="1" t="s">
        <v>431</v>
      </c>
    </row>
    <row r="185" spans="1:8">
      <c r="A185" s="1">
        <v>62</v>
      </c>
      <c r="B185" s="255">
        <v>44410</v>
      </c>
      <c r="C185" s="1" t="s">
        <v>85</v>
      </c>
      <c r="E185" s="144">
        <v>2956300</v>
      </c>
      <c r="F185" s="1" t="s">
        <v>134</v>
      </c>
      <c r="G185" s="1" t="s">
        <v>234</v>
      </c>
      <c r="H185" s="1" t="s">
        <v>431</v>
      </c>
    </row>
    <row r="186" spans="1:8">
      <c r="A186" s="1">
        <v>62</v>
      </c>
      <c r="B186" s="255">
        <v>44410</v>
      </c>
      <c r="C186" s="1" t="s">
        <v>873</v>
      </c>
      <c r="E186" s="144">
        <v>295630</v>
      </c>
      <c r="F186" s="1" t="s">
        <v>134</v>
      </c>
      <c r="G186" s="1" t="s">
        <v>234</v>
      </c>
      <c r="H186" s="1" t="s">
        <v>431</v>
      </c>
    </row>
    <row r="187" spans="1:8">
      <c r="A187" s="1">
        <v>62</v>
      </c>
      <c r="B187" s="255">
        <v>44410</v>
      </c>
      <c r="C187" s="1" t="s">
        <v>874</v>
      </c>
      <c r="D187" s="144">
        <v>3251930</v>
      </c>
      <c r="F187" s="1" t="s">
        <v>134</v>
      </c>
      <c r="G187" s="1" t="s">
        <v>234</v>
      </c>
      <c r="H187" s="1" t="s">
        <v>431</v>
      </c>
    </row>
    <row r="188" spans="1:8">
      <c r="A188" s="1">
        <v>63</v>
      </c>
      <c r="B188" s="255">
        <v>44410</v>
      </c>
      <c r="C188" s="1" t="s">
        <v>161</v>
      </c>
      <c r="E188" s="144">
        <v>1731300</v>
      </c>
      <c r="F188" s="1" t="s">
        <v>134</v>
      </c>
      <c r="G188" s="1" t="s">
        <v>235</v>
      </c>
      <c r="H188" s="1" t="s">
        <v>431</v>
      </c>
    </row>
    <row r="189" spans="1:8">
      <c r="A189" s="1">
        <v>63</v>
      </c>
      <c r="B189" s="255">
        <v>44410</v>
      </c>
      <c r="C189" s="1" t="s">
        <v>873</v>
      </c>
      <c r="E189" s="144">
        <v>173130</v>
      </c>
      <c r="F189" s="1" t="s">
        <v>134</v>
      </c>
      <c r="G189" s="1" t="s">
        <v>235</v>
      </c>
      <c r="H189" s="1" t="s">
        <v>431</v>
      </c>
    </row>
    <row r="190" spans="1:8">
      <c r="A190" s="1">
        <v>63</v>
      </c>
      <c r="B190" s="255">
        <v>44410</v>
      </c>
      <c r="C190" s="1" t="s">
        <v>874</v>
      </c>
      <c r="D190" s="144">
        <v>1904430</v>
      </c>
      <c r="F190" s="1" t="s">
        <v>134</v>
      </c>
      <c r="G190" s="1" t="s">
        <v>235</v>
      </c>
      <c r="H190" s="1" t="s">
        <v>431</v>
      </c>
    </row>
    <row r="191" spans="1:8">
      <c r="A191" s="1">
        <v>64</v>
      </c>
      <c r="B191" s="255">
        <v>44410</v>
      </c>
      <c r="C191" s="1" t="s">
        <v>85</v>
      </c>
      <c r="E191" s="144">
        <v>8258000</v>
      </c>
      <c r="F191" s="1" t="s">
        <v>123</v>
      </c>
      <c r="G191" s="1" t="s">
        <v>234</v>
      </c>
      <c r="H191" s="1" t="s">
        <v>431</v>
      </c>
    </row>
    <row r="192" spans="1:8">
      <c r="A192" s="1">
        <v>64</v>
      </c>
      <c r="B192" s="255">
        <v>44410</v>
      </c>
      <c r="C192" s="1" t="s">
        <v>873</v>
      </c>
      <c r="E192" s="144">
        <v>825800</v>
      </c>
      <c r="F192" s="1" t="s">
        <v>123</v>
      </c>
      <c r="G192" s="1" t="s">
        <v>234</v>
      </c>
      <c r="H192" s="1" t="s">
        <v>431</v>
      </c>
    </row>
    <row r="193" spans="1:8">
      <c r="A193" s="1">
        <v>64</v>
      </c>
      <c r="B193" s="255">
        <v>44410</v>
      </c>
      <c r="C193" s="1" t="s">
        <v>874</v>
      </c>
      <c r="D193" s="144">
        <v>9083800</v>
      </c>
      <c r="F193" s="1" t="s">
        <v>123</v>
      </c>
      <c r="G193" s="1" t="s">
        <v>234</v>
      </c>
      <c r="H193" s="1" t="s">
        <v>431</v>
      </c>
    </row>
    <row r="194" spans="1:8">
      <c r="A194" s="1">
        <v>65</v>
      </c>
      <c r="B194" s="255">
        <v>44410</v>
      </c>
      <c r="C194" s="1" t="s">
        <v>161</v>
      </c>
      <c r="E194" s="144">
        <v>4810900</v>
      </c>
      <c r="F194" s="1" t="s">
        <v>123</v>
      </c>
      <c r="G194" s="1" t="s">
        <v>235</v>
      </c>
      <c r="H194" s="1" t="s">
        <v>431</v>
      </c>
    </row>
    <row r="195" spans="1:8">
      <c r="A195" s="1">
        <v>65</v>
      </c>
      <c r="B195" s="255">
        <v>44410</v>
      </c>
      <c r="C195" s="1" t="s">
        <v>873</v>
      </c>
      <c r="E195" s="144">
        <v>481090</v>
      </c>
      <c r="F195" s="1" t="s">
        <v>123</v>
      </c>
      <c r="G195" s="1" t="s">
        <v>235</v>
      </c>
      <c r="H195" s="1" t="s">
        <v>431</v>
      </c>
    </row>
    <row r="196" spans="1:8">
      <c r="A196" s="1">
        <v>65</v>
      </c>
      <c r="B196" s="255">
        <v>44410</v>
      </c>
      <c r="C196" s="1" t="s">
        <v>874</v>
      </c>
      <c r="D196" s="144">
        <v>5291990</v>
      </c>
      <c r="F196" s="1" t="s">
        <v>123</v>
      </c>
      <c r="G196" s="1" t="s">
        <v>235</v>
      </c>
      <c r="H196" s="1" t="s">
        <v>431</v>
      </c>
    </row>
    <row r="197" spans="1:8">
      <c r="A197" s="1">
        <v>66</v>
      </c>
      <c r="B197" s="255">
        <v>44410</v>
      </c>
      <c r="C197" s="1" t="s">
        <v>85</v>
      </c>
      <c r="E197" s="144">
        <v>7515900</v>
      </c>
      <c r="F197" s="1" t="s">
        <v>123</v>
      </c>
      <c r="G197" s="1" t="s">
        <v>234</v>
      </c>
      <c r="H197" s="1" t="s">
        <v>431</v>
      </c>
    </row>
    <row r="198" spans="1:8">
      <c r="A198" s="1">
        <v>66</v>
      </c>
      <c r="B198" s="255">
        <v>44410</v>
      </c>
      <c r="C198" s="1" t="s">
        <v>873</v>
      </c>
      <c r="E198" s="144">
        <v>751590</v>
      </c>
      <c r="F198" s="1" t="s">
        <v>123</v>
      </c>
      <c r="G198" s="1" t="s">
        <v>234</v>
      </c>
      <c r="H198" s="1" t="s">
        <v>431</v>
      </c>
    </row>
    <row r="199" spans="1:8">
      <c r="A199" s="1">
        <v>66</v>
      </c>
      <c r="B199" s="255">
        <v>44410</v>
      </c>
      <c r="C199" s="1" t="s">
        <v>874</v>
      </c>
      <c r="D199" s="144">
        <v>8267490</v>
      </c>
      <c r="F199" s="1" t="s">
        <v>123</v>
      </c>
      <c r="G199" s="1" t="s">
        <v>234</v>
      </c>
      <c r="H199" s="1" t="s">
        <v>431</v>
      </c>
    </row>
    <row r="200" spans="1:8">
      <c r="A200" s="1">
        <v>67</v>
      </c>
      <c r="B200" s="255">
        <v>44410</v>
      </c>
      <c r="C200" s="1" t="s">
        <v>161</v>
      </c>
      <c r="E200" s="144">
        <v>4099600</v>
      </c>
      <c r="F200" s="1" t="s">
        <v>123</v>
      </c>
      <c r="G200" s="1" t="s">
        <v>235</v>
      </c>
      <c r="H200" s="1" t="s">
        <v>431</v>
      </c>
    </row>
    <row r="201" spans="1:8">
      <c r="A201" s="1">
        <v>67</v>
      </c>
      <c r="B201" s="255">
        <v>44410</v>
      </c>
      <c r="C201" s="1" t="s">
        <v>873</v>
      </c>
      <c r="E201" s="144">
        <v>409960</v>
      </c>
      <c r="F201" s="1" t="s">
        <v>123</v>
      </c>
      <c r="G201" s="1" t="s">
        <v>235</v>
      </c>
      <c r="H201" s="1" t="s">
        <v>431</v>
      </c>
    </row>
    <row r="202" spans="1:8">
      <c r="A202" s="1">
        <v>67</v>
      </c>
      <c r="B202" s="255">
        <v>44410</v>
      </c>
      <c r="C202" s="1" t="s">
        <v>874</v>
      </c>
      <c r="D202" s="144">
        <v>4509560</v>
      </c>
      <c r="F202" s="1" t="s">
        <v>123</v>
      </c>
      <c r="G202" s="1" t="s">
        <v>235</v>
      </c>
      <c r="H202" s="1" t="s">
        <v>431</v>
      </c>
    </row>
    <row r="203" spans="1:8">
      <c r="A203" s="1">
        <v>68</v>
      </c>
      <c r="B203" s="255">
        <v>44410</v>
      </c>
      <c r="C203" s="1" t="s">
        <v>85</v>
      </c>
      <c r="E203" s="144">
        <v>8038100</v>
      </c>
      <c r="F203" s="1" t="s">
        <v>123</v>
      </c>
      <c r="G203" s="1" t="s">
        <v>234</v>
      </c>
      <c r="H203" s="1" t="s">
        <v>431</v>
      </c>
    </row>
    <row r="204" spans="1:8">
      <c r="A204" s="1">
        <v>68</v>
      </c>
      <c r="B204" s="255">
        <v>44410</v>
      </c>
      <c r="C204" s="1" t="s">
        <v>873</v>
      </c>
      <c r="E204" s="144">
        <v>803810</v>
      </c>
      <c r="F204" s="1" t="s">
        <v>123</v>
      </c>
      <c r="G204" s="1" t="s">
        <v>234</v>
      </c>
      <c r="H204" s="1" t="s">
        <v>431</v>
      </c>
    </row>
    <row r="205" spans="1:8">
      <c r="A205" s="1">
        <v>68</v>
      </c>
      <c r="B205" s="255">
        <v>44410</v>
      </c>
      <c r="C205" s="1" t="s">
        <v>874</v>
      </c>
      <c r="D205" s="144">
        <v>8841910</v>
      </c>
      <c r="F205" s="1" t="s">
        <v>123</v>
      </c>
      <c r="G205" s="1" t="s">
        <v>234</v>
      </c>
      <c r="H205" s="1" t="s">
        <v>431</v>
      </c>
    </row>
    <row r="206" spans="1:8">
      <c r="A206" s="1">
        <v>69</v>
      </c>
      <c r="B206" s="255">
        <v>44410</v>
      </c>
      <c r="C206" s="1" t="s">
        <v>161</v>
      </c>
      <c r="E206" s="144">
        <v>4649400</v>
      </c>
      <c r="F206" s="1" t="s">
        <v>123</v>
      </c>
      <c r="G206" s="1" t="s">
        <v>235</v>
      </c>
      <c r="H206" s="1" t="s">
        <v>431</v>
      </c>
    </row>
    <row r="207" spans="1:8">
      <c r="A207" s="1">
        <v>69</v>
      </c>
      <c r="B207" s="255">
        <v>44410</v>
      </c>
      <c r="C207" s="1" t="s">
        <v>873</v>
      </c>
      <c r="E207" s="144">
        <v>464940</v>
      </c>
      <c r="F207" s="1" t="s">
        <v>123</v>
      </c>
      <c r="G207" s="1" t="s">
        <v>235</v>
      </c>
      <c r="H207" s="1" t="s">
        <v>431</v>
      </c>
    </row>
    <row r="208" spans="1:8">
      <c r="A208" s="1">
        <v>69</v>
      </c>
      <c r="B208" s="255">
        <v>44410</v>
      </c>
      <c r="C208" s="1" t="s">
        <v>874</v>
      </c>
      <c r="D208" s="144">
        <v>5114340</v>
      </c>
      <c r="F208" s="1" t="s">
        <v>123</v>
      </c>
      <c r="G208" s="1" t="s">
        <v>235</v>
      </c>
      <c r="H208" s="1" t="s">
        <v>431</v>
      </c>
    </row>
    <row r="209" spans="1:8">
      <c r="A209" s="1">
        <v>70</v>
      </c>
      <c r="B209" s="255">
        <v>44410</v>
      </c>
      <c r="C209" s="1" t="s">
        <v>85</v>
      </c>
      <c r="E209" s="144">
        <v>8780000</v>
      </c>
      <c r="F209" s="1" t="s">
        <v>125</v>
      </c>
      <c r="G209" s="1" t="s">
        <v>234</v>
      </c>
      <c r="H209" s="1" t="s">
        <v>431</v>
      </c>
    </row>
    <row r="210" spans="1:8">
      <c r="A210" s="1">
        <v>70</v>
      </c>
      <c r="B210" s="255">
        <v>44410</v>
      </c>
      <c r="C210" s="1" t="s">
        <v>873</v>
      </c>
      <c r="E210" s="144">
        <v>878000</v>
      </c>
      <c r="F210" s="1" t="s">
        <v>125</v>
      </c>
      <c r="G210" s="1" t="s">
        <v>234</v>
      </c>
      <c r="H210" s="1" t="s">
        <v>431</v>
      </c>
    </row>
    <row r="211" spans="1:8">
      <c r="A211" s="1">
        <v>70</v>
      </c>
      <c r="B211" s="255">
        <v>44410</v>
      </c>
      <c r="C211" s="1" t="s">
        <v>874</v>
      </c>
      <c r="D211" s="144">
        <v>9658000</v>
      </c>
      <c r="F211" s="1" t="s">
        <v>125</v>
      </c>
      <c r="G211" s="1" t="s">
        <v>234</v>
      </c>
      <c r="H211" s="1" t="s">
        <v>431</v>
      </c>
    </row>
    <row r="212" spans="1:8">
      <c r="A212" s="1">
        <v>71</v>
      </c>
      <c r="B212" s="255">
        <v>44410</v>
      </c>
      <c r="C212" s="1" t="s">
        <v>161</v>
      </c>
      <c r="E212" s="144">
        <v>5003000</v>
      </c>
      <c r="F212" s="1" t="s">
        <v>125</v>
      </c>
      <c r="G212" s="1" t="s">
        <v>235</v>
      </c>
      <c r="H212" s="1" t="s">
        <v>431</v>
      </c>
    </row>
    <row r="213" spans="1:8">
      <c r="A213" s="1">
        <v>71</v>
      </c>
      <c r="B213" s="255">
        <v>44410</v>
      </c>
      <c r="C213" s="1" t="s">
        <v>873</v>
      </c>
      <c r="E213" s="144">
        <v>500300</v>
      </c>
      <c r="F213" s="1" t="s">
        <v>125</v>
      </c>
      <c r="G213" s="1" t="s">
        <v>235</v>
      </c>
      <c r="H213" s="1" t="s">
        <v>431</v>
      </c>
    </row>
    <row r="214" spans="1:8">
      <c r="A214" s="1">
        <v>71</v>
      </c>
      <c r="B214" s="255">
        <v>44410</v>
      </c>
      <c r="C214" s="1" t="s">
        <v>874</v>
      </c>
      <c r="D214" s="144">
        <v>5503300</v>
      </c>
      <c r="F214" s="1" t="s">
        <v>125</v>
      </c>
      <c r="G214" s="1" t="s">
        <v>235</v>
      </c>
      <c r="H214" s="1" t="s">
        <v>431</v>
      </c>
    </row>
    <row r="215" spans="1:8">
      <c r="A215" s="1">
        <v>72</v>
      </c>
      <c r="B215" s="255">
        <v>44410</v>
      </c>
      <c r="C215" s="1" t="s">
        <v>85</v>
      </c>
      <c r="E215" s="144">
        <v>34429100</v>
      </c>
      <c r="F215" s="1" t="s">
        <v>466</v>
      </c>
      <c r="G215" s="1" t="s">
        <v>234</v>
      </c>
      <c r="H215" s="1" t="s">
        <v>431</v>
      </c>
    </row>
    <row r="216" spans="1:8">
      <c r="A216" s="1">
        <v>72</v>
      </c>
      <c r="B216" s="255">
        <v>44410</v>
      </c>
      <c r="C216" s="1" t="s">
        <v>873</v>
      </c>
      <c r="E216" s="144">
        <v>3442910</v>
      </c>
      <c r="F216" s="1" t="s">
        <v>466</v>
      </c>
      <c r="G216" s="1" t="s">
        <v>234</v>
      </c>
      <c r="H216" s="1" t="s">
        <v>431</v>
      </c>
    </row>
    <row r="217" spans="1:8">
      <c r="A217" s="1">
        <v>72</v>
      </c>
      <c r="B217" s="255">
        <v>44410</v>
      </c>
      <c r="C217" s="1" t="s">
        <v>874</v>
      </c>
      <c r="D217" s="144">
        <v>37872010</v>
      </c>
      <c r="F217" s="1" t="s">
        <v>466</v>
      </c>
      <c r="G217" s="1" t="s">
        <v>234</v>
      </c>
      <c r="H217" s="1" t="s">
        <v>431</v>
      </c>
    </row>
    <row r="218" spans="1:8">
      <c r="A218" s="1">
        <v>73</v>
      </c>
      <c r="B218" s="255">
        <v>44410</v>
      </c>
      <c r="C218" s="1" t="s">
        <v>161</v>
      </c>
      <c r="E218" s="144">
        <v>19618000</v>
      </c>
      <c r="F218" s="1" t="s">
        <v>466</v>
      </c>
      <c r="G218" s="1" t="s">
        <v>235</v>
      </c>
      <c r="H218" s="1" t="s">
        <v>431</v>
      </c>
    </row>
    <row r="219" spans="1:8">
      <c r="A219" s="1">
        <v>73</v>
      </c>
      <c r="B219" s="255">
        <v>44410</v>
      </c>
      <c r="C219" s="1" t="s">
        <v>873</v>
      </c>
      <c r="E219" s="144">
        <v>1961800</v>
      </c>
      <c r="F219" s="1" t="s">
        <v>466</v>
      </c>
      <c r="G219" s="1" t="s">
        <v>235</v>
      </c>
      <c r="H219" s="1" t="s">
        <v>431</v>
      </c>
    </row>
    <row r="220" spans="1:8">
      <c r="A220" s="1">
        <v>73</v>
      </c>
      <c r="B220" s="255">
        <v>44410</v>
      </c>
      <c r="C220" s="1" t="s">
        <v>874</v>
      </c>
      <c r="D220" s="144">
        <v>21579800</v>
      </c>
      <c r="F220" s="1" t="s">
        <v>466</v>
      </c>
      <c r="G220" s="1" t="s">
        <v>235</v>
      </c>
      <c r="H220" s="1" t="s">
        <v>431</v>
      </c>
    </row>
    <row r="221" spans="1:8">
      <c r="A221" s="1">
        <v>74</v>
      </c>
      <c r="B221" s="255">
        <v>44410</v>
      </c>
      <c r="C221" s="1" t="s">
        <v>85</v>
      </c>
      <c r="E221" s="144">
        <v>57611900</v>
      </c>
      <c r="F221" s="1" t="s">
        <v>329</v>
      </c>
      <c r="G221" s="1" t="s">
        <v>234</v>
      </c>
      <c r="H221" s="1" t="s">
        <v>431</v>
      </c>
    </row>
    <row r="222" spans="1:8">
      <c r="A222" s="1">
        <v>74</v>
      </c>
      <c r="B222" s="255">
        <v>44410</v>
      </c>
      <c r="C222" s="1" t="s">
        <v>873</v>
      </c>
      <c r="E222" s="144">
        <v>5761190</v>
      </c>
      <c r="F222" s="1" t="s">
        <v>329</v>
      </c>
      <c r="G222" s="1" t="s">
        <v>234</v>
      </c>
      <c r="H222" s="1" t="s">
        <v>431</v>
      </c>
    </row>
    <row r="223" spans="1:8">
      <c r="A223" s="1">
        <v>74</v>
      </c>
      <c r="B223" s="255">
        <v>44410</v>
      </c>
      <c r="C223" s="1" t="s">
        <v>874</v>
      </c>
      <c r="D223" s="144">
        <v>63373090</v>
      </c>
      <c r="F223" s="1" t="s">
        <v>329</v>
      </c>
      <c r="G223" s="1" t="s">
        <v>234</v>
      </c>
      <c r="H223" s="1" t="s">
        <v>431</v>
      </c>
    </row>
    <row r="224" spans="1:8">
      <c r="A224" s="1">
        <v>75</v>
      </c>
      <c r="B224" s="255">
        <v>44410</v>
      </c>
      <c r="C224" s="1" t="s">
        <v>161</v>
      </c>
      <c r="E224" s="144">
        <v>32056300</v>
      </c>
      <c r="F224" s="1" t="s">
        <v>329</v>
      </c>
      <c r="G224" s="1" t="s">
        <v>235</v>
      </c>
      <c r="H224" s="1" t="s">
        <v>431</v>
      </c>
    </row>
    <row r="225" spans="1:8">
      <c r="A225" s="1">
        <v>75</v>
      </c>
      <c r="B225" s="255">
        <v>44410</v>
      </c>
      <c r="C225" s="1" t="s">
        <v>873</v>
      </c>
      <c r="E225" s="144">
        <v>3205630</v>
      </c>
      <c r="F225" s="1" t="s">
        <v>329</v>
      </c>
      <c r="G225" s="1" t="s">
        <v>235</v>
      </c>
      <c r="H225" s="1" t="s">
        <v>431</v>
      </c>
    </row>
    <row r="226" spans="1:8">
      <c r="A226" s="1">
        <v>75</v>
      </c>
      <c r="B226" s="255">
        <v>44410</v>
      </c>
      <c r="C226" s="1" t="s">
        <v>874</v>
      </c>
      <c r="D226" s="144">
        <v>35261930</v>
      </c>
      <c r="F226" s="1" t="s">
        <v>329</v>
      </c>
      <c r="G226" s="1" t="s">
        <v>235</v>
      </c>
      <c r="H226" s="1" t="s">
        <v>431</v>
      </c>
    </row>
    <row r="227" spans="1:8">
      <c r="A227" s="1">
        <v>76</v>
      </c>
      <c r="B227" s="255">
        <v>44410</v>
      </c>
      <c r="C227" s="1" t="s">
        <v>85</v>
      </c>
      <c r="E227" s="144">
        <v>9264600</v>
      </c>
      <c r="F227" s="1" t="s">
        <v>332</v>
      </c>
      <c r="G227" s="1" t="s">
        <v>234</v>
      </c>
      <c r="H227" s="1" t="s">
        <v>431</v>
      </c>
    </row>
    <row r="228" spans="1:8">
      <c r="A228" s="1">
        <v>76</v>
      </c>
      <c r="B228" s="255">
        <v>44410</v>
      </c>
      <c r="C228" s="1" t="s">
        <v>873</v>
      </c>
      <c r="E228" s="144">
        <v>926460</v>
      </c>
      <c r="F228" s="1" t="s">
        <v>332</v>
      </c>
      <c r="G228" s="1" t="s">
        <v>234</v>
      </c>
      <c r="H228" s="1" t="s">
        <v>431</v>
      </c>
    </row>
    <row r="229" spans="1:8">
      <c r="A229" s="1">
        <v>76</v>
      </c>
      <c r="B229" s="255">
        <v>44410</v>
      </c>
      <c r="C229" s="1" t="s">
        <v>874</v>
      </c>
      <c r="D229" s="144">
        <v>10191060</v>
      </c>
      <c r="F229" s="1" t="s">
        <v>332</v>
      </c>
      <c r="G229" s="1" t="s">
        <v>234</v>
      </c>
      <c r="H229" s="1" t="s">
        <v>431</v>
      </c>
    </row>
    <row r="230" spans="1:8">
      <c r="A230" s="1">
        <v>77</v>
      </c>
      <c r="B230" s="255">
        <v>44410</v>
      </c>
      <c r="C230" s="1" t="s">
        <v>161</v>
      </c>
      <c r="E230" s="144">
        <v>5053400</v>
      </c>
      <c r="F230" s="1" t="s">
        <v>332</v>
      </c>
      <c r="G230" s="1" t="s">
        <v>235</v>
      </c>
      <c r="H230" s="1" t="s">
        <v>431</v>
      </c>
    </row>
    <row r="231" spans="1:8">
      <c r="A231" s="1">
        <v>77</v>
      </c>
      <c r="B231" s="255">
        <v>44410</v>
      </c>
      <c r="C231" s="1" t="s">
        <v>873</v>
      </c>
      <c r="E231" s="144">
        <v>505340</v>
      </c>
      <c r="F231" s="1" t="s">
        <v>332</v>
      </c>
      <c r="G231" s="1" t="s">
        <v>235</v>
      </c>
      <c r="H231" s="1" t="s">
        <v>431</v>
      </c>
    </row>
    <row r="232" spans="1:8">
      <c r="A232" s="1">
        <v>77</v>
      </c>
      <c r="B232" s="255">
        <v>44410</v>
      </c>
      <c r="C232" s="1" t="s">
        <v>874</v>
      </c>
      <c r="D232" s="144">
        <v>5558740</v>
      </c>
      <c r="F232" s="1" t="s">
        <v>332</v>
      </c>
      <c r="G232" s="1" t="s">
        <v>235</v>
      </c>
      <c r="H232" s="1" t="s">
        <v>431</v>
      </c>
    </row>
    <row r="233" spans="1:8">
      <c r="A233" s="1">
        <v>78</v>
      </c>
      <c r="B233" s="255">
        <v>44410</v>
      </c>
      <c r="C233" s="1" t="s">
        <v>85</v>
      </c>
      <c r="E233" s="144">
        <v>16423000</v>
      </c>
      <c r="F233" s="1" t="s">
        <v>131</v>
      </c>
      <c r="G233" s="1" t="s">
        <v>234</v>
      </c>
      <c r="H233" s="1" t="s">
        <v>431</v>
      </c>
    </row>
    <row r="234" spans="1:8">
      <c r="A234" s="1">
        <v>78</v>
      </c>
      <c r="B234" s="255">
        <v>44410</v>
      </c>
      <c r="C234" s="1" t="s">
        <v>873</v>
      </c>
      <c r="E234" s="144">
        <v>1642300</v>
      </c>
      <c r="F234" s="1" t="s">
        <v>131</v>
      </c>
      <c r="G234" s="1" t="s">
        <v>234</v>
      </c>
      <c r="H234" s="1" t="s">
        <v>431</v>
      </c>
    </row>
    <row r="235" spans="1:8">
      <c r="A235" s="1">
        <v>78</v>
      </c>
      <c r="B235" s="255">
        <v>44410</v>
      </c>
      <c r="C235" s="1" t="s">
        <v>874</v>
      </c>
      <c r="D235" s="144">
        <v>18065300</v>
      </c>
      <c r="F235" s="1" t="s">
        <v>131</v>
      </c>
      <c r="G235" s="1" t="s">
        <v>234</v>
      </c>
      <c r="H235" s="1" t="s">
        <v>431</v>
      </c>
    </row>
    <row r="236" spans="1:8">
      <c r="A236" s="1">
        <v>79</v>
      </c>
      <c r="B236" s="255">
        <v>44410</v>
      </c>
      <c r="C236" s="1" t="s">
        <v>161</v>
      </c>
      <c r="E236" s="144">
        <v>8958000</v>
      </c>
      <c r="F236" s="1" t="s">
        <v>131</v>
      </c>
      <c r="G236" s="1" t="s">
        <v>235</v>
      </c>
      <c r="H236" s="1" t="s">
        <v>431</v>
      </c>
    </row>
    <row r="237" spans="1:8">
      <c r="A237" s="1">
        <v>79</v>
      </c>
      <c r="B237" s="255">
        <v>44410</v>
      </c>
      <c r="C237" s="1" t="s">
        <v>873</v>
      </c>
      <c r="E237" s="144">
        <v>895800</v>
      </c>
      <c r="F237" s="1" t="s">
        <v>131</v>
      </c>
      <c r="G237" s="1" t="s">
        <v>235</v>
      </c>
      <c r="H237" s="1" t="s">
        <v>431</v>
      </c>
    </row>
    <row r="238" spans="1:8">
      <c r="A238" s="1">
        <v>79</v>
      </c>
      <c r="B238" s="255">
        <v>44410</v>
      </c>
      <c r="C238" s="1" t="s">
        <v>874</v>
      </c>
      <c r="D238" s="144">
        <v>9853800</v>
      </c>
      <c r="F238" s="1" t="s">
        <v>131</v>
      </c>
      <c r="G238" s="1" t="s">
        <v>235</v>
      </c>
      <c r="H238" s="1" t="s">
        <v>431</v>
      </c>
    </row>
    <row r="239" spans="1:8">
      <c r="A239" s="1">
        <v>80</v>
      </c>
      <c r="B239" s="255">
        <v>44410</v>
      </c>
      <c r="C239" s="1" t="s">
        <v>85</v>
      </c>
      <c r="E239" s="144">
        <v>32070100</v>
      </c>
      <c r="F239" s="1" t="s">
        <v>366</v>
      </c>
      <c r="G239" s="1" t="s">
        <v>234</v>
      </c>
      <c r="H239" s="1" t="s">
        <v>431</v>
      </c>
    </row>
    <row r="240" spans="1:8">
      <c r="A240" s="1">
        <v>80</v>
      </c>
      <c r="B240" s="255">
        <v>44410</v>
      </c>
      <c r="C240" s="1" t="s">
        <v>873</v>
      </c>
      <c r="E240" s="144">
        <v>3207010</v>
      </c>
      <c r="F240" s="1" t="s">
        <v>366</v>
      </c>
      <c r="G240" s="1" t="s">
        <v>234</v>
      </c>
      <c r="H240" s="1" t="s">
        <v>431</v>
      </c>
    </row>
    <row r="241" spans="1:8">
      <c r="A241" s="1">
        <v>80</v>
      </c>
      <c r="B241" s="255">
        <v>44410</v>
      </c>
      <c r="C241" s="1" t="s">
        <v>874</v>
      </c>
      <c r="D241" s="144">
        <v>35277110</v>
      </c>
      <c r="F241" s="1" t="s">
        <v>366</v>
      </c>
      <c r="G241" s="1" t="s">
        <v>234</v>
      </c>
      <c r="H241" s="1" t="s">
        <v>431</v>
      </c>
    </row>
    <row r="242" spans="1:8">
      <c r="A242" s="1">
        <v>81</v>
      </c>
      <c r="B242" s="255">
        <v>44410</v>
      </c>
      <c r="C242" s="1" t="s">
        <v>161</v>
      </c>
      <c r="E242" s="144">
        <v>17492800</v>
      </c>
      <c r="F242" s="1" t="s">
        <v>366</v>
      </c>
      <c r="G242" s="1" t="s">
        <v>235</v>
      </c>
      <c r="H242" s="1" t="s">
        <v>431</v>
      </c>
    </row>
    <row r="243" spans="1:8">
      <c r="A243" s="1">
        <v>81</v>
      </c>
      <c r="B243" s="255">
        <v>44410</v>
      </c>
      <c r="C243" s="1" t="s">
        <v>873</v>
      </c>
      <c r="E243" s="144">
        <v>1749280</v>
      </c>
      <c r="F243" s="1" t="s">
        <v>366</v>
      </c>
      <c r="G243" s="1" t="s">
        <v>235</v>
      </c>
      <c r="H243" s="1" t="s">
        <v>431</v>
      </c>
    </row>
    <row r="244" spans="1:8">
      <c r="A244" s="1">
        <v>81</v>
      </c>
      <c r="B244" s="255">
        <v>44410</v>
      </c>
      <c r="C244" s="1" t="s">
        <v>874</v>
      </c>
      <c r="D244" s="144">
        <v>19242080</v>
      </c>
      <c r="F244" s="1" t="s">
        <v>366</v>
      </c>
      <c r="G244" s="1" t="s">
        <v>235</v>
      </c>
      <c r="H244" s="1" t="s">
        <v>431</v>
      </c>
    </row>
    <row r="245" spans="1:8">
      <c r="A245" s="1">
        <v>82</v>
      </c>
      <c r="B245" s="255">
        <v>44410</v>
      </c>
      <c r="C245" s="1" t="s">
        <v>85</v>
      </c>
      <c r="E245" s="144">
        <v>7055580</v>
      </c>
      <c r="F245" s="1" t="s">
        <v>410</v>
      </c>
      <c r="G245" s="1" t="s">
        <v>234</v>
      </c>
      <c r="H245" s="1" t="s">
        <v>431</v>
      </c>
    </row>
    <row r="246" spans="1:8">
      <c r="A246" s="1">
        <v>82</v>
      </c>
      <c r="B246" s="255">
        <v>44410</v>
      </c>
      <c r="C246" s="1" t="s">
        <v>873</v>
      </c>
      <c r="E246" s="144">
        <v>705558</v>
      </c>
      <c r="F246" s="1" t="s">
        <v>410</v>
      </c>
      <c r="G246" s="1" t="s">
        <v>234</v>
      </c>
      <c r="H246" s="1" t="s">
        <v>431</v>
      </c>
    </row>
    <row r="247" spans="1:8">
      <c r="A247" s="1">
        <v>82</v>
      </c>
      <c r="B247" s="255">
        <v>44410</v>
      </c>
      <c r="C247" s="1" t="s">
        <v>874</v>
      </c>
      <c r="D247" s="144">
        <v>7761138</v>
      </c>
      <c r="F247" s="1" t="s">
        <v>410</v>
      </c>
      <c r="G247" s="1" t="s">
        <v>234</v>
      </c>
      <c r="H247" s="1" t="s">
        <v>431</v>
      </c>
    </row>
    <row r="248" spans="1:8">
      <c r="A248" s="1">
        <v>83</v>
      </c>
      <c r="B248" s="255">
        <v>44410</v>
      </c>
      <c r="C248" s="1" t="s">
        <v>161</v>
      </c>
      <c r="E248" s="144">
        <v>5773800</v>
      </c>
      <c r="F248" s="1" t="s">
        <v>410</v>
      </c>
      <c r="G248" s="1" t="s">
        <v>235</v>
      </c>
      <c r="H248" s="1" t="s">
        <v>431</v>
      </c>
    </row>
    <row r="249" spans="1:8">
      <c r="A249" s="1">
        <v>83</v>
      </c>
      <c r="B249" s="255">
        <v>44410</v>
      </c>
      <c r="C249" s="1" t="s">
        <v>873</v>
      </c>
      <c r="E249" s="144">
        <v>577380</v>
      </c>
      <c r="F249" s="1" t="s">
        <v>410</v>
      </c>
      <c r="G249" s="1" t="s">
        <v>235</v>
      </c>
      <c r="H249" s="1" t="s">
        <v>431</v>
      </c>
    </row>
    <row r="250" spans="1:8">
      <c r="A250" s="1">
        <v>83</v>
      </c>
      <c r="B250" s="255">
        <v>44410</v>
      </c>
      <c r="C250" s="1" t="s">
        <v>874</v>
      </c>
      <c r="D250" s="144">
        <v>6351180</v>
      </c>
      <c r="F250" s="1" t="s">
        <v>410</v>
      </c>
      <c r="G250" s="1" t="s">
        <v>235</v>
      </c>
      <c r="H250" s="1" t="s">
        <v>431</v>
      </c>
    </row>
    <row r="251" spans="1:8">
      <c r="A251" s="1">
        <v>84</v>
      </c>
      <c r="B251" s="255">
        <v>44410</v>
      </c>
      <c r="C251" s="1" t="s">
        <v>85</v>
      </c>
      <c r="E251" s="144">
        <v>5358000</v>
      </c>
      <c r="F251" s="1" t="s">
        <v>653</v>
      </c>
      <c r="G251" s="1" t="s">
        <v>234</v>
      </c>
      <c r="H251" s="1" t="s">
        <v>431</v>
      </c>
    </row>
    <row r="252" spans="1:8">
      <c r="A252" s="1">
        <v>84</v>
      </c>
      <c r="B252" s="255">
        <v>44410</v>
      </c>
      <c r="C252" s="1" t="s">
        <v>873</v>
      </c>
      <c r="E252" s="144">
        <v>535800</v>
      </c>
      <c r="F252" s="1" t="s">
        <v>653</v>
      </c>
      <c r="G252" s="1" t="s">
        <v>234</v>
      </c>
      <c r="H252" s="1" t="s">
        <v>431</v>
      </c>
    </row>
    <row r="253" spans="1:8">
      <c r="A253" s="1">
        <v>84</v>
      </c>
      <c r="B253" s="255">
        <v>44410</v>
      </c>
      <c r="C253" s="1" t="s">
        <v>874</v>
      </c>
      <c r="D253" s="144">
        <v>5893800</v>
      </c>
      <c r="F253" s="1" t="s">
        <v>653</v>
      </c>
      <c r="G253" s="1" t="s">
        <v>234</v>
      </c>
      <c r="H253" s="1" t="s">
        <v>431</v>
      </c>
    </row>
    <row r="254" spans="1:8">
      <c r="A254" s="1">
        <v>85</v>
      </c>
      <c r="B254" s="255">
        <v>44410</v>
      </c>
      <c r="C254" s="1" t="s">
        <v>161</v>
      </c>
      <c r="E254" s="144">
        <v>3010100</v>
      </c>
      <c r="F254" s="1" t="s">
        <v>653</v>
      </c>
      <c r="G254" s="1" t="s">
        <v>235</v>
      </c>
      <c r="H254" s="1" t="s">
        <v>431</v>
      </c>
    </row>
    <row r="255" spans="1:8">
      <c r="A255" s="1">
        <v>85</v>
      </c>
      <c r="B255" s="255">
        <v>44410</v>
      </c>
      <c r="C255" s="1" t="s">
        <v>873</v>
      </c>
      <c r="E255" s="144">
        <v>301010</v>
      </c>
      <c r="F255" s="1" t="s">
        <v>653</v>
      </c>
      <c r="G255" s="1" t="s">
        <v>235</v>
      </c>
      <c r="H255" s="1" t="s">
        <v>431</v>
      </c>
    </row>
    <row r="256" spans="1:8">
      <c r="A256" s="1">
        <v>85</v>
      </c>
      <c r="B256" s="255">
        <v>44410</v>
      </c>
      <c r="C256" s="1" t="s">
        <v>874</v>
      </c>
      <c r="D256" s="144">
        <v>3311110</v>
      </c>
      <c r="F256" s="1" t="s">
        <v>653</v>
      </c>
      <c r="G256" s="1" t="s">
        <v>235</v>
      </c>
      <c r="H256" s="1" t="s">
        <v>431</v>
      </c>
    </row>
    <row r="257" spans="1:8">
      <c r="A257" s="1">
        <v>86</v>
      </c>
      <c r="B257" s="255">
        <v>44410</v>
      </c>
      <c r="C257" s="1" t="s">
        <v>85</v>
      </c>
      <c r="E257" s="144">
        <v>85568800</v>
      </c>
      <c r="F257" s="1" t="s">
        <v>137</v>
      </c>
      <c r="G257" s="1" t="s">
        <v>234</v>
      </c>
      <c r="H257" s="1" t="s">
        <v>431</v>
      </c>
    </row>
    <row r="258" spans="1:8">
      <c r="A258" s="1">
        <v>86</v>
      </c>
      <c r="B258" s="255">
        <v>44410</v>
      </c>
      <c r="C258" s="1" t="s">
        <v>873</v>
      </c>
      <c r="E258" s="144">
        <v>8556880</v>
      </c>
      <c r="F258" s="1" t="s">
        <v>137</v>
      </c>
      <c r="G258" s="1" t="s">
        <v>234</v>
      </c>
      <c r="H258" s="1" t="s">
        <v>431</v>
      </c>
    </row>
    <row r="259" spans="1:8">
      <c r="A259" s="1">
        <v>86</v>
      </c>
      <c r="B259" s="255">
        <v>44410</v>
      </c>
      <c r="C259" s="1" t="s">
        <v>874</v>
      </c>
      <c r="D259" s="144">
        <v>94125680</v>
      </c>
      <c r="F259" s="1" t="s">
        <v>137</v>
      </c>
      <c r="G259" s="1" t="s">
        <v>234</v>
      </c>
      <c r="H259" s="1" t="s">
        <v>431</v>
      </c>
    </row>
    <row r="260" spans="1:8">
      <c r="A260" s="1">
        <v>87</v>
      </c>
      <c r="B260" s="255">
        <v>44410</v>
      </c>
      <c r="C260" s="1" t="s">
        <v>161</v>
      </c>
      <c r="E260" s="144">
        <v>59867900</v>
      </c>
      <c r="F260" s="1" t="s">
        <v>137</v>
      </c>
      <c r="G260" s="1" t="s">
        <v>235</v>
      </c>
      <c r="H260" s="1" t="s">
        <v>431</v>
      </c>
    </row>
    <row r="261" spans="1:8">
      <c r="A261" s="1">
        <v>87</v>
      </c>
      <c r="B261" s="255">
        <v>44410</v>
      </c>
      <c r="C261" s="1" t="s">
        <v>873</v>
      </c>
      <c r="E261" s="144">
        <v>5986790</v>
      </c>
      <c r="F261" s="1" t="s">
        <v>137</v>
      </c>
      <c r="G261" s="1" t="s">
        <v>235</v>
      </c>
      <c r="H261" s="1" t="s">
        <v>431</v>
      </c>
    </row>
    <row r="262" spans="1:8">
      <c r="A262" s="1">
        <v>87</v>
      </c>
      <c r="B262" s="255">
        <v>44410</v>
      </c>
      <c r="C262" s="1" t="s">
        <v>874</v>
      </c>
      <c r="D262" s="144">
        <v>65854690</v>
      </c>
      <c r="F262" s="1" t="s">
        <v>137</v>
      </c>
      <c r="G262" s="1" t="s">
        <v>235</v>
      </c>
      <c r="H262" s="1" t="s">
        <v>431</v>
      </c>
    </row>
    <row r="263" spans="1:8">
      <c r="A263" s="1">
        <v>88</v>
      </c>
      <c r="B263" s="255">
        <v>44410</v>
      </c>
      <c r="C263" s="1" t="s">
        <v>85</v>
      </c>
      <c r="E263" s="144">
        <v>12407700</v>
      </c>
      <c r="F263" s="1" t="s">
        <v>125</v>
      </c>
      <c r="G263" s="1" t="s">
        <v>234</v>
      </c>
      <c r="H263" s="1" t="s">
        <v>431</v>
      </c>
    </row>
    <row r="264" spans="1:8">
      <c r="A264" s="1">
        <v>88</v>
      </c>
      <c r="B264" s="255">
        <v>44410</v>
      </c>
      <c r="C264" s="1" t="s">
        <v>873</v>
      </c>
      <c r="E264" s="144">
        <v>1240770</v>
      </c>
      <c r="F264" s="1" t="s">
        <v>125</v>
      </c>
      <c r="G264" s="1" t="s">
        <v>234</v>
      </c>
      <c r="H264" s="1" t="s">
        <v>431</v>
      </c>
    </row>
    <row r="265" spans="1:8">
      <c r="A265" s="1">
        <v>88</v>
      </c>
      <c r="B265" s="255">
        <v>44410</v>
      </c>
      <c r="C265" s="1" t="s">
        <v>874</v>
      </c>
      <c r="D265" s="144">
        <v>13648470</v>
      </c>
      <c r="F265" s="1" t="s">
        <v>125</v>
      </c>
      <c r="G265" s="1" t="s">
        <v>234</v>
      </c>
      <c r="H265" s="1" t="s">
        <v>431</v>
      </c>
    </row>
    <row r="266" spans="1:8">
      <c r="A266" s="1">
        <v>89</v>
      </c>
      <c r="B266" s="255">
        <v>44410</v>
      </c>
      <c r="C266" s="1" t="s">
        <v>161</v>
      </c>
      <c r="E266" s="144">
        <v>6579600</v>
      </c>
      <c r="F266" s="1" t="s">
        <v>125</v>
      </c>
      <c r="G266" s="1" t="s">
        <v>235</v>
      </c>
      <c r="H266" s="1" t="s">
        <v>431</v>
      </c>
    </row>
    <row r="267" spans="1:8">
      <c r="A267" s="1">
        <v>89</v>
      </c>
      <c r="B267" s="255">
        <v>44410</v>
      </c>
      <c r="C267" s="1" t="s">
        <v>873</v>
      </c>
      <c r="E267" s="144">
        <v>657960</v>
      </c>
      <c r="F267" s="1" t="s">
        <v>125</v>
      </c>
      <c r="G267" s="1" t="s">
        <v>235</v>
      </c>
      <c r="H267" s="1" t="s">
        <v>431</v>
      </c>
    </row>
    <row r="268" spans="1:8">
      <c r="A268" s="1">
        <v>89</v>
      </c>
      <c r="B268" s="255">
        <v>44410</v>
      </c>
      <c r="C268" s="1" t="s">
        <v>874</v>
      </c>
      <c r="D268" s="144">
        <v>7237560</v>
      </c>
      <c r="F268" s="1" t="s">
        <v>125</v>
      </c>
      <c r="G268" s="1" t="s">
        <v>235</v>
      </c>
      <c r="H268" s="1" t="s">
        <v>431</v>
      </c>
    </row>
    <row r="269" spans="1:8">
      <c r="A269" s="1">
        <v>90</v>
      </c>
      <c r="B269" s="255">
        <v>44410</v>
      </c>
      <c r="C269" s="1" t="s">
        <v>85</v>
      </c>
      <c r="E269" s="144">
        <v>21699480</v>
      </c>
      <c r="F269" s="1" t="s">
        <v>132</v>
      </c>
      <c r="G269" s="1" t="s">
        <v>234</v>
      </c>
      <c r="H269" s="1" t="s">
        <v>431</v>
      </c>
    </row>
    <row r="270" spans="1:8">
      <c r="A270" s="1">
        <v>90</v>
      </c>
      <c r="B270" s="255">
        <v>44410</v>
      </c>
      <c r="C270" s="1" t="s">
        <v>873</v>
      </c>
      <c r="E270" s="144">
        <v>2169948</v>
      </c>
      <c r="F270" s="1" t="s">
        <v>132</v>
      </c>
      <c r="G270" s="1" t="s">
        <v>234</v>
      </c>
      <c r="H270" s="1" t="s">
        <v>431</v>
      </c>
    </row>
    <row r="271" spans="1:8">
      <c r="A271" s="1">
        <v>90</v>
      </c>
      <c r="B271" s="255">
        <v>44410</v>
      </c>
      <c r="C271" s="1" t="s">
        <v>874</v>
      </c>
      <c r="D271" s="144">
        <v>23869428</v>
      </c>
      <c r="F271" s="1" t="s">
        <v>132</v>
      </c>
      <c r="G271" s="1" t="s">
        <v>234</v>
      </c>
      <c r="H271" s="1" t="s">
        <v>431</v>
      </c>
    </row>
    <row r="272" spans="1:8">
      <c r="A272" s="1">
        <v>91</v>
      </c>
      <c r="B272" s="255">
        <v>44410</v>
      </c>
      <c r="C272" s="1" t="s">
        <v>161</v>
      </c>
      <c r="E272" s="144">
        <v>13388500</v>
      </c>
      <c r="F272" s="1" t="s">
        <v>132</v>
      </c>
      <c r="G272" s="1" t="s">
        <v>235</v>
      </c>
      <c r="H272" s="1" t="s">
        <v>431</v>
      </c>
    </row>
    <row r="273" spans="1:8">
      <c r="A273" s="1">
        <v>91</v>
      </c>
      <c r="B273" s="255">
        <v>44410</v>
      </c>
      <c r="C273" s="1" t="s">
        <v>873</v>
      </c>
      <c r="E273" s="144">
        <v>1338850</v>
      </c>
      <c r="F273" s="1" t="s">
        <v>132</v>
      </c>
      <c r="G273" s="1" t="s">
        <v>235</v>
      </c>
      <c r="H273" s="1" t="s">
        <v>431</v>
      </c>
    </row>
    <row r="274" spans="1:8">
      <c r="A274" s="1">
        <v>91</v>
      </c>
      <c r="B274" s="255">
        <v>44410</v>
      </c>
      <c r="C274" s="1" t="s">
        <v>874</v>
      </c>
      <c r="D274" s="144">
        <v>14727350</v>
      </c>
      <c r="F274" s="1" t="s">
        <v>132</v>
      </c>
      <c r="G274" s="1" t="s">
        <v>235</v>
      </c>
      <c r="H274" s="1" t="s">
        <v>431</v>
      </c>
    </row>
    <row r="275" spans="1:8">
      <c r="A275" s="1">
        <v>92</v>
      </c>
      <c r="B275" s="255">
        <v>44410</v>
      </c>
      <c r="C275" s="1" t="s">
        <v>85</v>
      </c>
      <c r="E275" s="144">
        <v>115189620</v>
      </c>
      <c r="F275" s="1" t="s">
        <v>132</v>
      </c>
      <c r="G275" s="1" t="s">
        <v>234</v>
      </c>
      <c r="H275" s="1" t="s">
        <v>431</v>
      </c>
    </row>
    <row r="276" spans="1:8">
      <c r="A276" s="1">
        <v>92</v>
      </c>
      <c r="B276" s="255">
        <v>44410</v>
      </c>
      <c r="C276" s="1" t="s">
        <v>873</v>
      </c>
      <c r="E276" s="144">
        <v>11518962</v>
      </c>
      <c r="F276" s="1" t="s">
        <v>132</v>
      </c>
      <c r="G276" s="1" t="s">
        <v>234</v>
      </c>
      <c r="H276" s="1" t="s">
        <v>431</v>
      </c>
    </row>
    <row r="277" spans="1:8">
      <c r="A277" s="1">
        <v>92</v>
      </c>
      <c r="B277" s="255">
        <v>44410</v>
      </c>
      <c r="C277" s="1" t="s">
        <v>874</v>
      </c>
      <c r="D277" s="144">
        <v>126708582</v>
      </c>
      <c r="F277" s="1" t="s">
        <v>132</v>
      </c>
      <c r="G277" s="1" t="s">
        <v>234</v>
      </c>
      <c r="H277" s="1" t="s">
        <v>431</v>
      </c>
    </row>
    <row r="278" spans="1:8">
      <c r="A278" s="1">
        <v>93</v>
      </c>
      <c r="B278" s="255">
        <v>44410</v>
      </c>
      <c r="C278" s="1" t="s">
        <v>161</v>
      </c>
      <c r="E278" s="144">
        <v>71073600</v>
      </c>
      <c r="F278" s="1" t="s">
        <v>132</v>
      </c>
      <c r="G278" s="1" t="s">
        <v>235</v>
      </c>
      <c r="H278" s="1" t="s">
        <v>431</v>
      </c>
    </row>
    <row r="279" spans="1:8">
      <c r="A279" s="1">
        <v>93</v>
      </c>
      <c r="B279" s="255">
        <v>44410</v>
      </c>
      <c r="C279" s="1" t="s">
        <v>873</v>
      </c>
      <c r="E279" s="144">
        <v>7107360</v>
      </c>
      <c r="F279" s="1" t="s">
        <v>132</v>
      </c>
      <c r="G279" s="1" t="s">
        <v>235</v>
      </c>
      <c r="H279" s="1" t="s">
        <v>431</v>
      </c>
    </row>
    <row r="280" spans="1:8">
      <c r="A280" s="1">
        <v>93</v>
      </c>
      <c r="B280" s="255">
        <v>44410</v>
      </c>
      <c r="C280" s="1" t="s">
        <v>874</v>
      </c>
      <c r="D280" s="144">
        <v>78180960</v>
      </c>
      <c r="F280" s="1" t="s">
        <v>132</v>
      </c>
      <c r="G280" s="1" t="s">
        <v>235</v>
      </c>
      <c r="H280" s="1" t="s">
        <v>431</v>
      </c>
    </row>
    <row r="281" spans="1:8">
      <c r="A281" s="1">
        <v>94</v>
      </c>
      <c r="B281" s="255">
        <v>44410</v>
      </c>
      <c r="C281" s="1" t="s">
        <v>85</v>
      </c>
      <c r="E281" s="144">
        <v>14400600</v>
      </c>
      <c r="F281" s="1" t="s">
        <v>241</v>
      </c>
      <c r="G281" s="1" t="s">
        <v>234</v>
      </c>
      <c r="H281" s="1" t="s">
        <v>431</v>
      </c>
    </row>
    <row r="282" spans="1:8">
      <c r="A282" s="1">
        <v>94</v>
      </c>
      <c r="B282" s="255">
        <v>44410</v>
      </c>
      <c r="C282" s="1" t="s">
        <v>873</v>
      </c>
      <c r="E282" s="144">
        <v>1440060</v>
      </c>
      <c r="F282" s="1" t="s">
        <v>241</v>
      </c>
      <c r="G282" s="1" t="s">
        <v>234</v>
      </c>
      <c r="H282" s="1" t="s">
        <v>431</v>
      </c>
    </row>
    <row r="283" spans="1:8">
      <c r="A283" s="1">
        <v>94</v>
      </c>
      <c r="B283" s="255">
        <v>44410</v>
      </c>
      <c r="C283" s="1" t="s">
        <v>874</v>
      </c>
      <c r="D283" s="144">
        <v>15840660</v>
      </c>
      <c r="F283" s="1" t="s">
        <v>241</v>
      </c>
      <c r="G283" s="1" t="s">
        <v>234</v>
      </c>
      <c r="H283" s="1" t="s">
        <v>431</v>
      </c>
    </row>
    <row r="284" spans="1:8">
      <c r="A284" s="1">
        <v>95</v>
      </c>
      <c r="B284" s="255">
        <v>44410</v>
      </c>
      <c r="C284" s="1" t="s">
        <v>161</v>
      </c>
      <c r="E284" s="144">
        <v>8472500</v>
      </c>
      <c r="F284" s="1" t="s">
        <v>241</v>
      </c>
      <c r="G284" s="1" t="s">
        <v>235</v>
      </c>
      <c r="H284" s="1" t="s">
        <v>431</v>
      </c>
    </row>
    <row r="285" spans="1:8">
      <c r="A285" s="1">
        <v>95</v>
      </c>
      <c r="B285" s="255">
        <v>44410</v>
      </c>
      <c r="C285" s="1" t="s">
        <v>873</v>
      </c>
      <c r="E285" s="144">
        <v>847250</v>
      </c>
      <c r="F285" s="1" t="s">
        <v>241</v>
      </c>
      <c r="G285" s="1" t="s">
        <v>235</v>
      </c>
      <c r="H285" s="1" t="s">
        <v>431</v>
      </c>
    </row>
    <row r="286" spans="1:8">
      <c r="A286" s="1">
        <v>95</v>
      </c>
      <c r="B286" s="255">
        <v>44410</v>
      </c>
      <c r="C286" s="1" t="s">
        <v>874</v>
      </c>
      <c r="D286" s="144">
        <v>9319750</v>
      </c>
      <c r="F286" s="1" t="s">
        <v>241</v>
      </c>
      <c r="G286" s="1" t="s">
        <v>235</v>
      </c>
      <c r="H286" s="1" t="s">
        <v>431</v>
      </c>
    </row>
    <row r="287" spans="1:8">
      <c r="A287" s="1">
        <v>96</v>
      </c>
      <c r="B287" s="255">
        <v>44410</v>
      </c>
      <c r="C287" s="1" t="s">
        <v>161</v>
      </c>
      <c r="E287" s="144">
        <v>2934800</v>
      </c>
      <c r="F287" s="1" t="s">
        <v>241</v>
      </c>
      <c r="G287" s="1" t="s">
        <v>235</v>
      </c>
      <c r="H287" s="1" t="s">
        <v>431</v>
      </c>
    </row>
    <row r="288" spans="1:8">
      <c r="A288" s="1">
        <v>96</v>
      </c>
      <c r="B288" s="255">
        <v>44410</v>
      </c>
      <c r="C288" s="1" t="s">
        <v>873</v>
      </c>
      <c r="E288" s="144">
        <v>293480</v>
      </c>
      <c r="F288" s="1" t="s">
        <v>241</v>
      </c>
      <c r="G288" s="1" t="s">
        <v>235</v>
      </c>
      <c r="H288" s="1" t="s">
        <v>431</v>
      </c>
    </row>
    <row r="289" spans="1:8">
      <c r="A289" s="1">
        <v>96</v>
      </c>
      <c r="B289" s="255">
        <v>44410</v>
      </c>
      <c r="C289" s="1" t="s">
        <v>874</v>
      </c>
      <c r="D289" s="144">
        <v>3228280</v>
      </c>
      <c r="F289" s="1" t="s">
        <v>241</v>
      </c>
      <c r="G289" s="1" t="s">
        <v>235</v>
      </c>
      <c r="H289" s="1" t="s">
        <v>431</v>
      </c>
    </row>
    <row r="290" spans="1:8">
      <c r="A290" s="1">
        <v>97</v>
      </c>
      <c r="B290" s="255">
        <v>44410</v>
      </c>
      <c r="C290" s="1" t="s">
        <v>85</v>
      </c>
      <c r="E290" s="144">
        <v>6054000</v>
      </c>
      <c r="F290" s="1" t="s">
        <v>122</v>
      </c>
      <c r="G290" s="1" t="s">
        <v>234</v>
      </c>
      <c r="H290" s="1" t="s">
        <v>431</v>
      </c>
    </row>
    <row r="291" spans="1:8">
      <c r="A291" s="1">
        <v>97</v>
      </c>
      <c r="B291" s="255">
        <v>44410</v>
      </c>
      <c r="C291" s="1" t="s">
        <v>873</v>
      </c>
      <c r="E291" s="144">
        <v>605400</v>
      </c>
      <c r="F291" s="1" t="s">
        <v>122</v>
      </c>
      <c r="G291" s="1" t="s">
        <v>234</v>
      </c>
      <c r="H291" s="1" t="s">
        <v>431</v>
      </c>
    </row>
    <row r="292" spans="1:8">
      <c r="A292" s="1">
        <v>97</v>
      </c>
      <c r="B292" s="255">
        <v>44410</v>
      </c>
      <c r="C292" s="1" t="s">
        <v>874</v>
      </c>
      <c r="D292" s="144">
        <v>6659400</v>
      </c>
      <c r="F292" s="1" t="s">
        <v>122</v>
      </c>
      <c r="G292" s="1" t="s">
        <v>234</v>
      </c>
      <c r="H292" s="1" t="s">
        <v>431</v>
      </c>
    </row>
    <row r="293" spans="1:8">
      <c r="A293" s="1">
        <v>98</v>
      </c>
      <c r="B293" s="255">
        <v>44410</v>
      </c>
      <c r="C293" s="1" t="s">
        <v>161</v>
      </c>
      <c r="E293" s="144">
        <v>3557300</v>
      </c>
      <c r="F293" s="1" t="s">
        <v>122</v>
      </c>
      <c r="G293" s="1" t="s">
        <v>235</v>
      </c>
      <c r="H293" s="1" t="s">
        <v>431</v>
      </c>
    </row>
    <row r="294" spans="1:8">
      <c r="A294" s="1">
        <v>98</v>
      </c>
      <c r="B294" s="255">
        <v>44410</v>
      </c>
      <c r="C294" s="1" t="s">
        <v>873</v>
      </c>
      <c r="E294" s="144">
        <v>355730</v>
      </c>
      <c r="F294" s="1" t="s">
        <v>122</v>
      </c>
      <c r="G294" s="1" t="s">
        <v>235</v>
      </c>
      <c r="H294" s="1" t="s">
        <v>431</v>
      </c>
    </row>
    <row r="295" spans="1:8">
      <c r="A295" s="1">
        <v>98</v>
      </c>
      <c r="B295" s="255">
        <v>44410</v>
      </c>
      <c r="C295" s="1" t="s">
        <v>874</v>
      </c>
      <c r="D295" s="144">
        <v>3913030</v>
      </c>
      <c r="F295" s="1" t="s">
        <v>122</v>
      </c>
      <c r="G295" s="1" t="s">
        <v>235</v>
      </c>
      <c r="H295" s="1" t="s">
        <v>431</v>
      </c>
    </row>
    <row r="296" spans="1:8">
      <c r="A296" s="1">
        <v>99</v>
      </c>
      <c r="B296" s="255">
        <v>44410</v>
      </c>
      <c r="C296" s="1" t="s">
        <v>85</v>
      </c>
      <c r="E296" s="144">
        <v>11416933</v>
      </c>
      <c r="F296" s="1" t="s">
        <v>256</v>
      </c>
      <c r="G296" s="1" t="s">
        <v>234</v>
      </c>
      <c r="H296" s="1" t="s">
        <v>431</v>
      </c>
    </row>
    <row r="297" spans="1:8">
      <c r="A297" s="1">
        <v>99</v>
      </c>
      <c r="B297" s="255">
        <v>44410</v>
      </c>
      <c r="C297" s="1" t="s">
        <v>873</v>
      </c>
      <c r="E297" s="144">
        <v>1141693</v>
      </c>
      <c r="F297" s="1" t="s">
        <v>256</v>
      </c>
      <c r="G297" s="1" t="s">
        <v>234</v>
      </c>
      <c r="H297" s="1" t="s">
        <v>431</v>
      </c>
    </row>
    <row r="298" spans="1:8">
      <c r="A298" s="1">
        <v>99</v>
      </c>
      <c r="B298" s="255">
        <v>44410</v>
      </c>
      <c r="C298" s="1" t="s">
        <v>874</v>
      </c>
      <c r="D298" s="144">
        <v>12558626</v>
      </c>
      <c r="F298" s="1" t="s">
        <v>256</v>
      </c>
      <c r="G298" s="1" t="s">
        <v>234</v>
      </c>
      <c r="H298" s="1" t="s">
        <v>431</v>
      </c>
    </row>
    <row r="299" spans="1:8">
      <c r="A299" s="1">
        <v>100</v>
      </c>
      <c r="B299" s="255">
        <v>44410</v>
      </c>
      <c r="C299" s="1" t="s">
        <v>161</v>
      </c>
      <c r="E299" s="144">
        <v>6540627</v>
      </c>
      <c r="F299" s="1" t="s">
        <v>256</v>
      </c>
      <c r="G299" s="1" t="s">
        <v>235</v>
      </c>
      <c r="H299" s="1" t="s">
        <v>431</v>
      </c>
    </row>
    <row r="300" spans="1:8">
      <c r="A300" s="1">
        <v>100</v>
      </c>
      <c r="B300" s="255">
        <v>44410</v>
      </c>
      <c r="C300" s="1" t="s">
        <v>873</v>
      </c>
      <c r="E300" s="144">
        <v>654062</v>
      </c>
      <c r="F300" s="1" t="s">
        <v>256</v>
      </c>
      <c r="G300" s="1" t="s">
        <v>235</v>
      </c>
      <c r="H300" s="1" t="s">
        <v>431</v>
      </c>
    </row>
    <row r="301" spans="1:8">
      <c r="A301" s="1">
        <v>100</v>
      </c>
      <c r="B301" s="255">
        <v>44410</v>
      </c>
      <c r="C301" s="1" t="s">
        <v>874</v>
      </c>
      <c r="D301" s="144">
        <v>7194689</v>
      </c>
      <c r="F301" s="1" t="s">
        <v>256</v>
      </c>
      <c r="G301" s="1" t="s">
        <v>235</v>
      </c>
      <c r="H301" s="1" t="s">
        <v>431</v>
      </c>
    </row>
    <row r="302" spans="1:8">
      <c r="A302" s="1">
        <v>101</v>
      </c>
      <c r="B302" s="255">
        <v>44410</v>
      </c>
      <c r="C302" s="1" t="s">
        <v>161</v>
      </c>
      <c r="E302" s="144">
        <v>2499900</v>
      </c>
      <c r="F302" s="1" t="s">
        <v>872</v>
      </c>
      <c r="G302" s="1" t="s">
        <v>235</v>
      </c>
      <c r="H302" s="1" t="s">
        <v>431</v>
      </c>
    </row>
    <row r="303" spans="1:8">
      <c r="A303" s="1">
        <v>101</v>
      </c>
      <c r="B303" s="255">
        <v>44410</v>
      </c>
      <c r="C303" s="1" t="s">
        <v>873</v>
      </c>
      <c r="E303" s="144">
        <v>249990</v>
      </c>
      <c r="F303" s="1" t="s">
        <v>872</v>
      </c>
      <c r="G303" s="1" t="s">
        <v>235</v>
      </c>
      <c r="H303" s="1" t="s">
        <v>431</v>
      </c>
    </row>
    <row r="304" spans="1:8">
      <c r="A304" s="1">
        <v>101</v>
      </c>
      <c r="B304" s="255">
        <v>44410</v>
      </c>
      <c r="C304" s="1" t="s">
        <v>874</v>
      </c>
      <c r="D304" s="144">
        <v>2749890</v>
      </c>
      <c r="F304" s="1" t="s">
        <v>872</v>
      </c>
      <c r="G304" s="1" t="s">
        <v>235</v>
      </c>
      <c r="H304" s="1" t="s">
        <v>431</v>
      </c>
    </row>
    <row r="305" spans="1:8">
      <c r="A305" s="1">
        <v>102</v>
      </c>
      <c r="B305" s="255">
        <v>44410</v>
      </c>
      <c r="C305" s="1" t="s">
        <v>85</v>
      </c>
      <c r="E305" s="144">
        <v>100331200</v>
      </c>
      <c r="F305" s="1" t="s">
        <v>122</v>
      </c>
      <c r="G305" s="1" t="s">
        <v>234</v>
      </c>
      <c r="H305" s="1" t="s">
        <v>431</v>
      </c>
    </row>
    <row r="306" spans="1:8">
      <c r="A306" s="1">
        <v>102</v>
      </c>
      <c r="B306" s="255">
        <v>44410</v>
      </c>
      <c r="C306" s="1" t="s">
        <v>873</v>
      </c>
      <c r="E306" s="144">
        <v>10033120</v>
      </c>
      <c r="F306" s="1" t="s">
        <v>122</v>
      </c>
      <c r="G306" s="1" t="s">
        <v>234</v>
      </c>
      <c r="H306" s="1" t="s">
        <v>431</v>
      </c>
    </row>
    <row r="307" spans="1:8">
      <c r="A307" s="1">
        <v>102</v>
      </c>
      <c r="B307" s="255">
        <v>44410</v>
      </c>
      <c r="C307" s="1" t="s">
        <v>874</v>
      </c>
      <c r="D307" s="144">
        <v>110364320</v>
      </c>
      <c r="F307" s="1" t="s">
        <v>122</v>
      </c>
      <c r="G307" s="1" t="s">
        <v>234</v>
      </c>
      <c r="H307" s="1" t="s">
        <v>431</v>
      </c>
    </row>
    <row r="308" spans="1:8">
      <c r="A308" s="1">
        <v>103</v>
      </c>
      <c r="B308" s="255">
        <v>44410</v>
      </c>
      <c r="C308" s="1" t="s">
        <v>161</v>
      </c>
      <c r="E308" s="144">
        <v>59002200</v>
      </c>
      <c r="F308" s="1" t="s">
        <v>122</v>
      </c>
      <c r="G308" s="1" t="s">
        <v>235</v>
      </c>
      <c r="H308" s="1" t="s">
        <v>431</v>
      </c>
    </row>
    <row r="309" spans="1:8">
      <c r="A309" s="1">
        <v>103</v>
      </c>
      <c r="B309" s="255">
        <v>44410</v>
      </c>
      <c r="C309" s="1" t="s">
        <v>873</v>
      </c>
      <c r="E309" s="144">
        <v>5900220</v>
      </c>
      <c r="F309" s="1" t="s">
        <v>122</v>
      </c>
      <c r="G309" s="1" t="s">
        <v>235</v>
      </c>
      <c r="H309" s="1" t="s">
        <v>431</v>
      </c>
    </row>
    <row r="310" spans="1:8">
      <c r="A310" s="1">
        <v>103</v>
      </c>
      <c r="B310" s="255">
        <v>44410</v>
      </c>
      <c r="C310" s="1" t="s">
        <v>874</v>
      </c>
      <c r="D310" s="144">
        <v>64902420</v>
      </c>
      <c r="F310" s="1" t="s">
        <v>122</v>
      </c>
      <c r="G310" s="1" t="s">
        <v>235</v>
      </c>
      <c r="H310" s="1" t="s">
        <v>431</v>
      </c>
    </row>
    <row r="311" spans="1:8">
      <c r="A311" s="1">
        <v>104</v>
      </c>
      <c r="B311" s="255">
        <v>44410</v>
      </c>
      <c r="C311" s="1" t="s">
        <v>161</v>
      </c>
      <c r="E311" s="144">
        <v>119398249</v>
      </c>
      <c r="F311" s="1" t="s">
        <v>140</v>
      </c>
      <c r="G311" s="1" t="s">
        <v>235</v>
      </c>
      <c r="H311" s="1" t="s">
        <v>431</v>
      </c>
    </row>
    <row r="312" spans="1:8">
      <c r="A312" s="1">
        <v>104</v>
      </c>
      <c r="B312" s="255">
        <v>44410</v>
      </c>
      <c r="C312" s="1" t="s">
        <v>873</v>
      </c>
      <c r="E312" s="144">
        <v>11939824</v>
      </c>
      <c r="F312" s="1" t="s">
        <v>140</v>
      </c>
      <c r="G312" s="1" t="s">
        <v>235</v>
      </c>
      <c r="H312" s="1" t="s">
        <v>431</v>
      </c>
    </row>
    <row r="313" spans="1:8">
      <c r="A313" s="1">
        <v>104</v>
      </c>
      <c r="B313" s="255">
        <v>44410</v>
      </c>
      <c r="C313" s="1" t="s">
        <v>874</v>
      </c>
      <c r="D313" s="144">
        <v>131338073</v>
      </c>
      <c r="F313" s="1" t="s">
        <v>140</v>
      </c>
      <c r="G313" s="1" t="s">
        <v>235</v>
      </c>
      <c r="H313" s="1" t="s">
        <v>431</v>
      </c>
    </row>
    <row r="314" spans="1:8">
      <c r="A314" s="1">
        <v>105</v>
      </c>
      <c r="B314" s="255">
        <v>44410</v>
      </c>
      <c r="C314" s="1" t="s">
        <v>161</v>
      </c>
      <c r="E314" s="144">
        <v>15818951</v>
      </c>
      <c r="F314" s="1" t="s">
        <v>140</v>
      </c>
      <c r="G314" s="1" t="s">
        <v>235</v>
      </c>
      <c r="H314" s="1" t="s">
        <v>431</v>
      </c>
    </row>
    <row r="315" spans="1:8">
      <c r="A315" s="1">
        <v>105</v>
      </c>
      <c r="B315" s="255">
        <v>44410</v>
      </c>
      <c r="C315" s="1" t="s">
        <v>873</v>
      </c>
      <c r="E315" s="144">
        <v>1581895</v>
      </c>
      <c r="F315" s="1" t="s">
        <v>140</v>
      </c>
      <c r="G315" s="1" t="s">
        <v>235</v>
      </c>
      <c r="H315" s="1" t="s">
        <v>431</v>
      </c>
    </row>
    <row r="316" spans="1:8">
      <c r="A316" s="1">
        <v>105</v>
      </c>
      <c r="B316" s="255">
        <v>44410</v>
      </c>
      <c r="C316" s="1" t="s">
        <v>874</v>
      </c>
      <c r="D316" s="144">
        <v>17400846</v>
      </c>
      <c r="F316" s="1" t="s">
        <v>140</v>
      </c>
      <c r="G316" s="1" t="s">
        <v>235</v>
      </c>
      <c r="H316" s="1" t="s">
        <v>431</v>
      </c>
    </row>
  </sheetData>
  <sortState ref="A2:H316">
    <sortCondition ref="A2:A316"/>
  </sortState>
  <phoneticPr fontId="1" type="noConversion"/>
  <dataValidations count="1">
    <dataValidation type="list" allowBlank="1" showInputMessage="1" showErrorMessage="1" sqref="C1">
      <formula1>#REF!</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8"/>
  <sheetViews>
    <sheetView topLeftCell="A292" workbookViewId="0">
      <selection activeCell="D293" sqref="D1:D1048576"/>
    </sheetView>
  </sheetViews>
  <sheetFormatPr defaultRowHeight="13.5"/>
  <cols>
    <col min="1" max="1" width="8.125" style="1" bestFit="1" customWidth="1"/>
    <col min="2" max="2" width="9.75" style="1" bestFit="1" customWidth="1"/>
    <col min="3" max="3" width="11.375" style="1" bestFit="1" customWidth="1"/>
    <col min="4" max="5" width="9.25" style="144" bestFit="1" customWidth="1"/>
    <col min="6" max="6" width="22.25" style="1" bestFit="1" customWidth="1"/>
    <col min="7" max="7" width="15.625" style="1" bestFit="1" customWidth="1"/>
    <col min="8" max="16384" width="9" style="1"/>
  </cols>
  <sheetData>
    <row r="1" spans="1:9" s="142" customFormat="1" ht="15" customHeight="1">
      <c r="A1" s="142" t="s">
        <v>430</v>
      </c>
      <c r="B1" s="98" t="s">
        <v>257</v>
      </c>
      <c r="C1" s="99" t="s">
        <v>5</v>
      </c>
      <c r="D1" s="226" t="s">
        <v>6</v>
      </c>
      <c r="E1" s="226" t="s">
        <v>7</v>
      </c>
      <c r="F1" s="130" t="s">
        <v>353</v>
      </c>
      <c r="G1" s="99" t="s">
        <v>8</v>
      </c>
      <c r="H1" s="99" t="s">
        <v>9</v>
      </c>
      <c r="I1" s="159"/>
    </row>
    <row r="2" spans="1:9">
      <c r="A2" s="1">
        <v>1</v>
      </c>
      <c r="B2" s="255">
        <v>44429</v>
      </c>
      <c r="C2" s="1" t="s">
        <v>471</v>
      </c>
      <c r="E2" s="144">
        <v>58040</v>
      </c>
      <c r="F2" s="1" t="s">
        <v>118</v>
      </c>
      <c r="G2" s="1" t="s">
        <v>145</v>
      </c>
      <c r="H2" s="1" t="s">
        <v>433</v>
      </c>
    </row>
    <row r="3" spans="1:9">
      <c r="A3" s="1">
        <v>1</v>
      </c>
      <c r="B3" s="255">
        <v>44429</v>
      </c>
      <c r="C3" s="1" t="s">
        <v>467</v>
      </c>
      <c r="E3" s="144">
        <v>5804</v>
      </c>
      <c r="F3" s="1" t="s">
        <v>118</v>
      </c>
      <c r="G3" s="1" t="s">
        <v>145</v>
      </c>
      <c r="H3" s="1" t="s">
        <v>433</v>
      </c>
    </row>
    <row r="4" spans="1:9">
      <c r="A4" s="1">
        <v>1</v>
      </c>
      <c r="B4" s="255">
        <v>44429</v>
      </c>
      <c r="C4" s="1" t="s">
        <v>314</v>
      </c>
      <c r="D4" s="144">
        <v>63844</v>
      </c>
      <c r="F4" s="1" t="s">
        <v>118</v>
      </c>
      <c r="G4" s="1" t="s">
        <v>145</v>
      </c>
      <c r="H4" s="1" t="s">
        <v>433</v>
      </c>
    </row>
    <row r="5" spans="1:9">
      <c r="A5" s="1">
        <v>2</v>
      </c>
      <c r="B5" s="255">
        <v>44429</v>
      </c>
      <c r="C5" s="1" t="s">
        <v>471</v>
      </c>
      <c r="E5" s="144">
        <v>2510</v>
      </c>
      <c r="F5" s="1" t="s">
        <v>118</v>
      </c>
      <c r="G5" s="1" t="s">
        <v>146</v>
      </c>
      <c r="H5" s="1" t="s">
        <v>433</v>
      </c>
    </row>
    <row r="6" spans="1:9">
      <c r="A6" s="1">
        <v>2</v>
      </c>
      <c r="B6" s="255">
        <v>44429</v>
      </c>
      <c r="C6" s="1" t="s">
        <v>314</v>
      </c>
      <c r="D6" s="144">
        <v>2510</v>
      </c>
      <c r="F6" s="1" t="s">
        <v>118</v>
      </c>
      <c r="G6" s="1" t="s">
        <v>146</v>
      </c>
      <c r="H6" s="1" t="s">
        <v>433</v>
      </c>
    </row>
    <row r="7" spans="1:9">
      <c r="A7" s="1">
        <v>3</v>
      </c>
      <c r="B7" s="255">
        <v>44429</v>
      </c>
      <c r="C7" s="1" t="s">
        <v>471</v>
      </c>
      <c r="E7" s="144">
        <v>157560</v>
      </c>
      <c r="F7" s="1" t="s">
        <v>238</v>
      </c>
      <c r="G7" s="1" t="s">
        <v>145</v>
      </c>
      <c r="H7" s="1" t="s">
        <v>433</v>
      </c>
    </row>
    <row r="8" spans="1:9">
      <c r="A8" s="1">
        <v>3</v>
      </c>
      <c r="B8" s="255">
        <v>44429</v>
      </c>
      <c r="C8" s="1" t="s">
        <v>467</v>
      </c>
      <c r="E8" s="144">
        <v>15756</v>
      </c>
      <c r="F8" s="1" t="s">
        <v>238</v>
      </c>
      <c r="G8" s="1" t="s">
        <v>145</v>
      </c>
      <c r="H8" s="1" t="s">
        <v>433</v>
      </c>
    </row>
    <row r="9" spans="1:9">
      <c r="A9" s="1">
        <v>3</v>
      </c>
      <c r="B9" s="255">
        <v>44429</v>
      </c>
      <c r="C9" s="1" t="s">
        <v>314</v>
      </c>
      <c r="D9" s="144">
        <v>173316</v>
      </c>
      <c r="F9" s="1" t="s">
        <v>238</v>
      </c>
      <c r="G9" s="1" t="s">
        <v>145</v>
      </c>
      <c r="H9" s="1" t="s">
        <v>433</v>
      </c>
    </row>
    <row r="10" spans="1:9">
      <c r="A10" s="1">
        <v>4</v>
      </c>
      <c r="B10" s="255">
        <v>44429</v>
      </c>
      <c r="C10" s="1" t="s">
        <v>471</v>
      </c>
      <c r="E10" s="144">
        <v>6810</v>
      </c>
      <c r="F10" s="1" t="s">
        <v>238</v>
      </c>
      <c r="G10" s="1" t="s">
        <v>146</v>
      </c>
      <c r="H10" s="1" t="s">
        <v>433</v>
      </c>
    </row>
    <row r="11" spans="1:9">
      <c r="A11" s="1">
        <v>4</v>
      </c>
      <c r="B11" s="255">
        <v>44429</v>
      </c>
      <c r="C11" s="1" t="s">
        <v>314</v>
      </c>
      <c r="D11" s="144">
        <v>6810</v>
      </c>
      <c r="F11" s="1" t="s">
        <v>238</v>
      </c>
      <c r="G11" s="1" t="s">
        <v>146</v>
      </c>
      <c r="H11" s="1" t="s">
        <v>433</v>
      </c>
    </row>
    <row r="12" spans="1:9">
      <c r="A12" s="1">
        <v>5</v>
      </c>
      <c r="B12" s="255">
        <v>44429</v>
      </c>
      <c r="C12" s="1" t="s">
        <v>471</v>
      </c>
      <c r="E12" s="144">
        <v>84150</v>
      </c>
      <c r="F12" s="1" t="s">
        <v>141</v>
      </c>
      <c r="G12" s="1" t="s">
        <v>145</v>
      </c>
      <c r="H12" s="1" t="s">
        <v>433</v>
      </c>
    </row>
    <row r="13" spans="1:9">
      <c r="A13" s="1">
        <v>5</v>
      </c>
      <c r="B13" s="255">
        <v>44429</v>
      </c>
      <c r="C13" s="1" t="s">
        <v>467</v>
      </c>
      <c r="E13" s="144">
        <v>8415</v>
      </c>
      <c r="F13" s="1" t="s">
        <v>141</v>
      </c>
      <c r="G13" s="1" t="s">
        <v>145</v>
      </c>
      <c r="H13" s="1" t="s">
        <v>433</v>
      </c>
    </row>
    <row r="14" spans="1:9">
      <c r="A14" s="1">
        <v>5</v>
      </c>
      <c r="B14" s="255">
        <v>44429</v>
      </c>
      <c r="C14" s="1" t="s">
        <v>314</v>
      </c>
      <c r="D14" s="144">
        <v>92565</v>
      </c>
      <c r="F14" s="1" t="s">
        <v>141</v>
      </c>
      <c r="G14" s="1" t="s">
        <v>145</v>
      </c>
      <c r="H14" s="1" t="s">
        <v>433</v>
      </c>
    </row>
    <row r="15" spans="1:9">
      <c r="A15" s="1">
        <v>6</v>
      </c>
      <c r="B15" s="255">
        <v>44429</v>
      </c>
      <c r="C15" s="1" t="s">
        <v>471</v>
      </c>
      <c r="E15" s="144">
        <v>3640</v>
      </c>
      <c r="F15" s="1" t="s">
        <v>141</v>
      </c>
      <c r="G15" s="1" t="s">
        <v>146</v>
      </c>
      <c r="H15" s="1" t="s">
        <v>433</v>
      </c>
    </row>
    <row r="16" spans="1:9">
      <c r="A16" s="1">
        <v>6</v>
      </c>
      <c r="B16" s="255">
        <v>44429</v>
      </c>
      <c r="C16" s="1" t="s">
        <v>314</v>
      </c>
      <c r="D16" s="144">
        <v>3640</v>
      </c>
      <c r="F16" s="1" t="s">
        <v>141</v>
      </c>
      <c r="G16" s="1" t="s">
        <v>146</v>
      </c>
      <c r="H16" s="1" t="s">
        <v>433</v>
      </c>
    </row>
    <row r="17" spans="1:8">
      <c r="A17" s="1">
        <v>7</v>
      </c>
      <c r="B17" s="255">
        <v>44429</v>
      </c>
      <c r="C17" s="1" t="s">
        <v>471</v>
      </c>
      <c r="E17" s="144">
        <v>108160</v>
      </c>
      <c r="F17" s="1" t="s">
        <v>141</v>
      </c>
      <c r="G17" s="1" t="s">
        <v>236</v>
      </c>
      <c r="H17" s="1" t="s">
        <v>433</v>
      </c>
    </row>
    <row r="18" spans="1:8">
      <c r="A18" s="1">
        <v>7</v>
      </c>
      <c r="B18" s="255">
        <v>44429</v>
      </c>
      <c r="C18" s="1" t="s">
        <v>467</v>
      </c>
      <c r="E18" s="144">
        <v>10816</v>
      </c>
      <c r="F18" s="1" t="s">
        <v>141</v>
      </c>
      <c r="G18" s="1" t="s">
        <v>236</v>
      </c>
      <c r="H18" s="1" t="s">
        <v>433</v>
      </c>
    </row>
    <row r="19" spans="1:8">
      <c r="A19" s="1">
        <v>7</v>
      </c>
      <c r="B19" s="255">
        <v>44429</v>
      </c>
      <c r="C19" s="1" t="s">
        <v>314</v>
      </c>
      <c r="D19" s="144">
        <v>118976</v>
      </c>
      <c r="F19" s="1" t="s">
        <v>141</v>
      </c>
      <c r="G19" s="1" t="s">
        <v>236</v>
      </c>
      <c r="H19" s="1" t="s">
        <v>433</v>
      </c>
    </row>
    <row r="20" spans="1:8">
      <c r="A20" s="1">
        <v>8</v>
      </c>
      <c r="B20" s="255">
        <v>44429</v>
      </c>
      <c r="C20" s="1" t="s">
        <v>471</v>
      </c>
      <c r="E20" s="144">
        <v>4680</v>
      </c>
      <c r="F20" s="1" t="s">
        <v>141</v>
      </c>
      <c r="G20" s="1" t="s">
        <v>237</v>
      </c>
      <c r="H20" s="1" t="s">
        <v>433</v>
      </c>
    </row>
    <row r="21" spans="1:8">
      <c r="A21" s="1">
        <v>8</v>
      </c>
      <c r="B21" s="255">
        <v>44429</v>
      </c>
      <c r="C21" s="1" t="s">
        <v>314</v>
      </c>
      <c r="D21" s="144">
        <v>4680</v>
      </c>
      <c r="F21" s="1" t="s">
        <v>141</v>
      </c>
      <c r="G21" s="1" t="s">
        <v>237</v>
      </c>
      <c r="H21" s="1" t="s">
        <v>433</v>
      </c>
    </row>
    <row r="22" spans="1:8">
      <c r="A22" s="1">
        <v>9</v>
      </c>
      <c r="B22" s="255">
        <v>44429</v>
      </c>
      <c r="C22" s="1" t="s">
        <v>471</v>
      </c>
      <c r="E22" s="144">
        <v>66230</v>
      </c>
      <c r="F22" s="1" t="s">
        <v>336</v>
      </c>
      <c r="G22" s="1" t="s">
        <v>145</v>
      </c>
      <c r="H22" s="1" t="s">
        <v>433</v>
      </c>
    </row>
    <row r="23" spans="1:8">
      <c r="A23" s="1">
        <v>9</v>
      </c>
      <c r="B23" s="255">
        <v>44429</v>
      </c>
      <c r="C23" s="1" t="s">
        <v>467</v>
      </c>
      <c r="E23" s="144">
        <v>6623</v>
      </c>
      <c r="F23" s="1" t="s">
        <v>336</v>
      </c>
      <c r="G23" s="1" t="s">
        <v>145</v>
      </c>
      <c r="H23" s="1" t="s">
        <v>433</v>
      </c>
    </row>
    <row r="24" spans="1:8">
      <c r="A24" s="1">
        <v>9</v>
      </c>
      <c r="B24" s="255">
        <v>44429</v>
      </c>
      <c r="C24" s="1" t="s">
        <v>314</v>
      </c>
      <c r="D24" s="144">
        <v>72853</v>
      </c>
      <c r="F24" s="1" t="s">
        <v>336</v>
      </c>
      <c r="G24" s="1" t="s">
        <v>145</v>
      </c>
      <c r="H24" s="1" t="s">
        <v>433</v>
      </c>
    </row>
    <row r="25" spans="1:8">
      <c r="A25" s="1">
        <v>10</v>
      </c>
      <c r="B25" s="255">
        <v>44429</v>
      </c>
      <c r="C25" s="1" t="s">
        <v>471</v>
      </c>
      <c r="D25" s="1"/>
      <c r="E25" s="144">
        <v>2860</v>
      </c>
      <c r="F25" s="1" t="s">
        <v>336</v>
      </c>
      <c r="G25" s="1" t="s">
        <v>146</v>
      </c>
      <c r="H25" s="1" t="s">
        <v>433</v>
      </c>
    </row>
    <row r="26" spans="1:8">
      <c r="A26" s="1">
        <v>10</v>
      </c>
      <c r="B26" s="255">
        <v>44429</v>
      </c>
      <c r="C26" s="1" t="s">
        <v>314</v>
      </c>
      <c r="D26" s="144">
        <v>2860</v>
      </c>
      <c r="F26" s="1" t="s">
        <v>336</v>
      </c>
      <c r="G26" s="1" t="s">
        <v>146</v>
      </c>
      <c r="H26" s="1" t="s">
        <v>433</v>
      </c>
    </row>
    <row r="27" spans="1:8">
      <c r="A27" s="1">
        <v>12</v>
      </c>
      <c r="B27" s="255">
        <v>44429</v>
      </c>
      <c r="C27" s="1" t="s">
        <v>471</v>
      </c>
      <c r="D27" s="1"/>
      <c r="E27" s="144">
        <v>63470</v>
      </c>
      <c r="F27" s="1" t="s">
        <v>366</v>
      </c>
      <c r="G27" s="1" t="s">
        <v>145</v>
      </c>
      <c r="H27" s="1" t="s">
        <v>433</v>
      </c>
    </row>
    <row r="28" spans="1:8">
      <c r="A28" s="1">
        <v>12</v>
      </c>
      <c r="B28" s="255">
        <v>44429</v>
      </c>
      <c r="C28" s="1" t="s">
        <v>467</v>
      </c>
      <c r="E28" s="144">
        <v>6347</v>
      </c>
      <c r="F28" s="1" t="s">
        <v>366</v>
      </c>
      <c r="G28" s="1" t="s">
        <v>145</v>
      </c>
      <c r="H28" s="1" t="s">
        <v>433</v>
      </c>
    </row>
    <row r="29" spans="1:8">
      <c r="A29" s="1">
        <v>12</v>
      </c>
      <c r="B29" s="255">
        <v>44429</v>
      </c>
      <c r="C29" s="1" t="s">
        <v>314</v>
      </c>
      <c r="D29" s="144">
        <v>69817</v>
      </c>
      <c r="F29" s="1" t="s">
        <v>366</v>
      </c>
      <c r="G29" s="1" t="s">
        <v>145</v>
      </c>
      <c r="H29" s="1" t="s">
        <v>433</v>
      </c>
    </row>
    <row r="30" spans="1:8">
      <c r="A30" s="1">
        <v>13</v>
      </c>
      <c r="B30" s="255">
        <v>44429</v>
      </c>
      <c r="C30" s="1" t="s">
        <v>471</v>
      </c>
      <c r="D30" s="1"/>
      <c r="E30" s="144">
        <v>2740</v>
      </c>
      <c r="F30" s="1" t="s">
        <v>366</v>
      </c>
      <c r="G30" s="1" t="s">
        <v>146</v>
      </c>
      <c r="H30" s="1" t="s">
        <v>433</v>
      </c>
    </row>
    <row r="31" spans="1:8">
      <c r="A31" s="1">
        <v>13</v>
      </c>
      <c r="B31" s="255">
        <v>44429</v>
      </c>
      <c r="C31" s="1" t="s">
        <v>314</v>
      </c>
      <c r="D31" s="144">
        <v>2740</v>
      </c>
      <c r="F31" s="1" t="s">
        <v>366</v>
      </c>
      <c r="G31" s="1" t="s">
        <v>146</v>
      </c>
      <c r="H31" s="1" t="s">
        <v>433</v>
      </c>
    </row>
    <row r="32" spans="1:8">
      <c r="A32" s="1">
        <v>14</v>
      </c>
      <c r="B32" s="255">
        <v>44429</v>
      </c>
      <c r="C32" s="1" t="s">
        <v>471</v>
      </c>
      <c r="D32" s="1"/>
      <c r="E32" s="144">
        <v>1211020</v>
      </c>
      <c r="F32" s="1" t="s">
        <v>366</v>
      </c>
      <c r="G32" s="1" t="s">
        <v>236</v>
      </c>
      <c r="H32" s="1" t="s">
        <v>433</v>
      </c>
    </row>
    <row r="33" spans="1:8">
      <c r="A33" s="1">
        <v>14</v>
      </c>
      <c r="B33" s="255">
        <v>44429</v>
      </c>
      <c r="C33" s="1" t="s">
        <v>467</v>
      </c>
      <c r="E33" s="144">
        <v>121102</v>
      </c>
      <c r="F33" s="1" t="s">
        <v>366</v>
      </c>
      <c r="G33" s="1" t="s">
        <v>236</v>
      </c>
      <c r="H33" s="1" t="s">
        <v>433</v>
      </c>
    </row>
    <row r="34" spans="1:8">
      <c r="A34" s="1">
        <v>14</v>
      </c>
      <c r="B34" s="255">
        <v>44429</v>
      </c>
      <c r="C34" s="1" t="s">
        <v>314</v>
      </c>
      <c r="D34" s="144">
        <v>1332122</v>
      </c>
      <c r="F34" s="1" t="s">
        <v>366</v>
      </c>
      <c r="G34" s="1" t="s">
        <v>236</v>
      </c>
      <c r="H34" s="1" t="s">
        <v>433</v>
      </c>
    </row>
    <row r="35" spans="1:8">
      <c r="A35" s="1">
        <v>15</v>
      </c>
      <c r="B35" s="255">
        <v>44429</v>
      </c>
      <c r="C35" s="1" t="s">
        <v>471</v>
      </c>
      <c r="D35" s="1"/>
      <c r="E35" s="144">
        <v>52430</v>
      </c>
      <c r="F35" s="1" t="s">
        <v>366</v>
      </c>
      <c r="G35" s="1" t="s">
        <v>237</v>
      </c>
      <c r="H35" s="1" t="s">
        <v>433</v>
      </c>
    </row>
    <row r="36" spans="1:8">
      <c r="A36" s="1">
        <v>15</v>
      </c>
      <c r="B36" s="255">
        <v>44429</v>
      </c>
      <c r="C36" s="1" t="s">
        <v>314</v>
      </c>
      <c r="D36" s="144">
        <v>52430</v>
      </c>
      <c r="F36" s="1" t="s">
        <v>366</v>
      </c>
      <c r="G36" s="1" t="s">
        <v>237</v>
      </c>
      <c r="H36" s="1" t="s">
        <v>433</v>
      </c>
    </row>
    <row r="37" spans="1:8">
      <c r="A37" s="1">
        <v>16</v>
      </c>
      <c r="B37" s="255">
        <v>44429</v>
      </c>
      <c r="C37" s="1" t="s">
        <v>471</v>
      </c>
      <c r="D37" s="1"/>
      <c r="E37" s="144">
        <v>24010</v>
      </c>
      <c r="F37" s="1" t="s">
        <v>123</v>
      </c>
      <c r="G37" s="1" t="s">
        <v>145</v>
      </c>
      <c r="H37" s="1" t="s">
        <v>433</v>
      </c>
    </row>
    <row r="38" spans="1:8">
      <c r="A38" s="1">
        <v>16</v>
      </c>
      <c r="B38" s="255">
        <v>44429</v>
      </c>
      <c r="C38" s="1" t="s">
        <v>467</v>
      </c>
      <c r="E38" s="144">
        <v>2401</v>
      </c>
      <c r="F38" s="1" t="s">
        <v>123</v>
      </c>
      <c r="G38" s="1" t="s">
        <v>145</v>
      </c>
      <c r="H38" s="1" t="s">
        <v>433</v>
      </c>
    </row>
    <row r="39" spans="1:8">
      <c r="A39" s="1">
        <v>16</v>
      </c>
      <c r="B39" s="255">
        <v>44429</v>
      </c>
      <c r="C39" s="1" t="s">
        <v>314</v>
      </c>
      <c r="D39" s="144">
        <v>26411</v>
      </c>
      <c r="F39" s="1" t="s">
        <v>123</v>
      </c>
      <c r="G39" s="1" t="s">
        <v>145</v>
      </c>
      <c r="H39" s="1" t="s">
        <v>433</v>
      </c>
    </row>
    <row r="40" spans="1:8">
      <c r="A40" s="1">
        <v>17</v>
      </c>
      <c r="B40" s="255">
        <v>44429</v>
      </c>
      <c r="C40" s="1" t="s">
        <v>471</v>
      </c>
      <c r="D40" s="1"/>
      <c r="E40" s="144">
        <v>1030</v>
      </c>
      <c r="F40" s="1" t="s">
        <v>123</v>
      </c>
      <c r="G40" s="1" t="s">
        <v>146</v>
      </c>
      <c r="H40" s="1" t="s">
        <v>433</v>
      </c>
    </row>
    <row r="41" spans="1:8">
      <c r="A41" s="1">
        <v>17</v>
      </c>
      <c r="B41" s="255">
        <v>44429</v>
      </c>
      <c r="C41" s="1" t="s">
        <v>314</v>
      </c>
      <c r="D41" s="144">
        <v>1030</v>
      </c>
      <c r="F41" s="1" t="s">
        <v>123</v>
      </c>
      <c r="G41" s="1" t="s">
        <v>146</v>
      </c>
      <c r="H41" s="1" t="s">
        <v>433</v>
      </c>
    </row>
    <row r="42" spans="1:8">
      <c r="A42" s="1">
        <v>18</v>
      </c>
      <c r="B42" s="255">
        <v>44429</v>
      </c>
      <c r="C42" s="1" t="s">
        <v>471</v>
      </c>
      <c r="D42" s="1"/>
      <c r="E42" s="144">
        <v>73580</v>
      </c>
      <c r="F42" s="1" t="s">
        <v>238</v>
      </c>
      <c r="G42" s="1" t="s">
        <v>145</v>
      </c>
      <c r="H42" s="1" t="s">
        <v>433</v>
      </c>
    </row>
    <row r="43" spans="1:8">
      <c r="A43" s="1">
        <v>18</v>
      </c>
      <c r="B43" s="255">
        <v>44429</v>
      </c>
      <c r="C43" s="1" t="s">
        <v>467</v>
      </c>
      <c r="E43" s="144">
        <v>7358</v>
      </c>
      <c r="F43" s="1" t="s">
        <v>238</v>
      </c>
      <c r="G43" s="1" t="s">
        <v>145</v>
      </c>
      <c r="H43" s="1" t="s">
        <v>433</v>
      </c>
    </row>
    <row r="44" spans="1:8">
      <c r="A44" s="1">
        <v>18</v>
      </c>
      <c r="B44" s="255">
        <v>44429</v>
      </c>
      <c r="C44" s="1" t="s">
        <v>314</v>
      </c>
      <c r="D44" s="144">
        <v>80938</v>
      </c>
      <c r="F44" s="1" t="s">
        <v>238</v>
      </c>
      <c r="G44" s="1" t="s">
        <v>145</v>
      </c>
      <c r="H44" s="1" t="s">
        <v>433</v>
      </c>
    </row>
    <row r="45" spans="1:8">
      <c r="A45" s="1">
        <v>19</v>
      </c>
      <c r="B45" s="255">
        <v>44429</v>
      </c>
      <c r="C45" s="1" t="s">
        <v>471</v>
      </c>
      <c r="D45" s="1"/>
      <c r="E45" s="144">
        <v>3180</v>
      </c>
      <c r="F45" s="1" t="s">
        <v>238</v>
      </c>
      <c r="G45" s="1" t="s">
        <v>146</v>
      </c>
      <c r="H45" s="1" t="s">
        <v>433</v>
      </c>
    </row>
    <row r="46" spans="1:8">
      <c r="A46" s="1">
        <v>19</v>
      </c>
      <c r="B46" s="255">
        <v>44429</v>
      </c>
      <c r="C46" s="1" t="s">
        <v>314</v>
      </c>
      <c r="D46" s="144">
        <v>3180</v>
      </c>
      <c r="F46" s="1" t="s">
        <v>238</v>
      </c>
      <c r="G46" s="1" t="s">
        <v>146</v>
      </c>
      <c r="H46" s="1" t="s">
        <v>433</v>
      </c>
    </row>
    <row r="47" spans="1:8">
      <c r="A47" s="1">
        <v>21</v>
      </c>
      <c r="B47" s="255">
        <v>44429</v>
      </c>
      <c r="C47" s="1" t="s">
        <v>471</v>
      </c>
      <c r="D47" s="1"/>
      <c r="E47" s="144">
        <v>50800</v>
      </c>
      <c r="F47" s="1" t="s">
        <v>343</v>
      </c>
      <c r="G47" s="1" t="s">
        <v>145</v>
      </c>
      <c r="H47" s="1" t="s">
        <v>433</v>
      </c>
    </row>
    <row r="48" spans="1:8">
      <c r="A48" s="1">
        <v>21</v>
      </c>
      <c r="B48" s="255">
        <v>44429</v>
      </c>
      <c r="C48" s="1" t="s">
        <v>467</v>
      </c>
      <c r="E48" s="144">
        <v>5080</v>
      </c>
      <c r="F48" s="1" t="s">
        <v>343</v>
      </c>
      <c r="G48" s="1" t="s">
        <v>145</v>
      </c>
      <c r="H48" s="1" t="s">
        <v>433</v>
      </c>
    </row>
    <row r="49" spans="1:8">
      <c r="A49" s="1">
        <v>21</v>
      </c>
      <c r="B49" s="255">
        <v>44429</v>
      </c>
      <c r="C49" s="1" t="s">
        <v>314</v>
      </c>
      <c r="D49" s="144">
        <v>55880</v>
      </c>
      <c r="F49" s="1" t="s">
        <v>343</v>
      </c>
      <c r="G49" s="1" t="s">
        <v>145</v>
      </c>
      <c r="H49" s="1" t="s">
        <v>433</v>
      </c>
    </row>
    <row r="50" spans="1:8">
      <c r="A50" s="1">
        <v>22</v>
      </c>
      <c r="B50" s="255">
        <v>44429</v>
      </c>
      <c r="C50" s="1" t="s">
        <v>471</v>
      </c>
      <c r="D50" s="1"/>
      <c r="E50" s="144">
        <v>2190</v>
      </c>
      <c r="F50" s="1" t="s">
        <v>343</v>
      </c>
      <c r="G50" s="1" t="s">
        <v>146</v>
      </c>
      <c r="H50" s="1" t="s">
        <v>433</v>
      </c>
    </row>
    <row r="51" spans="1:8">
      <c r="A51" s="1">
        <v>22</v>
      </c>
      <c r="B51" s="255">
        <v>44429</v>
      </c>
      <c r="C51" s="1" t="s">
        <v>314</v>
      </c>
      <c r="D51" s="144">
        <v>2190</v>
      </c>
      <c r="F51" s="1" t="s">
        <v>343</v>
      </c>
      <c r="G51" s="1" t="s">
        <v>146</v>
      </c>
      <c r="H51" s="1" t="s">
        <v>433</v>
      </c>
    </row>
    <row r="52" spans="1:8">
      <c r="A52" s="1">
        <v>23</v>
      </c>
      <c r="B52" s="255">
        <v>44429</v>
      </c>
      <c r="C52" s="1" t="s">
        <v>471</v>
      </c>
      <c r="D52" s="1"/>
      <c r="E52" s="144">
        <v>60830</v>
      </c>
      <c r="F52" s="1" t="s">
        <v>263</v>
      </c>
      <c r="G52" s="1" t="s">
        <v>145</v>
      </c>
      <c r="H52" s="1" t="s">
        <v>433</v>
      </c>
    </row>
    <row r="53" spans="1:8">
      <c r="A53" s="1">
        <v>23</v>
      </c>
      <c r="B53" s="255">
        <v>44429</v>
      </c>
      <c r="C53" s="1" t="s">
        <v>467</v>
      </c>
      <c r="E53" s="144">
        <v>6083</v>
      </c>
      <c r="F53" s="1" t="s">
        <v>263</v>
      </c>
      <c r="G53" s="1" t="s">
        <v>145</v>
      </c>
      <c r="H53" s="1" t="s">
        <v>433</v>
      </c>
    </row>
    <row r="54" spans="1:8">
      <c r="A54" s="1">
        <v>23</v>
      </c>
      <c r="B54" s="255">
        <v>44429</v>
      </c>
      <c r="C54" s="1" t="s">
        <v>314</v>
      </c>
      <c r="D54" s="144">
        <v>66913</v>
      </c>
      <c r="F54" s="1" t="s">
        <v>263</v>
      </c>
      <c r="G54" s="1" t="s">
        <v>145</v>
      </c>
      <c r="H54" s="1" t="s">
        <v>433</v>
      </c>
    </row>
    <row r="55" spans="1:8">
      <c r="A55" s="1">
        <v>24</v>
      </c>
      <c r="B55" s="255">
        <v>44429</v>
      </c>
      <c r="C55" s="1" t="s">
        <v>471</v>
      </c>
      <c r="D55" s="1"/>
      <c r="E55" s="144">
        <v>2630</v>
      </c>
      <c r="F55" s="1" t="s">
        <v>263</v>
      </c>
      <c r="G55" s="1" t="s">
        <v>146</v>
      </c>
      <c r="H55" s="1" t="s">
        <v>433</v>
      </c>
    </row>
    <row r="56" spans="1:8">
      <c r="A56" s="1">
        <v>24</v>
      </c>
      <c r="B56" s="255">
        <v>44429</v>
      </c>
      <c r="C56" s="1" t="s">
        <v>314</v>
      </c>
      <c r="D56" s="144">
        <v>2630</v>
      </c>
      <c r="F56" s="1" t="s">
        <v>263</v>
      </c>
      <c r="G56" s="1" t="s">
        <v>146</v>
      </c>
      <c r="H56" s="1" t="s">
        <v>433</v>
      </c>
    </row>
    <row r="57" spans="1:8">
      <c r="A57" s="1">
        <v>26</v>
      </c>
      <c r="B57" s="255">
        <v>44429</v>
      </c>
      <c r="C57" s="1" t="s">
        <v>471</v>
      </c>
      <c r="D57" s="1"/>
      <c r="E57" s="144">
        <v>7380</v>
      </c>
      <c r="F57" s="1" t="s">
        <v>328</v>
      </c>
      <c r="G57" s="1" t="s">
        <v>145</v>
      </c>
      <c r="H57" s="1" t="s">
        <v>433</v>
      </c>
    </row>
    <row r="58" spans="1:8">
      <c r="A58" s="1">
        <v>26</v>
      </c>
      <c r="B58" s="255">
        <v>44429</v>
      </c>
      <c r="C58" s="1" t="s">
        <v>467</v>
      </c>
      <c r="E58" s="144">
        <v>738</v>
      </c>
      <c r="F58" s="1" t="s">
        <v>328</v>
      </c>
      <c r="G58" s="1" t="s">
        <v>145</v>
      </c>
      <c r="H58" s="1" t="s">
        <v>433</v>
      </c>
    </row>
    <row r="59" spans="1:8">
      <c r="A59" s="1">
        <v>26</v>
      </c>
      <c r="B59" s="255">
        <v>44429</v>
      </c>
      <c r="C59" s="1" t="s">
        <v>314</v>
      </c>
      <c r="D59" s="144">
        <v>8118</v>
      </c>
      <c r="F59" s="1" t="s">
        <v>328</v>
      </c>
      <c r="G59" s="1" t="s">
        <v>145</v>
      </c>
      <c r="H59" s="1" t="s">
        <v>433</v>
      </c>
    </row>
    <row r="60" spans="1:8">
      <c r="A60" s="1">
        <v>27</v>
      </c>
      <c r="B60" s="255">
        <v>44429</v>
      </c>
      <c r="C60" s="1" t="s">
        <v>471</v>
      </c>
      <c r="D60" s="1"/>
      <c r="E60" s="144">
        <v>310</v>
      </c>
      <c r="F60" s="1" t="s">
        <v>328</v>
      </c>
      <c r="G60" s="1" t="s">
        <v>146</v>
      </c>
      <c r="H60" s="1" t="s">
        <v>433</v>
      </c>
    </row>
    <row r="61" spans="1:8">
      <c r="A61" s="1">
        <v>27</v>
      </c>
      <c r="B61" s="255">
        <v>44429</v>
      </c>
      <c r="C61" s="1" t="s">
        <v>314</v>
      </c>
      <c r="D61" s="144">
        <v>310</v>
      </c>
      <c r="F61" s="1" t="s">
        <v>328</v>
      </c>
      <c r="G61" s="1" t="s">
        <v>146</v>
      </c>
      <c r="H61" s="1" t="s">
        <v>433</v>
      </c>
    </row>
    <row r="62" spans="1:8">
      <c r="A62" s="1">
        <v>28</v>
      </c>
      <c r="B62" s="255">
        <v>44429</v>
      </c>
      <c r="C62" s="1" t="s">
        <v>471</v>
      </c>
      <c r="D62" s="1"/>
      <c r="E62" s="144">
        <v>2205000</v>
      </c>
      <c r="F62" s="1" t="s">
        <v>328</v>
      </c>
      <c r="G62" s="1" t="s">
        <v>147</v>
      </c>
      <c r="H62" s="1" t="s">
        <v>433</v>
      </c>
    </row>
    <row r="63" spans="1:8">
      <c r="A63" s="1">
        <v>28</v>
      </c>
      <c r="B63" s="255">
        <v>44429</v>
      </c>
      <c r="C63" s="1" t="s">
        <v>467</v>
      </c>
      <c r="E63" s="144">
        <v>220500</v>
      </c>
      <c r="F63" s="1" t="s">
        <v>328</v>
      </c>
      <c r="G63" s="1" t="s">
        <v>147</v>
      </c>
      <c r="H63" s="1" t="s">
        <v>433</v>
      </c>
    </row>
    <row r="64" spans="1:8">
      <c r="A64" s="1">
        <v>28</v>
      </c>
      <c r="B64" s="255">
        <v>44429</v>
      </c>
      <c r="C64" s="1" t="s">
        <v>314</v>
      </c>
      <c r="D64" s="144">
        <v>2425500</v>
      </c>
      <c r="F64" s="1" t="s">
        <v>328</v>
      </c>
      <c r="G64" s="1" t="s">
        <v>147</v>
      </c>
      <c r="H64" s="1" t="s">
        <v>433</v>
      </c>
    </row>
    <row r="65" spans="1:8">
      <c r="A65" s="1">
        <v>29</v>
      </c>
      <c r="B65" s="255">
        <v>44429</v>
      </c>
      <c r="C65" s="1" t="s">
        <v>471</v>
      </c>
      <c r="D65" s="1"/>
      <c r="E65" s="144">
        <v>9140</v>
      </c>
      <c r="F65" s="1" t="s">
        <v>126</v>
      </c>
      <c r="G65" s="1" t="s">
        <v>145</v>
      </c>
      <c r="H65" s="1" t="s">
        <v>433</v>
      </c>
    </row>
    <row r="66" spans="1:8">
      <c r="A66" s="1">
        <v>29</v>
      </c>
      <c r="B66" s="255">
        <v>44429</v>
      </c>
      <c r="C66" s="1" t="s">
        <v>467</v>
      </c>
      <c r="E66" s="144">
        <v>914</v>
      </c>
      <c r="F66" s="1" t="s">
        <v>126</v>
      </c>
      <c r="G66" s="1" t="s">
        <v>145</v>
      </c>
      <c r="H66" s="1" t="s">
        <v>433</v>
      </c>
    </row>
    <row r="67" spans="1:8">
      <c r="A67" s="1">
        <v>29</v>
      </c>
      <c r="B67" s="255">
        <v>44429</v>
      </c>
      <c r="C67" s="1" t="s">
        <v>314</v>
      </c>
      <c r="D67" s="144">
        <v>10054</v>
      </c>
      <c r="F67" s="1" t="s">
        <v>126</v>
      </c>
      <c r="G67" s="1" t="s">
        <v>145</v>
      </c>
      <c r="H67" s="1" t="s">
        <v>433</v>
      </c>
    </row>
    <row r="68" spans="1:8">
      <c r="A68" s="1">
        <v>30</v>
      </c>
      <c r="B68" s="255">
        <v>44429</v>
      </c>
      <c r="C68" s="1" t="s">
        <v>471</v>
      </c>
      <c r="D68" s="1"/>
      <c r="E68" s="144">
        <v>390</v>
      </c>
      <c r="F68" s="1" t="s">
        <v>126</v>
      </c>
      <c r="G68" s="1" t="s">
        <v>146</v>
      </c>
      <c r="H68" s="1" t="s">
        <v>433</v>
      </c>
    </row>
    <row r="69" spans="1:8">
      <c r="A69" s="1">
        <v>30</v>
      </c>
      <c r="B69" s="255">
        <v>44429</v>
      </c>
      <c r="C69" s="1" t="s">
        <v>314</v>
      </c>
      <c r="D69" s="144">
        <v>390</v>
      </c>
      <c r="F69" s="1" t="s">
        <v>126</v>
      </c>
      <c r="G69" s="1" t="s">
        <v>146</v>
      </c>
      <c r="H69" s="1" t="s">
        <v>433</v>
      </c>
    </row>
    <row r="70" spans="1:8">
      <c r="A70" s="1">
        <v>31</v>
      </c>
      <c r="B70" s="255">
        <v>44429</v>
      </c>
      <c r="C70" s="1" t="s">
        <v>471</v>
      </c>
      <c r="D70" s="1"/>
      <c r="E70" s="144">
        <v>8290</v>
      </c>
      <c r="F70" s="1" t="s">
        <v>435</v>
      </c>
      <c r="G70" s="1" t="s">
        <v>145</v>
      </c>
      <c r="H70" s="1" t="s">
        <v>433</v>
      </c>
    </row>
    <row r="71" spans="1:8">
      <c r="A71" s="1">
        <v>31</v>
      </c>
      <c r="B71" s="255">
        <v>44429</v>
      </c>
      <c r="C71" s="1" t="s">
        <v>467</v>
      </c>
      <c r="E71" s="144">
        <v>829</v>
      </c>
      <c r="F71" s="1" t="s">
        <v>435</v>
      </c>
      <c r="G71" s="1" t="s">
        <v>145</v>
      </c>
      <c r="H71" s="1" t="s">
        <v>433</v>
      </c>
    </row>
    <row r="72" spans="1:8">
      <c r="A72" s="1">
        <v>31</v>
      </c>
      <c r="B72" s="255">
        <v>44429</v>
      </c>
      <c r="C72" s="1" t="s">
        <v>314</v>
      </c>
      <c r="D72" s="144">
        <v>9119</v>
      </c>
      <c r="F72" s="1" t="s">
        <v>435</v>
      </c>
      <c r="G72" s="1" t="s">
        <v>145</v>
      </c>
      <c r="H72" s="1" t="s">
        <v>433</v>
      </c>
    </row>
    <row r="73" spans="1:8">
      <c r="A73" s="1">
        <v>32</v>
      </c>
      <c r="B73" s="255">
        <v>44429</v>
      </c>
      <c r="C73" s="1" t="s">
        <v>471</v>
      </c>
      <c r="D73" s="1"/>
      <c r="E73" s="144">
        <v>350</v>
      </c>
      <c r="F73" s="1" t="s">
        <v>435</v>
      </c>
      <c r="G73" s="1" t="s">
        <v>146</v>
      </c>
      <c r="H73" s="1" t="s">
        <v>433</v>
      </c>
    </row>
    <row r="74" spans="1:8">
      <c r="A74" s="1">
        <v>32</v>
      </c>
      <c r="B74" s="255">
        <v>44429</v>
      </c>
      <c r="C74" s="1" t="s">
        <v>314</v>
      </c>
      <c r="D74" s="144">
        <v>350</v>
      </c>
      <c r="F74" s="1" t="s">
        <v>435</v>
      </c>
      <c r="G74" s="1" t="s">
        <v>146</v>
      </c>
      <c r="H74" s="1" t="s">
        <v>433</v>
      </c>
    </row>
    <row r="75" spans="1:8">
      <c r="A75" s="1">
        <v>35</v>
      </c>
      <c r="B75" s="255">
        <v>44429</v>
      </c>
      <c r="C75" s="1" t="s">
        <v>471</v>
      </c>
      <c r="D75" s="1"/>
      <c r="E75" s="144">
        <v>3090</v>
      </c>
      <c r="F75" s="1" t="s">
        <v>355</v>
      </c>
      <c r="G75" s="1" t="s">
        <v>145</v>
      </c>
      <c r="H75" s="1" t="s">
        <v>433</v>
      </c>
    </row>
    <row r="76" spans="1:8">
      <c r="A76" s="1">
        <v>35</v>
      </c>
      <c r="B76" s="255">
        <v>44429</v>
      </c>
      <c r="C76" s="1" t="s">
        <v>467</v>
      </c>
      <c r="E76" s="144">
        <v>309</v>
      </c>
      <c r="F76" s="1" t="s">
        <v>355</v>
      </c>
      <c r="G76" s="1" t="s">
        <v>145</v>
      </c>
      <c r="H76" s="1" t="s">
        <v>433</v>
      </c>
    </row>
    <row r="77" spans="1:8">
      <c r="A77" s="1">
        <v>35</v>
      </c>
      <c r="B77" s="255">
        <v>44429</v>
      </c>
      <c r="C77" s="1" t="s">
        <v>314</v>
      </c>
      <c r="D77" s="144">
        <v>3399</v>
      </c>
      <c r="F77" s="1" t="s">
        <v>355</v>
      </c>
      <c r="G77" s="1" t="s">
        <v>145</v>
      </c>
      <c r="H77" s="1" t="s">
        <v>433</v>
      </c>
    </row>
    <row r="78" spans="1:8">
      <c r="A78" s="1">
        <v>36</v>
      </c>
      <c r="B78" s="255">
        <v>44429</v>
      </c>
      <c r="C78" s="1" t="s">
        <v>471</v>
      </c>
      <c r="D78" s="1"/>
      <c r="E78" s="144">
        <v>130</v>
      </c>
      <c r="F78" s="1" t="s">
        <v>355</v>
      </c>
      <c r="G78" s="1" t="s">
        <v>146</v>
      </c>
      <c r="H78" s="1" t="s">
        <v>433</v>
      </c>
    </row>
    <row r="79" spans="1:8">
      <c r="A79" s="1">
        <v>36</v>
      </c>
      <c r="B79" s="255">
        <v>44429</v>
      </c>
      <c r="C79" s="1" t="s">
        <v>314</v>
      </c>
      <c r="D79" s="144">
        <v>130</v>
      </c>
      <c r="F79" s="1" t="s">
        <v>355</v>
      </c>
      <c r="G79" s="1" t="s">
        <v>146</v>
      </c>
      <c r="H79" s="1" t="s">
        <v>433</v>
      </c>
    </row>
    <row r="80" spans="1:8">
      <c r="A80" s="1">
        <v>37</v>
      </c>
      <c r="B80" s="255">
        <v>44429</v>
      </c>
      <c r="C80" s="1" t="s">
        <v>471</v>
      </c>
      <c r="D80" s="1"/>
      <c r="E80" s="144">
        <v>65270</v>
      </c>
      <c r="F80" s="1" t="s">
        <v>443</v>
      </c>
      <c r="G80" s="1" t="s">
        <v>145</v>
      </c>
      <c r="H80" s="1" t="s">
        <v>433</v>
      </c>
    </row>
    <row r="81" spans="1:8">
      <c r="A81" s="1">
        <v>37</v>
      </c>
      <c r="B81" s="255">
        <v>44429</v>
      </c>
      <c r="C81" s="1" t="s">
        <v>467</v>
      </c>
      <c r="E81" s="144">
        <v>6527</v>
      </c>
      <c r="F81" s="1" t="s">
        <v>443</v>
      </c>
      <c r="G81" s="1" t="s">
        <v>145</v>
      </c>
      <c r="H81" s="1" t="s">
        <v>433</v>
      </c>
    </row>
    <row r="82" spans="1:8">
      <c r="A82" s="1">
        <v>37</v>
      </c>
      <c r="B82" s="255">
        <v>44429</v>
      </c>
      <c r="C82" s="1" t="s">
        <v>314</v>
      </c>
      <c r="D82" s="144">
        <v>71797</v>
      </c>
      <c r="F82" s="1" t="s">
        <v>443</v>
      </c>
      <c r="G82" s="1" t="s">
        <v>145</v>
      </c>
      <c r="H82" s="1" t="s">
        <v>433</v>
      </c>
    </row>
    <row r="83" spans="1:8">
      <c r="A83" s="1">
        <v>38</v>
      </c>
      <c r="B83" s="255">
        <v>44429</v>
      </c>
      <c r="C83" s="1" t="s">
        <v>471</v>
      </c>
      <c r="D83" s="1"/>
      <c r="E83" s="144">
        <v>2820</v>
      </c>
      <c r="F83" s="1" t="s">
        <v>443</v>
      </c>
      <c r="G83" s="1" t="s">
        <v>146</v>
      </c>
      <c r="H83" s="1" t="s">
        <v>433</v>
      </c>
    </row>
    <row r="84" spans="1:8">
      <c r="A84" s="1">
        <v>38</v>
      </c>
      <c r="B84" s="255">
        <v>44429</v>
      </c>
      <c r="C84" s="1" t="s">
        <v>314</v>
      </c>
      <c r="D84" s="144">
        <v>2820</v>
      </c>
      <c r="F84" s="1" t="s">
        <v>443</v>
      </c>
      <c r="G84" s="1" t="s">
        <v>146</v>
      </c>
      <c r="H84" s="1" t="s">
        <v>433</v>
      </c>
    </row>
    <row r="85" spans="1:8">
      <c r="A85" s="1">
        <v>39</v>
      </c>
      <c r="B85" s="255">
        <v>44429</v>
      </c>
      <c r="C85" s="1" t="s">
        <v>471</v>
      </c>
      <c r="D85" s="1"/>
      <c r="E85" s="144">
        <v>274610</v>
      </c>
      <c r="F85" s="1" t="s">
        <v>443</v>
      </c>
      <c r="G85" s="1" t="s">
        <v>236</v>
      </c>
      <c r="H85" s="1" t="s">
        <v>433</v>
      </c>
    </row>
    <row r="86" spans="1:8">
      <c r="A86" s="1">
        <v>39</v>
      </c>
      <c r="B86" s="255">
        <v>44429</v>
      </c>
      <c r="C86" s="1" t="s">
        <v>467</v>
      </c>
      <c r="E86" s="144">
        <v>27461</v>
      </c>
      <c r="F86" s="1" t="s">
        <v>443</v>
      </c>
      <c r="G86" s="1" t="s">
        <v>236</v>
      </c>
      <c r="H86" s="1" t="s">
        <v>433</v>
      </c>
    </row>
    <row r="87" spans="1:8">
      <c r="A87" s="1">
        <v>39</v>
      </c>
      <c r="B87" s="255">
        <v>44429</v>
      </c>
      <c r="C87" s="1" t="s">
        <v>314</v>
      </c>
      <c r="D87" s="144">
        <v>302071</v>
      </c>
      <c r="F87" s="1" t="s">
        <v>443</v>
      </c>
      <c r="G87" s="1" t="s">
        <v>236</v>
      </c>
      <c r="H87" s="1" t="s">
        <v>433</v>
      </c>
    </row>
    <row r="88" spans="1:8">
      <c r="A88" s="1">
        <v>40</v>
      </c>
      <c r="B88" s="255">
        <v>44429</v>
      </c>
      <c r="C88" s="1" t="s">
        <v>471</v>
      </c>
      <c r="D88" s="1"/>
      <c r="E88" s="144">
        <v>11890</v>
      </c>
      <c r="F88" s="1" t="s">
        <v>443</v>
      </c>
      <c r="G88" s="1" t="s">
        <v>237</v>
      </c>
      <c r="H88" s="1" t="s">
        <v>433</v>
      </c>
    </row>
    <row r="89" spans="1:8">
      <c r="A89" s="1">
        <v>40</v>
      </c>
      <c r="B89" s="255">
        <v>44429</v>
      </c>
      <c r="C89" s="1" t="s">
        <v>314</v>
      </c>
      <c r="D89" s="144">
        <v>11890</v>
      </c>
      <c r="F89" s="1" t="s">
        <v>443</v>
      </c>
      <c r="G89" s="1" t="s">
        <v>237</v>
      </c>
      <c r="H89" s="1" t="s">
        <v>433</v>
      </c>
    </row>
    <row r="90" spans="1:8">
      <c r="A90" s="1">
        <v>41</v>
      </c>
      <c r="B90" s="255">
        <v>44429</v>
      </c>
      <c r="C90" s="1" t="s">
        <v>471</v>
      </c>
      <c r="D90" s="1"/>
      <c r="E90" s="144">
        <v>97870</v>
      </c>
      <c r="F90" s="1" t="s">
        <v>122</v>
      </c>
      <c r="G90" s="1" t="s">
        <v>145</v>
      </c>
      <c r="H90" s="1" t="s">
        <v>433</v>
      </c>
    </row>
    <row r="91" spans="1:8">
      <c r="A91" s="1">
        <v>41</v>
      </c>
      <c r="B91" s="255">
        <v>44429</v>
      </c>
      <c r="C91" s="1" t="s">
        <v>467</v>
      </c>
      <c r="E91" s="144">
        <v>9787</v>
      </c>
      <c r="F91" s="1" t="s">
        <v>122</v>
      </c>
      <c r="G91" s="1" t="s">
        <v>145</v>
      </c>
      <c r="H91" s="1" t="s">
        <v>433</v>
      </c>
    </row>
    <row r="92" spans="1:8">
      <c r="A92" s="1">
        <v>41</v>
      </c>
      <c r="B92" s="255">
        <v>44429</v>
      </c>
      <c r="C92" s="1" t="s">
        <v>314</v>
      </c>
      <c r="D92" s="144">
        <v>107657</v>
      </c>
      <c r="F92" s="1" t="s">
        <v>122</v>
      </c>
      <c r="G92" s="1" t="s">
        <v>145</v>
      </c>
      <c r="H92" s="1" t="s">
        <v>433</v>
      </c>
    </row>
    <row r="93" spans="1:8">
      <c r="A93" s="1">
        <v>42</v>
      </c>
      <c r="B93" s="255">
        <v>44429</v>
      </c>
      <c r="C93" s="1" t="s">
        <v>471</v>
      </c>
      <c r="D93" s="1"/>
      <c r="E93" s="144">
        <v>4230</v>
      </c>
      <c r="F93" s="1" t="s">
        <v>122</v>
      </c>
      <c r="G93" s="1" t="s">
        <v>146</v>
      </c>
      <c r="H93" s="1" t="s">
        <v>433</v>
      </c>
    </row>
    <row r="94" spans="1:8">
      <c r="A94" s="1">
        <v>42</v>
      </c>
      <c r="B94" s="255">
        <v>44429</v>
      </c>
      <c r="C94" s="1" t="s">
        <v>314</v>
      </c>
      <c r="D94" s="144">
        <v>4230</v>
      </c>
      <c r="F94" s="1" t="s">
        <v>122</v>
      </c>
      <c r="G94" s="1" t="s">
        <v>146</v>
      </c>
      <c r="H94" s="1" t="s">
        <v>433</v>
      </c>
    </row>
    <row r="95" spans="1:8">
      <c r="A95" s="1">
        <v>46</v>
      </c>
      <c r="B95" s="255">
        <v>44429</v>
      </c>
      <c r="C95" s="1" t="s">
        <v>471</v>
      </c>
      <c r="D95" s="1"/>
      <c r="E95" s="144">
        <v>105890</v>
      </c>
      <c r="F95" s="1" t="s">
        <v>122</v>
      </c>
      <c r="G95" s="1" t="s">
        <v>145</v>
      </c>
      <c r="H95" s="1" t="s">
        <v>433</v>
      </c>
    </row>
    <row r="96" spans="1:8">
      <c r="A96" s="1">
        <v>46</v>
      </c>
      <c r="B96" s="255">
        <v>44429</v>
      </c>
      <c r="C96" s="1" t="s">
        <v>467</v>
      </c>
      <c r="E96" s="144">
        <v>10589</v>
      </c>
      <c r="F96" s="1" t="s">
        <v>122</v>
      </c>
      <c r="G96" s="1" t="s">
        <v>145</v>
      </c>
      <c r="H96" s="1" t="s">
        <v>433</v>
      </c>
    </row>
    <row r="97" spans="1:8">
      <c r="A97" s="1">
        <v>46</v>
      </c>
      <c r="B97" s="255">
        <v>44429</v>
      </c>
      <c r="C97" s="1" t="s">
        <v>314</v>
      </c>
      <c r="D97" s="144">
        <v>116479</v>
      </c>
      <c r="F97" s="1" t="s">
        <v>122</v>
      </c>
      <c r="G97" s="1" t="s">
        <v>145</v>
      </c>
      <c r="H97" s="1" t="s">
        <v>433</v>
      </c>
    </row>
    <row r="98" spans="1:8">
      <c r="A98" s="1">
        <v>47</v>
      </c>
      <c r="B98" s="255">
        <v>44429</v>
      </c>
      <c r="C98" s="1" t="s">
        <v>471</v>
      </c>
      <c r="D98" s="1"/>
      <c r="E98" s="144">
        <v>4580</v>
      </c>
      <c r="F98" s="1" t="s">
        <v>122</v>
      </c>
      <c r="G98" s="1" t="s">
        <v>146</v>
      </c>
      <c r="H98" s="1" t="s">
        <v>433</v>
      </c>
    </row>
    <row r="99" spans="1:8">
      <c r="A99" s="1">
        <v>47</v>
      </c>
      <c r="B99" s="255">
        <v>44429</v>
      </c>
      <c r="C99" s="1" t="s">
        <v>314</v>
      </c>
      <c r="D99" s="144">
        <v>4580</v>
      </c>
      <c r="F99" s="1" t="s">
        <v>122</v>
      </c>
      <c r="G99" s="1" t="s">
        <v>146</v>
      </c>
      <c r="H99" s="1" t="s">
        <v>433</v>
      </c>
    </row>
    <row r="100" spans="1:8">
      <c r="A100" s="1">
        <v>48</v>
      </c>
      <c r="B100" s="255">
        <v>44429</v>
      </c>
      <c r="C100" s="1" t="s">
        <v>471</v>
      </c>
      <c r="D100" s="1"/>
      <c r="E100" s="144">
        <v>943670</v>
      </c>
      <c r="F100" s="1" t="s">
        <v>122</v>
      </c>
      <c r="G100" s="1" t="s">
        <v>236</v>
      </c>
      <c r="H100" s="1" t="s">
        <v>433</v>
      </c>
    </row>
    <row r="101" spans="1:8">
      <c r="A101" s="1">
        <v>48</v>
      </c>
      <c r="B101" s="255">
        <v>44429</v>
      </c>
      <c r="C101" s="1" t="s">
        <v>467</v>
      </c>
      <c r="E101" s="144">
        <v>94367</v>
      </c>
      <c r="F101" s="1" t="s">
        <v>122</v>
      </c>
      <c r="G101" s="1" t="s">
        <v>236</v>
      </c>
      <c r="H101" s="1" t="s">
        <v>433</v>
      </c>
    </row>
    <row r="102" spans="1:8">
      <c r="A102" s="1">
        <v>48</v>
      </c>
      <c r="B102" s="255">
        <v>44429</v>
      </c>
      <c r="C102" s="1" t="s">
        <v>314</v>
      </c>
      <c r="D102" s="144">
        <v>1038037</v>
      </c>
      <c r="F102" s="1" t="s">
        <v>122</v>
      </c>
      <c r="G102" s="1" t="s">
        <v>236</v>
      </c>
      <c r="H102" s="1" t="s">
        <v>433</v>
      </c>
    </row>
    <row r="103" spans="1:8">
      <c r="A103" s="1">
        <v>49</v>
      </c>
      <c r="B103" s="255">
        <v>44429</v>
      </c>
      <c r="C103" s="1" t="s">
        <v>471</v>
      </c>
      <c r="D103" s="1"/>
      <c r="E103" s="144">
        <v>40860</v>
      </c>
      <c r="F103" s="1" t="s">
        <v>122</v>
      </c>
      <c r="G103" s="1" t="s">
        <v>237</v>
      </c>
      <c r="H103" s="1" t="s">
        <v>433</v>
      </c>
    </row>
    <row r="104" spans="1:8">
      <c r="A104" s="1">
        <v>49</v>
      </c>
      <c r="B104" s="255">
        <v>44429</v>
      </c>
      <c r="C104" s="1" t="s">
        <v>314</v>
      </c>
      <c r="D104" s="144">
        <v>40860</v>
      </c>
      <c r="F104" s="1" t="s">
        <v>122</v>
      </c>
      <c r="G104" s="1" t="s">
        <v>237</v>
      </c>
      <c r="H104" s="1" t="s">
        <v>433</v>
      </c>
    </row>
    <row r="105" spans="1:8">
      <c r="A105" s="1">
        <v>50</v>
      </c>
      <c r="B105" s="255">
        <v>44429</v>
      </c>
      <c r="C105" s="1" t="s">
        <v>471</v>
      </c>
      <c r="D105" s="1"/>
      <c r="E105" s="144">
        <v>6670</v>
      </c>
      <c r="F105" s="1" t="s">
        <v>122</v>
      </c>
      <c r="G105" s="1" t="s">
        <v>145</v>
      </c>
      <c r="H105" s="1" t="s">
        <v>433</v>
      </c>
    </row>
    <row r="106" spans="1:8">
      <c r="A106" s="1">
        <v>50</v>
      </c>
      <c r="B106" s="255">
        <v>44429</v>
      </c>
      <c r="C106" s="1" t="s">
        <v>467</v>
      </c>
      <c r="E106" s="144">
        <v>667</v>
      </c>
      <c r="F106" s="1" t="s">
        <v>122</v>
      </c>
      <c r="G106" s="1" t="s">
        <v>145</v>
      </c>
      <c r="H106" s="1" t="s">
        <v>433</v>
      </c>
    </row>
    <row r="107" spans="1:8">
      <c r="A107" s="1">
        <v>50</v>
      </c>
      <c r="B107" s="255">
        <v>44429</v>
      </c>
      <c r="C107" s="1" t="s">
        <v>314</v>
      </c>
      <c r="D107" s="144">
        <v>7337</v>
      </c>
      <c r="F107" s="1" t="s">
        <v>122</v>
      </c>
      <c r="G107" s="1" t="s">
        <v>145</v>
      </c>
      <c r="H107" s="1" t="s">
        <v>433</v>
      </c>
    </row>
    <row r="108" spans="1:8">
      <c r="A108" s="1">
        <v>51</v>
      </c>
      <c r="B108" s="255">
        <v>44429</v>
      </c>
      <c r="C108" s="1" t="s">
        <v>471</v>
      </c>
      <c r="D108" s="1"/>
      <c r="E108" s="144">
        <v>280</v>
      </c>
      <c r="F108" s="1" t="s">
        <v>122</v>
      </c>
      <c r="G108" s="1" t="s">
        <v>146</v>
      </c>
      <c r="H108" s="1" t="s">
        <v>433</v>
      </c>
    </row>
    <row r="109" spans="1:8">
      <c r="A109" s="1">
        <v>51</v>
      </c>
      <c r="B109" s="255">
        <v>44429</v>
      </c>
      <c r="C109" s="1" t="s">
        <v>314</v>
      </c>
      <c r="D109" s="144">
        <v>280</v>
      </c>
      <c r="F109" s="1" t="s">
        <v>122</v>
      </c>
      <c r="G109" s="1" t="s">
        <v>146</v>
      </c>
      <c r="H109" s="1" t="s">
        <v>433</v>
      </c>
    </row>
    <row r="110" spans="1:8">
      <c r="A110" s="1">
        <v>52</v>
      </c>
      <c r="B110" s="255">
        <v>44429</v>
      </c>
      <c r="C110" s="1" t="s">
        <v>471</v>
      </c>
      <c r="D110" s="1"/>
      <c r="E110" s="144">
        <v>126940</v>
      </c>
      <c r="F110" s="1" t="s">
        <v>132</v>
      </c>
      <c r="G110" s="1" t="s">
        <v>145</v>
      </c>
      <c r="H110" s="1" t="s">
        <v>433</v>
      </c>
    </row>
    <row r="111" spans="1:8">
      <c r="A111" s="1">
        <v>52</v>
      </c>
      <c r="B111" s="255">
        <v>44429</v>
      </c>
      <c r="C111" s="1" t="s">
        <v>467</v>
      </c>
      <c r="E111" s="144">
        <v>12694</v>
      </c>
      <c r="F111" s="1" t="s">
        <v>132</v>
      </c>
      <c r="G111" s="1" t="s">
        <v>145</v>
      </c>
      <c r="H111" s="1" t="s">
        <v>433</v>
      </c>
    </row>
    <row r="112" spans="1:8">
      <c r="A112" s="1">
        <v>52</v>
      </c>
      <c r="B112" s="255">
        <v>44429</v>
      </c>
      <c r="C112" s="1" t="s">
        <v>314</v>
      </c>
      <c r="D112" s="144">
        <v>139634</v>
      </c>
      <c r="F112" s="1" t="s">
        <v>132</v>
      </c>
      <c r="G112" s="1" t="s">
        <v>145</v>
      </c>
      <c r="H112" s="1" t="s">
        <v>433</v>
      </c>
    </row>
    <row r="113" spans="1:8">
      <c r="A113" s="1">
        <v>53</v>
      </c>
      <c r="B113" s="255">
        <v>44429</v>
      </c>
      <c r="C113" s="1" t="s">
        <v>471</v>
      </c>
      <c r="D113" s="1"/>
      <c r="E113" s="144">
        <v>5490</v>
      </c>
      <c r="F113" s="1" t="s">
        <v>132</v>
      </c>
      <c r="G113" s="1" t="s">
        <v>146</v>
      </c>
      <c r="H113" s="1" t="s">
        <v>433</v>
      </c>
    </row>
    <row r="114" spans="1:8">
      <c r="A114" s="1">
        <v>53</v>
      </c>
      <c r="B114" s="255">
        <v>44429</v>
      </c>
      <c r="C114" s="1" t="s">
        <v>314</v>
      </c>
      <c r="D114" s="144">
        <v>5490</v>
      </c>
      <c r="F114" s="1" t="s">
        <v>132</v>
      </c>
      <c r="G114" s="1" t="s">
        <v>146</v>
      </c>
      <c r="H114" s="1" t="s">
        <v>433</v>
      </c>
    </row>
    <row r="115" spans="1:8">
      <c r="A115" s="1">
        <v>54</v>
      </c>
      <c r="B115" s="255">
        <v>44429</v>
      </c>
      <c r="C115" s="1" t="s">
        <v>471</v>
      </c>
      <c r="D115" s="1"/>
      <c r="E115" s="144">
        <v>639050</v>
      </c>
      <c r="F115" s="1" t="s">
        <v>132</v>
      </c>
      <c r="G115" s="1" t="s">
        <v>236</v>
      </c>
      <c r="H115" s="1" t="s">
        <v>433</v>
      </c>
    </row>
    <row r="116" spans="1:8">
      <c r="A116" s="1">
        <v>54</v>
      </c>
      <c r="B116" s="255">
        <v>44429</v>
      </c>
      <c r="C116" s="1" t="s">
        <v>467</v>
      </c>
      <c r="E116" s="144">
        <v>63905</v>
      </c>
      <c r="F116" s="1" t="s">
        <v>132</v>
      </c>
      <c r="G116" s="1" t="s">
        <v>236</v>
      </c>
      <c r="H116" s="1" t="s">
        <v>433</v>
      </c>
    </row>
    <row r="117" spans="1:8">
      <c r="A117" s="1">
        <v>54</v>
      </c>
      <c r="B117" s="255">
        <v>44429</v>
      </c>
      <c r="C117" s="1" t="s">
        <v>314</v>
      </c>
      <c r="D117" s="144">
        <v>702955</v>
      </c>
      <c r="F117" s="1" t="s">
        <v>132</v>
      </c>
      <c r="G117" s="1" t="s">
        <v>236</v>
      </c>
      <c r="H117" s="1" t="s">
        <v>433</v>
      </c>
    </row>
    <row r="118" spans="1:8">
      <c r="A118" s="1">
        <v>55</v>
      </c>
      <c r="B118" s="255">
        <v>44429</v>
      </c>
      <c r="C118" s="1" t="s">
        <v>471</v>
      </c>
      <c r="D118" s="1"/>
      <c r="E118" s="144">
        <v>27670</v>
      </c>
      <c r="F118" s="1" t="s">
        <v>132</v>
      </c>
      <c r="G118" s="1" t="s">
        <v>237</v>
      </c>
      <c r="H118" s="1" t="s">
        <v>433</v>
      </c>
    </row>
    <row r="119" spans="1:8">
      <c r="A119" s="1">
        <v>55</v>
      </c>
      <c r="B119" s="255">
        <v>44429</v>
      </c>
      <c r="C119" s="1" t="s">
        <v>314</v>
      </c>
      <c r="D119" s="144">
        <v>27670</v>
      </c>
      <c r="F119" s="1" t="s">
        <v>132</v>
      </c>
      <c r="G119" s="1" t="s">
        <v>237</v>
      </c>
      <c r="H119" s="1" t="s">
        <v>433</v>
      </c>
    </row>
    <row r="120" spans="1:8">
      <c r="A120" s="1">
        <v>56</v>
      </c>
      <c r="B120" s="255">
        <v>44429</v>
      </c>
      <c r="C120" s="1" t="s">
        <v>471</v>
      </c>
      <c r="D120" s="1"/>
      <c r="E120" s="144">
        <v>204380</v>
      </c>
      <c r="F120" s="1" t="s">
        <v>133</v>
      </c>
      <c r="G120" s="1" t="s">
        <v>145</v>
      </c>
      <c r="H120" s="1" t="s">
        <v>433</v>
      </c>
    </row>
    <row r="121" spans="1:8">
      <c r="A121" s="1">
        <v>56</v>
      </c>
      <c r="B121" s="255">
        <v>44429</v>
      </c>
      <c r="C121" s="1" t="s">
        <v>467</v>
      </c>
      <c r="E121" s="144">
        <v>20438</v>
      </c>
      <c r="F121" s="1" t="s">
        <v>133</v>
      </c>
      <c r="G121" s="1" t="s">
        <v>145</v>
      </c>
      <c r="H121" s="1" t="s">
        <v>433</v>
      </c>
    </row>
    <row r="122" spans="1:8">
      <c r="A122" s="1">
        <v>56</v>
      </c>
      <c r="B122" s="255">
        <v>44429</v>
      </c>
      <c r="C122" s="1" t="s">
        <v>314</v>
      </c>
      <c r="D122" s="144">
        <v>224818</v>
      </c>
      <c r="F122" s="1" t="s">
        <v>133</v>
      </c>
      <c r="G122" s="1" t="s">
        <v>145</v>
      </c>
      <c r="H122" s="1" t="s">
        <v>433</v>
      </c>
    </row>
    <row r="123" spans="1:8">
      <c r="A123" s="1">
        <v>57</v>
      </c>
      <c r="B123" s="255">
        <v>44429</v>
      </c>
      <c r="C123" s="1" t="s">
        <v>471</v>
      </c>
      <c r="D123" s="1"/>
      <c r="E123" s="144">
        <v>8840</v>
      </c>
      <c r="F123" s="1" t="s">
        <v>133</v>
      </c>
      <c r="G123" s="1" t="s">
        <v>146</v>
      </c>
      <c r="H123" s="1" t="s">
        <v>433</v>
      </c>
    </row>
    <row r="124" spans="1:8">
      <c r="A124" s="1">
        <v>57</v>
      </c>
      <c r="B124" s="255">
        <v>44429</v>
      </c>
      <c r="C124" s="1" t="s">
        <v>314</v>
      </c>
      <c r="D124" s="144">
        <v>8840</v>
      </c>
      <c r="F124" s="1" t="s">
        <v>133</v>
      </c>
      <c r="G124" s="1" t="s">
        <v>146</v>
      </c>
      <c r="H124" s="1" t="s">
        <v>433</v>
      </c>
    </row>
    <row r="125" spans="1:8">
      <c r="A125" s="1">
        <v>58</v>
      </c>
      <c r="B125" s="255">
        <v>44429</v>
      </c>
      <c r="C125" s="1" t="s">
        <v>471</v>
      </c>
      <c r="D125" s="1"/>
      <c r="E125" s="144">
        <v>47200</v>
      </c>
      <c r="F125" s="1" t="s">
        <v>133</v>
      </c>
      <c r="G125" s="1" t="s">
        <v>145</v>
      </c>
      <c r="H125" s="1" t="s">
        <v>433</v>
      </c>
    </row>
    <row r="126" spans="1:8">
      <c r="A126" s="1">
        <v>58</v>
      </c>
      <c r="B126" s="255">
        <v>44429</v>
      </c>
      <c r="C126" s="1" t="s">
        <v>467</v>
      </c>
      <c r="E126" s="144">
        <v>4720</v>
      </c>
      <c r="F126" s="1" t="s">
        <v>133</v>
      </c>
      <c r="G126" s="1" t="s">
        <v>145</v>
      </c>
      <c r="H126" s="1" t="s">
        <v>433</v>
      </c>
    </row>
    <row r="127" spans="1:8">
      <c r="A127" s="1">
        <v>58</v>
      </c>
      <c r="B127" s="255">
        <v>44429</v>
      </c>
      <c r="C127" s="1" t="s">
        <v>314</v>
      </c>
      <c r="D127" s="144">
        <v>51920</v>
      </c>
      <c r="F127" s="1" t="s">
        <v>133</v>
      </c>
      <c r="G127" s="1" t="s">
        <v>145</v>
      </c>
      <c r="H127" s="1" t="s">
        <v>433</v>
      </c>
    </row>
    <row r="128" spans="1:8">
      <c r="A128" s="1">
        <v>59</v>
      </c>
      <c r="B128" s="255">
        <v>44429</v>
      </c>
      <c r="C128" s="1" t="s">
        <v>471</v>
      </c>
      <c r="D128" s="1"/>
      <c r="E128" s="144">
        <v>2040</v>
      </c>
      <c r="F128" s="1" t="s">
        <v>133</v>
      </c>
      <c r="G128" s="1" t="s">
        <v>146</v>
      </c>
      <c r="H128" s="1" t="s">
        <v>433</v>
      </c>
    </row>
    <row r="129" spans="1:8">
      <c r="A129" s="1">
        <v>59</v>
      </c>
      <c r="B129" s="255">
        <v>44429</v>
      </c>
      <c r="C129" s="1" t="s">
        <v>314</v>
      </c>
      <c r="D129" s="144">
        <v>2040</v>
      </c>
      <c r="F129" s="1" t="s">
        <v>133</v>
      </c>
      <c r="G129" s="1" t="s">
        <v>146</v>
      </c>
      <c r="H129" s="1" t="s">
        <v>433</v>
      </c>
    </row>
    <row r="130" spans="1:8">
      <c r="A130" s="1">
        <v>60</v>
      </c>
      <c r="B130" s="255">
        <v>44429</v>
      </c>
      <c r="C130" s="1" t="s">
        <v>471</v>
      </c>
      <c r="D130" s="1"/>
      <c r="E130" s="144">
        <v>105000</v>
      </c>
      <c r="F130" s="1" t="s">
        <v>133</v>
      </c>
      <c r="G130" s="1" t="s">
        <v>147</v>
      </c>
      <c r="H130" s="1" t="s">
        <v>433</v>
      </c>
    </row>
    <row r="131" spans="1:8">
      <c r="A131" s="1">
        <v>60</v>
      </c>
      <c r="B131" s="255">
        <v>44429</v>
      </c>
      <c r="C131" s="1" t="s">
        <v>467</v>
      </c>
      <c r="E131" s="144">
        <v>10500</v>
      </c>
      <c r="F131" s="1" t="s">
        <v>133</v>
      </c>
      <c r="G131" s="1" t="s">
        <v>147</v>
      </c>
      <c r="H131" s="1" t="s">
        <v>433</v>
      </c>
    </row>
    <row r="132" spans="1:8">
      <c r="A132" s="1">
        <v>60</v>
      </c>
      <c r="B132" s="255">
        <v>44429</v>
      </c>
      <c r="C132" s="1" t="s">
        <v>314</v>
      </c>
      <c r="D132" s="144">
        <v>115500</v>
      </c>
      <c r="F132" s="1" t="s">
        <v>133</v>
      </c>
      <c r="G132" s="1" t="s">
        <v>147</v>
      </c>
      <c r="H132" s="1" t="s">
        <v>433</v>
      </c>
    </row>
    <row r="133" spans="1:8">
      <c r="A133" s="1">
        <v>61</v>
      </c>
      <c r="B133" s="255">
        <v>44429</v>
      </c>
      <c r="C133" s="1" t="s">
        <v>471</v>
      </c>
      <c r="D133" s="1"/>
      <c r="E133" s="144">
        <v>55610</v>
      </c>
      <c r="F133" s="1" t="s">
        <v>448</v>
      </c>
      <c r="G133" s="1" t="s">
        <v>145</v>
      </c>
      <c r="H133" s="1" t="s">
        <v>433</v>
      </c>
    </row>
    <row r="134" spans="1:8">
      <c r="A134" s="1">
        <v>61</v>
      </c>
      <c r="B134" s="255">
        <v>44429</v>
      </c>
      <c r="C134" s="1" t="s">
        <v>467</v>
      </c>
      <c r="E134" s="144">
        <v>5561</v>
      </c>
      <c r="F134" s="1" t="s">
        <v>448</v>
      </c>
      <c r="G134" s="1" t="s">
        <v>145</v>
      </c>
      <c r="H134" s="1" t="s">
        <v>433</v>
      </c>
    </row>
    <row r="135" spans="1:8">
      <c r="A135" s="1">
        <v>61</v>
      </c>
      <c r="B135" s="255">
        <v>44429</v>
      </c>
      <c r="C135" s="1" t="s">
        <v>314</v>
      </c>
      <c r="D135" s="144">
        <v>61171</v>
      </c>
      <c r="F135" s="1" t="s">
        <v>448</v>
      </c>
      <c r="G135" s="1" t="s">
        <v>145</v>
      </c>
      <c r="H135" s="1" t="s">
        <v>433</v>
      </c>
    </row>
    <row r="136" spans="1:8">
      <c r="A136" s="1">
        <v>62</v>
      </c>
      <c r="B136" s="255">
        <v>44429</v>
      </c>
      <c r="C136" s="1" t="s">
        <v>471</v>
      </c>
      <c r="D136" s="1"/>
      <c r="E136" s="144">
        <v>2400</v>
      </c>
      <c r="F136" s="1" t="s">
        <v>448</v>
      </c>
      <c r="G136" s="1" t="s">
        <v>146</v>
      </c>
      <c r="H136" s="1" t="s">
        <v>433</v>
      </c>
    </row>
    <row r="137" spans="1:8">
      <c r="A137" s="1">
        <v>62</v>
      </c>
      <c r="B137" s="255">
        <v>44429</v>
      </c>
      <c r="C137" s="1" t="s">
        <v>314</v>
      </c>
      <c r="D137" s="144">
        <v>2400</v>
      </c>
      <c r="F137" s="1" t="s">
        <v>448</v>
      </c>
      <c r="G137" s="1" t="s">
        <v>146</v>
      </c>
      <c r="H137" s="1" t="s">
        <v>433</v>
      </c>
    </row>
    <row r="138" spans="1:8">
      <c r="A138" s="1">
        <v>63</v>
      </c>
      <c r="B138" s="255">
        <v>44429</v>
      </c>
      <c r="C138" s="1" t="s">
        <v>471</v>
      </c>
      <c r="D138" s="1"/>
      <c r="E138" s="144">
        <v>350000</v>
      </c>
      <c r="F138" s="1" t="s">
        <v>448</v>
      </c>
      <c r="G138" s="1" t="s">
        <v>147</v>
      </c>
      <c r="H138" s="1" t="s">
        <v>433</v>
      </c>
    </row>
    <row r="139" spans="1:8">
      <c r="A139" s="1">
        <v>63</v>
      </c>
      <c r="B139" s="255">
        <v>44429</v>
      </c>
      <c r="C139" s="1" t="s">
        <v>467</v>
      </c>
      <c r="E139" s="144">
        <v>35000</v>
      </c>
      <c r="F139" s="1" t="s">
        <v>448</v>
      </c>
      <c r="G139" s="1" t="s">
        <v>147</v>
      </c>
      <c r="H139" s="1" t="s">
        <v>433</v>
      </c>
    </row>
    <row r="140" spans="1:8">
      <c r="A140" s="1">
        <v>63</v>
      </c>
      <c r="B140" s="255">
        <v>44429</v>
      </c>
      <c r="C140" s="1" t="s">
        <v>314</v>
      </c>
      <c r="D140" s="144">
        <v>385000</v>
      </c>
      <c r="F140" s="1" t="s">
        <v>448</v>
      </c>
      <c r="G140" s="1" t="s">
        <v>147</v>
      </c>
      <c r="H140" s="1" t="s">
        <v>433</v>
      </c>
    </row>
    <row r="141" spans="1:8">
      <c r="A141" s="1">
        <v>64</v>
      </c>
      <c r="B141" s="255">
        <v>44429</v>
      </c>
      <c r="C141" s="1" t="s">
        <v>471</v>
      </c>
      <c r="D141" s="1"/>
      <c r="E141" s="144">
        <v>158680</v>
      </c>
      <c r="F141" s="1" t="s">
        <v>119</v>
      </c>
      <c r="G141" s="1" t="s">
        <v>145</v>
      </c>
      <c r="H141" s="1" t="s">
        <v>433</v>
      </c>
    </row>
    <row r="142" spans="1:8">
      <c r="A142" s="1">
        <v>64</v>
      </c>
      <c r="B142" s="255">
        <v>44429</v>
      </c>
      <c r="C142" s="1" t="s">
        <v>467</v>
      </c>
      <c r="E142" s="144">
        <v>15868</v>
      </c>
      <c r="F142" s="1" t="s">
        <v>119</v>
      </c>
      <c r="G142" s="1" t="s">
        <v>145</v>
      </c>
      <c r="H142" s="1" t="s">
        <v>433</v>
      </c>
    </row>
    <row r="143" spans="1:8">
      <c r="A143" s="1">
        <v>64</v>
      </c>
      <c r="B143" s="255">
        <v>44429</v>
      </c>
      <c r="C143" s="1" t="s">
        <v>314</v>
      </c>
      <c r="D143" s="144">
        <v>174548</v>
      </c>
      <c r="F143" s="1" t="s">
        <v>119</v>
      </c>
      <c r="G143" s="1" t="s">
        <v>145</v>
      </c>
      <c r="H143" s="1" t="s">
        <v>433</v>
      </c>
    </row>
    <row r="144" spans="1:8">
      <c r="A144" s="1">
        <v>65</v>
      </c>
      <c r="B144" s="255">
        <v>44429</v>
      </c>
      <c r="C144" s="1" t="s">
        <v>471</v>
      </c>
      <c r="D144" s="1"/>
      <c r="E144" s="144">
        <v>6870</v>
      </c>
      <c r="F144" s="1" t="s">
        <v>119</v>
      </c>
      <c r="G144" s="1" t="s">
        <v>146</v>
      </c>
      <c r="H144" s="1" t="s">
        <v>433</v>
      </c>
    </row>
    <row r="145" spans="1:8">
      <c r="A145" s="1">
        <v>65</v>
      </c>
      <c r="B145" s="255">
        <v>44429</v>
      </c>
      <c r="C145" s="1" t="s">
        <v>314</v>
      </c>
      <c r="D145" s="144">
        <v>6870</v>
      </c>
      <c r="F145" s="1" t="s">
        <v>119</v>
      </c>
      <c r="G145" s="1" t="s">
        <v>146</v>
      </c>
      <c r="H145" s="1" t="s">
        <v>433</v>
      </c>
    </row>
    <row r="146" spans="1:8">
      <c r="A146" s="1">
        <v>67</v>
      </c>
      <c r="B146" s="255">
        <v>44429</v>
      </c>
      <c r="C146" s="1" t="s">
        <v>471</v>
      </c>
      <c r="D146" s="1"/>
      <c r="E146" s="144">
        <v>214540</v>
      </c>
      <c r="F146" s="1" t="s">
        <v>141</v>
      </c>
      <c r="G146" s="1" t="s">
        <v>145</v>
      </c>
      <c r="H146" s="1" t="s">
        <v>433</v>
      </c>
    </row>
    <row r="147" spans="1:8">
      <c r="A147" s="1">
        <v>67</v>
      </c>
      <c r="B147" s="255">
        <v>44429</v>
      </c>
      <c r="C147" s="1" t="s">
        <v>467</v>
      </c>
      <c r="E147" s="144">
        <v>21454</v>
      </c>
      <c r="F147" s="1" t="s">
        <v>141</v>
      </c>
      <c r="G147" s="1" t="s">
        <v>145</v>
      </c>
      <c r="H147" s="1" t="s">
        <v>433</v>
      </c>
    </row>
    <row r="148" spans="1:8">
      <c r="A148" s="1">
        <v>67</v>
      </c>
      <c r="B148" s="255">
        <v>44429</v>
      </c>
      <c r="C148" s="1" t="s">
        <v>314</v>
      </c>
      <c r="D148" s="144">
        <v>235994</v>
      </c>
      <c r="F148" s="1" t="s">
        <v>141</v>
      </c>
      <c r="G148" s="1" t="s">
        <v>145</v>
      </c>
      <c r="H148" s="1" t="s">
        <v>433</v>
      </c>
    </row>
    <row r="149" spans="1:8">
      <c r="A149" s="1">
        <v>68</v>
      </c>
      <c r="B149" s="255">
        <v>44429</v>
      </c>
      <c r="C149" s="1" t="s">
        <v>471</v>
      </c>
      <c r="D149" s="1"/>
      <c r="E149" s="144">
        <v>9280</v>
      </c>
      <c r="F149" s="1" t="s">
        <v>141</v>
      </c>
      <c r="G149" s="1" t="s">
        <v>146</v>
      </c>
      <c r="H149" s="1" t="s">
        <v>433</v>
      </c>
    </row>
    <row r="150" spans="1:8">
      <c r="A150" s="1">
        <v>68</v>
      </c>
      <c r="B150" s="255">
        <v>44429</v>
      </c>
      <c r="C150" s="1" t="s">
        <v>314</v>
      </c>
      <c r="D150" s="144">
        <v>9280</v>
      </c>
      <c r="F150" s="1" t="s">
        <v>141</v>
      </c>
      <c r="G150" s="1" t="s">
        <v>146</v>
      </c>
      <c r="H150" s="1" t="s">
        <v>433</v>
      </c>
    </row>
    <row r="151" spans="1:8">
      <c r="A151" s="1">
        <v>69</v>
      </c>
      <c r="B151" s="255">
        <v>44429</v>
      </c>
      <c r="C151" s="1" t="s">
        <v>471</v>
      </c>
      <c r="D151" s="1"/>
      <c r="E151" s="144">
        <v>2593850</v>
      </c>
      <c r="F151" s="1" t="s">
        <v>141</v>
      </c>
      <c r="G151" s="1" t="s">
        <v>236</v>
      </c>
      <c r="H151" s="1" t="s">
        <v>433</v>
      </c>
    </row>
    <row r="152" spans="1:8">
      <c r="A152" s="1">
        <v>69</v>
      </c>
      <c r="B152" s="255">
        <v>44429</v>
      </c>
      <c r="C152" s="1" t="s">
        <v>467</v>
      </c>
      <c r="E152" s="144">
        <v>259385</v>
      </c>
      <c r="F152" s="1" t="s">
        <v>141</v>
      </c>
      <c r="G152" s="1" t="s">
        <v>236</v>
      </c>
      <c r="H152" s="1" t="s">
        <v>433</v>
      </c>
    </row>
    <row r="153" spans="1:8">
      <c r="A153" s="1">
        <v>69</v>
      </c>
      <c r="B153" s="255">
        <v>44429</v>
      </c>
      <c r="C153" s="1" t="s">
        <v>314</v>
      </c>
      <c r="D153" s="144">
        <v>2853235</v>
      </c>
      <c r="F153" s="1" t="s">
        <v>141</v>
      </c>
      <c r="G153" s="1" t="s">
        <v>236</v>
      </c>
      <c r="H153" s="1" t="s">
        <v>433</v>
      </c>
    </row>
    <row r="154" spans="1:8">
      <c r="A154" s="1">
        <v>70</v>
      </c>
      <c r="B154" s="255">
        <v>44429</v>
      </c>
      <c r="C154" s="1" t="s">
        <v>471</v>
      </c>
      <c r="D154" s="1"/>
      <c r="E154" s="144">
        <v>112310</v>
      </c>
      <c r="F154" s="1" t="s">
        <v>141</v>
      </c>
      <c r="G154" s="1" t="s">
        <v>237</v>
      </c>
      <c r="H154" s="1" t="s">
        <v>433</v>
      </c>
    </row>
    <row r="155" spans="1:8">
      <c r="A155" s="1">
        <v>70</v>
      </c>
      <c r="B155" s="255">
        <v>44429</v>
      </c>
      <c r="C155" s="1" t="s">
        <v>314</v>
      </c>
      <c r="D155" s="144">
        <v>112310</v>
      </c>
      <c r="F155" s="1" t="s">
        <v>141</v>
      </c>
      <c r="G155" s="1" t="s">
        <v>237</v>
      </c>
      <c r="H155" s="1" t="s">
        <v>433</v>
      </c>
    </row>
    <row r="156" spans="1:8">
      <c r="A156" s="1">
        <v>72</v>
      </c>
      <c r="B156" s="255">
        <v>44429</v>
      </c>
      <c r="C156" s="1" t="s">
        <v>471</v>
      </c>
      <c r="D156" s="1"/>
      <c r="E156" s="144">
        <v>18090</v>
      </c>
      <c r="F156" s="1" t="s">
        <v>134</v>
      </c>
      <c r="G156" s="1" t="s">
        <v>145</v>
      </c>
      <c r="H156" s="1" t="s">
        <v>433</v>
      </c>
    </row>
    <row r="157" spans="1:8">
      <c r="A157" s="1">
        <v>72</v>
      </c>
      <c r="B157" s="255">
        <v>44429</v>
      </c>
      <c r="C157" s="1" t="s">
        <v>467</v>
      </c>
      <c r="E157" s="144">
        <v>1809</v>
      </c>
      <c r="F157" s="1" t="s">
        <v>134</v>
      </c>
      <c r="G157" s="1" t="s">
        <v>145</v>
      </c>
      <c r="H157" s="1" t="s">
        <v>433</v>
      </c>
    </row>
    <row r="158" spans="1:8">
      <c r="A158" s="1">
        <v>72</v>
      </c>
      <c r="B158" s="255">
        <v>44429</v>
      </c>
      <c r="C158" s="1" t="s">
        <v>314</v>
      </c>
      <c r="D158" s="144">
        <v>19899</v>
      </c>
      <c r="F158" s="1" t="s">
        <v>134</v>
      </c>
      <c r="G158" s="1" t="s">
        <v>145</v>
      </c>
      <c r="H158" s="1" t="s">
        <v>433</v>
      </c>
    </row>
    <row r="159" spans="1:8">
      <c r="A159" s="1">
        <v>73</v>
      </c>
      <c r="B159" s="255">
        <v>44429</v>
      </c>
      <c r="C159" s="1" t="s">
        <v>471</v>
      </c>
      <c r="D159" s="1"/>
      <c r="E159" s="144">
        <v>780</v>
      </c>
      <c r="F159" s="1" t="s">
        <v>134</v>
      </c>
      <c r="G159" s="1" t="s">
        <v>146</v>
      </c>
      <c r="H159" s="1" t="s">
        <v>433</v>
      </c>
    </row>
    <row r="160" spans="1:8">
      <c r="A160" s="1">
        <v>73</v>
      </c>
      <c r="B160" s="255">
        <v>44429</v>
      </c>
      <c r="C160" s="1" t="s">
        <v>314</v>
      </c>
      <c r="D160" s="144">
        <v>780</v>
      </c>
      <c r="F160" s="1" t="s">
        <v>134</v>
      </c>
      <c r="G160" s="1" t="s">
        <v>146</v>
      </c>
      <c r="H160" s="1" t="s">
        <v>433</v>
      </c>
    </row>
    <row r="161" spans="1:8">
      <c r="A161" s="1">
        <v>75</v>
      </c>
      <c r="B161" s="255">
        <v>44429</v>
      </c>
      <c r="C161" s="1" t="s">
        <v>471</v>
      </c>
      <c r="D161" s="1"/>
      <c r="E161" s="144">
        <v>146010</v>
      </c>
      <c r="F161" s="1" t="s">
        <v>123</v>
      </c>
      <c r="G161" s="1" t="s">
        <v>145</v>
      </c>
      <c r="H161" s="1" t="s">
        <v>433</v>
      </c>
    </row>
    <row r="162" spans="1:8">
      <c r="A162" s="1">
        <v>75</v>
      </c>
      <c r="B162" s="255">
        <v>44429</v>
      </c>
      <c r="C162" s="1" t="s">
        <v>467</v>
      </c>
      <c r="E162" s="144">
        <v>14601</v>
      </c>
      <c r="F162" s="1" t="s">
        <v>123</v>
      </c>
      <c r="G162" s="1" t="s">
        <v>145</v>
      </c>
      <c r="H162" s="1" t="s">
        <v>433</v>
      </c>
    </row>
    <row r="163" spans="1:8">
      <c r="A163" s="1">
        <v>75</v>
      </c>
      <c r="B163" s="255">
        <v>44429</v>
      </c>
      <c r="C163" s="1" t="s">
        <v>314</v>
      </c>
      <c r="D163" s="144">
        <v>160611</v>
      </c>
      <c r="F163" s="1" t="s">
        <v>123</v>
      </c>
      <c r="G163" s="1" t="s">
        <v>145</v>
      </c>
      <c r="H163" s="1" t="s">
        <v>433</v>
      </c>
    </row>
    <row r="164" spans="1:8">
      <c r="A164" s="1">
        <v>76</v>
      </c>
      <c r="B164" s="255">
        <v>44429</v>
      </c>
      <c r="C164" s="1" t="s">
        <v>471</v>
      </c>
      <c r="D164" s="1"/>
      <c r="E164" s="144">
        <v>6310</v>
      </c>
      <c r="F164" s="1" t="s">
        <v>123</v>
      </c>
      <c r="G164" s="1" t="s">
        <v>146</v>
      </c>
      <c r="H164" s="1" t="s">
        <v>433</v>
      </c>
    </row>
    <row r="165" spans="1:8">
      <c r="A165" s="1">
        <v>76</v>
      </c>
      <c r="B165" s="255">
        <v>44429</v>
      </c>
      <c r="C165" s="1" t="s">
        <v>314</v>
      </c>
      <c r="D165" s="144">
        <v>6310</v>
      </c>
      <c r="F165" s="1" t="s">
        <v>123</v>
      </c>
      <c r="G165" s="1" t="s">
        <v>146</v>
      </c>
      <c r="H165" s="1" t="s">
        <v>433</v>
      </c>
    </row>
    <row r="166" spans="1:8">
      <c r="A166" s="1">
        <v>77</v>
      </c>
      <c r="B166" s="255">
        <v>44429</v>
      </c>
      <c r="C166" s="1" t="s">
        <v>471</v>
      </c>
      <c r="D166" s="1"/>
      <c r="E166" s="144">
        <v>31720</v>
      </c>
      <c r="F166" s="1" t="s">
        <v>125</v>
      </c>
      <c r="G166" s="1" t="s">
        <v>145</v>
      </c>
      <c r="H166" s="1" t="s">
        <v>433</v>
      </c>
    </row>
    <row r="167" spans="1:8">
      <c r="A167" s="1">
        <v>77</v>
      </c>
      <c r="B167" s="255">
        <v>44429</v>
      </c>
      <c r="C167" s="1" t="s">
        <v>467</v>
      </c>
      <c r="E167" s="144">
        <v>3172</v>
      </c>
      <c r="F167" s="1" t="s">
        <v>125</v>
      </c>
      <c r="G167" s="1" t="s">
        <v>145</v>
      </c>
      <c r="H167" s="1" t="s">
        <v>433</v>
      </c>
    </row>
    <row r="168" spans="1:8">
      <c r="A168" s="1">
        <v>77</v>
      </c>
      <c r="B168" s="255">
        <v>44429</v>
      </c>
      <c r="C168" s="1" t="s">
        <v>314</v>
      </c>
      <c r="D168" s="144">
        <v>34892</v>
      </c>
      <c r="F168" s="1" t="s">
        <v>125</v>
      </c>
      <c r="G168" s="1" t="s">
        <v>145</v>
      </c>
      <c r="H168" s="1" t="s">
        <v>433</v>
      </c>
    </row>
    <row r="169" spans="1:8">
      <c r="A169" s="1">
        <v>78</v>
      </c>
      <c r="B169" s="255">
        <v>44429</v>
      </c>
      <c r="C169" s="1" t="s">
        <v>471</v>
      </c>
      <c r="D169" s="1"/>
      <c r="E169" s="144">
        <v>1370</v>
      </c>
      <c r="F169" s="1" t="s">
        <v>125</v>
      </c>
      <c r="G169" s="1" t="s">
        <v>146</v>
      </c>
      <c r="H169" s="1" t="s">
        <v>433</v>
      </c>
    </row>
    <row r="170" spans="1:8">
      <c r="A170" s="1">
        <v>78</v>
      </c>
      <c r="B170" s="255">
        <v>44429</v>
      </c>
      <c r="C170" s="1" t="s">
        <v>314</v>
      </c>
      <c r="D170" s="144">
        <v>1370</v>
      </c>
      <c r="F170" s="1" t="s">
        <v>125</v>
      </c>
      <c r="G170" s="1" t="s">
        <v>146</v>
      </c>
      <c r="H170" s="1" t="s">
        <v>433</v>
      </c>
    </row>
    <row r="171" spans="1:8">
      <c r="A171" s="1">
        <v>80</v>
      </c>
      <c r="B171" s="255">
        <v>44429</v>
      </c>
      <c r="C171" s="1" t="s">
        <v>471</v>
      </c>
      <c r="D171" s="1"/>
      <c r="E171" s="144">
        <v>124410</v>
      </c>
      <c r="F171" s="1" t="s">
        <v>466</v>
      </c>
      <c r="G171" s="1" t="s">
        <v>145</v>
      </c>
      <c r="H171" s="1" t="s">
        <v>433</v>
      </c>
    </row>
    <row r="172" spans="1:8">
      <c r="A172" s="1">
        <v>80</v>
      </c>
      <c r="B172" s="255">
        <v>44429</v>
      </c>
      <c r="C172" s="1" t="s">
        <v>467</v>
      </c>
      <c r="E172" s="144">
        <v>12441</v>
      </c>
      <c r="F172" s="1" t="s">
        <v>466</v>
      </c>
      <c r="G172" s="1" t="s">
        <v>145</v>
      </c>
      <c r="H172" s="1" t="s">
        <v>433</v>
      </c>
    </row>
    <row r="173" spans="1:8">
      <c r="A173" s="1">
        <v>80</v>
      </c>
      <c r="B173" s="255">
        <v>44429</v>
      </c>
      <c r="C173" s="1" t="s">
        <v>314</v>
      </c>
      <c r="D173" s="144">
        <v>136851</v>
      </c>
      <c r="F173" s="1" t="s">
        <v>466</v>
      </c>
      <c r="G173" s="1" t="s">
        <v>145</v>
      </c>
      <c r="H173" s="1" t="s">
        <v>433</v>
      </c>
    </row>
    <row r="174" spans="1:8">
      <c r="A174" s="1">
        <v>81</v>
      </c>
      <c r="B174" s="255">
        <v>44429</v>
      </c>
      <c r="C174" s="1" t="s">
        <v>471</v>
      </c>
      <c r="D174" s="1"/>
      <c r="E174" s="144">
        <v>5380</v>
      </c>
      <c r="F174" s="1" t="s">
        <v>466</v>
      </c>
      <c r="G174" s="1" t="s">
        <v>146</v>
      </c>
      <c r="H174" s="1" t="s">
        <v>433</v>
      </c>
    </row>
    <row r="175" spans="1:8">
      <c r="A175" s="1">
        <v>81</v>
      </c>
      <c r="B175" s="255">
        <v>44429</v>
      </c>
      <c r="C175" s="1" t="s">
        <v>314</v>
      </c>
      <c r="D175" s="144">
        <v>5380</v>
      </c>
      <c r="F175" s="1" t="s">
        <v>466</v>
      </c>
      <c r="G175" s="1" t="s">
        <v>146</v>
      </c>
      <c r="H175" s="1" t="s">
        <v>433</v>
      </c>
    </row>
    <row r="176" spans="1:8">
      <c r="A176" s="1">
        <v>85</v>
      </c>
      <c r="B176" s="255">
        <v>44429</v>
      </c>
      <c r="C176" s="1" t="s">
        <v>471</v>
      </c>
      <c r="D176" s="1"/>
      <c r="E176" s="144">
        <v>350000</v>
      </c>
      <c r="F176" s="1" t="s">
        <v>329</v>
      </c>
      <c r="G176" s="1" t="s">
        <v>147</v>
      </c>
      <c r="H176" s="1" t="s">
        <v>433</v>
      </c>
    </row>
    <row r="177" spans="1:8">
      <c r="A177" s="1">
        <v>85</v>
      </c>
      <c r="B177" s="255">
        <v>44429</v>
      </c>
      <c r="C177" s="1" t="s">
        <v>467</v>
      </c>
      <c r="E177" s="144">
        <v>35000</v>
      </c>
      <c r="F177" s="1" t="s">
        <v>329</v>
      </c>
      <c r="G177" s="1" t="s">
        <v>147</v>
      </c>
      <c r="H177" s="1" t="s">
        <v>433</v>
      </c>
    </row>
    <row r="178" spans="1:8">
      <c r="A178" s="1">
        <v>85</v>
      </c>
      <c r="B178" s="255">
        <v>44429</v>
      </c>
      <c r="C178" s="1" t="s">
        <v>314</v>
      </c>
      <c r="D178" s="144">
        <v>385000</v>
      </c>
      <c r="F178" s="1" t="s">
        <v>329</v>
      </c>
      <c r="G178" s="1" t="s">
        <v>147</v>
      </c>
      <c r="H178" s="1" t="s">
        <v>433</v>
      </c>
    </row>
    <row r="179" spans="1:8">
      <c r="A179" s="1">
        <v>88</v>
      </c>
      <c r="B179" s="255">
        <v>44429</v>
      </c>
      <c r="C179" s="1" t="s">
        <v>471</v>
      </c>
      <c r="D179" s="1"/>
      <c r="E179" s="144">
        <v>341310</v>
      </c>
      <c r="F179" s="1" t="s">
        <v>329</v>
      </c>
      <c r="G179" s="1" t="s">
        <v>236</v>
      </c>
      <c r="H179" s="1" t="s">
        <v>433</v>
      </c>
    </row>
    <row r="180" spans="1:8">
      <c r="A180" s="1">
        <v>88</v>
      </c>
      <c r="B180" s="255">
        <v>44429</v>
      </c>
      <c r="C180" s="1" t="s">
        <v>467</v>
      </c>
      <c r="E180" s="144">
        <v>34131</v>
      </c>
      <c r="F180" s="1" t="s">
        <v>329</v>
      </c>
      <c r="G180" s="1" t="s">
        <v>236</v>
      </c>
      <c r="H180" s="1" t="s">
        <v>433</v>
      </c>
    </row>
    <row r="181" spans="1:8">
      <c r="A181" s="1">
        <v>88</v>
      </c>
      <c r="B181" s="255">
        <v>44429</v>
      </c>
      <c r="C181" s="1" t="s">
        <v>314</v>
      </c>
      <c r="D181" s="144">
        <v>375441</v>
      </c>
      <c r="F181" s="1" t="s">
        <v>329</v>
      </c>
      <c r="G181" s="1" t="s">
        <v>236</v>
      </c>
      <c r="H181" s="1" t="s">
        <v>433</v>
      </c>
    </row>
    <row r="182" spans="1:8">
      <c r="A182" s="1">
        <v>89</v>
      </c>
      <c r="B182" s="255">
        <v>44429</v>
      </c>
      <c r="C182" s="1" t="s">
        <v>471</v>
      </c>
      <c r="D182" s="1"/>
      <c r="E182" s="144">
        <v>14770</v>
      </c>
      <c r="F182" s="1" t="s">
        <v>329</v>
      </c>
      <c r="G182" s="1" t="s">
        <v>237</v>
      </c>
      <c r="H182" s="1" t="s">
        <v>433</v>
      </c>
    </row>
    <row r="183" spans="1:8">
      <c r="A183" s="1">
        <v>89</v>
      </c>
      <c r="B183" s="255">
        <v>44429</v>
      </c>
      <c r="C183" s="1" t="s">
        <v>314</v>
      </c>
      <c r="D183" s="144">
        <v>14770</v>
      </c>
      <c r="F183" s="1" t="s">
        <v>329</v>
      </c>
      <c r="G183" s="1" t="s">
        <v>237</v>
      </c>
      <c r="H183" s="1" t="s">
        <v>433</v>
      </c>
    </row>
    <row r="184" spans="1:8">
      <c r="A184" s="1">
        <v>90</v>
      </c>
      <c r="B184" s="255">
        <v>44429</v>
      </c>
      <c r="C184" s="1" t="s">
        <v>471</v>
      </c>
      <c r="D184" s="1"/>
      <c r="E184" s="144">
        <v>1855000</v>
      </c>
      <c r="F184" s="1" t="s">
        <v>329</v>
      </c>
      <c r="G184" s="1" t="s">
        <v>147</v>
      </c>
      <c r="H184" s="1" t="s">
        <v>433</v>
      </c>
    </row>
    <row r="185" spans="1:8">
      <c r="A185" s="1">
        <v>90</v>
      </c>
      <c r="B185" s="255">
        <v>44429</v>
      </c>
      <c r="C185" s="1" t="s">
        <v>467</v>
      </c>
      <c r="E185" s="144">
        <v>185500</v>
      </c>
      <c r="F185" s="1" t="s">
        <v>329</v>
      </c>
      <c r="G185" s="1" t="s">
        <v>147</v>
      </c>
      <c r="H185" s="1" t="s">
        <v>433</v>
      </c>
    </row>
    <row r="186" spans="1:8">
      <c r="A186" s="1">
        <v>90</v>
      </c>
      <c r="B186" s="255">
        <v>44429</v>
      </c>
      <c r="C186" s="1" t="s">
        <v>314</v>
      </c>
      <c r="D186" s="144">
        <v>2040500</v>
      </c>
      <c r="F186" s="1" t="s">
        <v>329</v>
      </c>
      <c r="G186" s="1" t="s">
        <v>147</v>
      </c>
      <c r="H186" s="1" t="s">
        <v>433</v>
      </c>
    </row>
    <row r="187" spans="1:8">
      <c r="A187" s="1">
        <v>91</v>
      </c>
      <c r="B187" s="255">
        <v>44429</v>
      </c>
      <c r="C187" s="1" t="s">
        <v>471</v>
      </c>
      <c r="D187" s="1"/>
      <c r="E187" s="144">
        <v>147770</v>
      </c>
      <c r="F187" s="1" t="s">
        <v>123</v>
      </c>
      <c r="G187" s="1" t="s">
        <v>145</v>
      </c>
      <c r="H187" s="1" t="s">
        <v>433</v>
      </c>
    </row>
    <row r="188" spans="1:8">
      <c r="A188" s="1">
        <v>91</v>
      </c>
      <c r="B188" s="255">
        <v>44429</v>
      </c>
      <c r="C188" s="1" t="s">
        <v>467</v>
      </c>
      <c r="E188" s="144">
        <v>14777</v>
      </c>
      <c r="F188" s="1" t="s">
        <v>123</v>
      </c>
      <c r="G188" s="1" t="s">
        <v>145</v>
      </c>
      <c r="H188" s="1" t="s">
        <v>433</v>
      </c>
    </row>
    <row r="189" spans="1:8">
      <c r="A189" s="1">
        <v>91</v>
      </c>
      <c r="B189" s="255">
        <v>44429</v>
      </c>
      <c r="C189" s="1" t="s">
        <v>314</v>
      </c>
      <c r="D189" s="144">
        <v>162547</v>
      </c>
      <c r="F189" s="1" t="s">
        <v>123</v>
      </c>
      <c r="G189" s="1" t="s">
        <v>145</v>
      </c>
      <c r="H189" s="1" t="s">
        <v>433</v>
      </c>
    </row>
    <row r="190" spans="1:8">
      <c r="A190" s="1">
        <v>92</v>
      </c>
      <c r="B190" s="255">
        <v>44429</v>
      </c>
      <c r="C190" s="1" t="s">
        <v>471</v>
      </c>
      <c r="D190" s="1"/>
      <c r="E190" s="144">
        <v>6390</v>
      </c>
      <c r="F190" s="1" t="s">
        <v>123</v>
      </c>
      <c r="G190" s="1" t="s">
        <v>146</v>
      </c>
      <c r="H190" s="1" t="s">
        <v>433</v>
      </c>
    </row>
    <row r="191" spans="1:8">
      <c r="A191" s="1">
        <v>92</v>
      </c>
      <c r="B191" s="255">
        <v>44429</v>
      </c>
      <c r="C191" s="1" t="s">
        <v>314</v>
      </c>
      <c r="D191" s="144">
        <v>6390</v>
      </c>
      <c r="F191" s="1" t="s">
        <v>123</v>
      </c>
      <c r="G191" s="1" t="s">
        <v>146</v>
      </c>
      <c r="H191" s="1" t="s">
        <v>433</v>
      </c>
    </row>
    <row r="192" spans="1:8">
      <c r="A192" s="1">
        <v>93</v>
      </c>
      <c r="B192" s="255">
        <v>44429</v>
      </c>
      <c r="C192" s="1" t="s">
        <v>471</v>
      </c>
      <c r="D192" s="1"/>
      <c r="E192" s="144">
        <v>277920</v>
      </c>
      <c r="F192" s="1" t="s">
        <v>131</v>
      </c>
      <c r="G192" s="1" t="s">
        <v>145</v>
      </c>
      <c r="H192" s="1" t="s">
        <v>433</v>
      </c>
    </row>
    <row r="193" spans="1:8">
      <c r="A193" s="1">
        <v>93</v>
      </c>
      <c r="B193" s="255">
        <v>44429</v>
      </c>
      <c r="C193" s="1" t="s">
        <v>467</v>
      </c>
      <c r="E193" s="144">
        <v>27792</v>
      </c>
      <c r="F193" s="1" t="s">
        <v>131</v>
      </c>
      <c r="G193" s="1" t="s">
        <v>145</v>
      </c>
      <c r="H193" s="1" t="s">
        <v>433</v>
      </c>
    </row>
    <row r="194" spans="1:8">
      <c r="A194" s="1">
        <v>93</v>
      </c>
      <c r="B194" s="255">
        <v>44429</v>
      </c>
      <c r="C194" s="1" t="s">
        <v>314</v>
      </c>
      <c r="D194" s="144">
        <v>305712</v>
      </c>
      <c r="F194" s="1" t="s">
        <v>131</v>
      </c>
      <c r="G194" s="1" t="s">
        <v>145</v>
      </c>
      <c r="H194" s="1" t="s">
        <v>433</v>
      </c>
    </row>
    <row r="195" spans="1:8">
      <c r="A195" s="1">
        <v>94</v>
      </c>
      <c r="B195" s="255">
        <v>44429</v>
      </c>
      <c r="C195" s="1" t="s">
        <v>471</v>
      </c>
      <c r="D195" s="1"/>
      <c r="E195" s="144">
        <v>12030</v>
      </c>
      <c r="F195" s="1" t="s">
        <v>131</v>
      </c>
      <c r="G195" s="1" t="s">
        <v>146</v>
      </c>
      <c r="H195" s="1" t="s">
        <v>433</v>
      </c>
    </row>
    <row r="196" spans="1:8">
      <c r="A196" s="1">
        <v>94</v>
      </c>
      <c r="B196" s="255">
        <v>44429</v>
      </c>
      <c r="C196" s="1" t="s">
        <v>314</v>
      </c>
      <c r="D196" s="144">
        <v>12030</v>
      </c>
      <c r="F196" s="1" t="s">
        <v>131</v>
      </c>
      <c r="G196" s="1" t="s">
        <v>146</v>
      </c>
      <c r="H196" s="1" t="s">
        <v>433</v>
      </c>
    </row>
    <row r="197" spans="1:8">
      <c r="A197" s="1">
        <v>95</v>
      </c>
      <c r="B197" s="255">
        <v>44429</v>
      </c>
      <c r="C197" s="1" t="s">
        <v>471</v>
      </c>
      <c r="D197" s="1"/>
      <c r="E197" s="144">
        <v>184980</v>
      </c>
      <c r="F197" s="1" t="s">
        <v>131</v>
      </c>
      <c r="G197" s="1" t="s">
        <v>236</v>
      </c>
      <c r="H197" s="1" t="s">
        <v>433</v>
      </c>
    </row>
    <row r="198" spans="1:8">
      <c r="A198" s="1">
        <v>95</v>
      </c>
      <c r="B198" s="255">
        <v>44429</v>
      </c>
      <c r="C198" s="1" t="s">
        <v>467</v>
      </c>
      <c r="E198" s="144">
        <v>18498</v>
      </c>
      <c r="F198" s="1" t="s">
        <v>131</v>
      </c>
      <c r="G198" s="1" t="s">
        <v>236</v>
      </c>
      <c r="H198" s="1" t="s">
        <v>433</v>
      </c>
    </row>
    <row r="199" spans="1:8">
      <c r="A199" s="1">
        <v>95</v>
      </c>
      <c r="B199" s="255">
        <v>44429</v>
      </c>
      <c r="C199" s="1" t="s">
        <v>314</v>
      </c>
      <c r="D199" s="144">
        <v>203478</v>
      </c>
      <c r="F199" s="1" t="s">
        <v>131</v>
      </c>
      <c r="G199" s="1" t="s">
        <v>236</v>
      </c>
      <c r="H199" s="1" t="s">
        <v>433</v>
      </c>
    </row>
    <row r="200" spans="1:8">
      <c r="A200" s="1">
        <v>96</v>
      </c>
      <c r="B200" s="255">
        <v>44429</v>
      </c>
      <c r="C200" s="1" t="s">
        <v>471</v>
      </c>
      <c r="D200" s="1"/>
      <c r="E200" s="144">
        <v>8000</v>
      </c>
      <c r="F200" s="1" t="s">
        <v>131</v>
      </c>
      <c r="G200" s="1" t="s">
        <v>237</v>
      </c>
      <c r="H200" s="1" t="s">
        <v>433</v>
      </c>
    </row>
    <row r="201" spans="1:8">
      <c r="A201" s="1">
        <v>96</v>
      </c>
      <c r="B201" s="255">
        <v>44429</v>
      </c>
      <c r="C201" s="1" t="s">
        <v>314</v>
      </c>
      <c r="D201" s="144">
        <v>8000</v>
      </c>
      <c r="F201" s="1" t="s">
        <v>131</v>
      </c>
      <c r="G201" s="1" t="s">
        <v>237</v>
      </c>
      <c r="H201" s="1" t="s">
        <v>433</v>
      </c>
    </row>
    <row r="202" spans="1:8">
      <c r="A202" s="1">
        <v>97</v>
      </c>
      <c r="B202" s="255">
        <v>44429</v>
      </c>
      <c r="C202" s="1" t="s">
        <v>471</v>
      </c>
      <c r="D202" s="1"/>
      <c r="E202" s="144">
        <v>261900</v>
      </c>
      <c r="F202" s="1" t="s">
        <v>366</v>
      </c>
      <c r="G202" s="1" t="s">
        <v>145</v>
      </c>
      <c r="H202" s="1" t="s">
        <v>433</v>
      </c>
    </row>
    <row r="203" spans="1:8">
      <c r="A203" s="1">
        <v>97</v>
      </c>
      <c r="B203" s="255">
        <v>44429</v>
      </c>
      <c r="C203" s="1" t="s">
        <v>467</v>
      </c>
      <c r="E203" s="144">
        <v>26190</v>
      </c>
      <c r="F203" s="1" t="s">
        <v>366</v>
      </c>
      <c r="G203" s="1" t="s">
        <v>145</v>
      </c>
      <c r="H203" s="1" t="s">
        <v>433</v>
      </c>
    </row>
    <row r="204" spans="1:8">
      <c r="A204" s="1">
        <v>97</v>
      </c>
      <c r="B204" s="255">
        <v>44429</v>
      </c>
      <c r="C204" s="1" t="s">
        <v>314</v>
      </c>
      <c r="D204" s="144">
        <v>288090</v>
      </c>
      <c r="F204" s="1" t="s">
        <v>366</v>
      </c>
      <c r="G204" s="1" t="s">
        <v>145</v>
      </c>
      <c r="H204" s="1" t="s">
        <v>433</v>
      </c>
    </row>
    <row r="205" spans="1:8">
      <c r="A205" s="1">
        <v>98</v>
      </c>
      <c r="B205" s="255">
        <v>44429</v>
      </c>
      <c r="C205" s="1" t="s">
        <v>471</v>
      </c>
      <c r="D205" s="1"/>
      <c r="E205" s="144">
        <v>11340</v>
      </c>
      <c r="F205" s="1" t="s">
        <v>366</v>
      </c>
      <c r="G205" s="1" t="s">
        <v>146</v>
      </c>
      <c r="H205" s="1" t="s">
        <v>433</v>
      </c>
    </row>
    <row r="206" spans="1:8">
      <c r="A206" s="1">
        <v>98</v>
      </c>
      <c r="B206" s="255">
        <v>44429</v>
      </c>
      <c r="C206" s="1" t="s">
        <v>314</v>
      </c>
      <c r="D206" s="144">
        <v>11340</v>
      </c>
      <c r="F206" s="1" t="s">
        <v>366</v>
      </c>
      <c r="G206" s="1" t="s">
        <v>146</v>
      </c>
      <c r="H206" s="1" t="s">
        <v>433</v>
      </c>
    </row>
    <row r="207" spans="1:8">
      <c r="A207" s="1">
        <v>99</v>
      </c>
      <c r="B207" s="255">
        <v>44429</v>
      </c>
      <c r="C207" s="1" t="s">
        <v>471</v>
      </c>
      <c r="D207" s="1"/>
      <c r="E207" s="144">
        <v>802920</v>
      </c>
      <c r="F207" s="1" t="s">
        <v>366</v>
      </c>
      <c r="G207" s="1" t="s">
        <v>236</v>
      </c>
      <c r="H207" s="1" t="s">
        <v>433</v>
      </c>
    </row>
    <row r="208" spans="1:8">
      <c r="A208" s="1">
        <v>99</v>
      </c>
      <c r="B208" s="255">
        <v>44429</v>
      </c>
      <c r="C208" s="1" t="s">
        <v>467</v>
      </c>
      <c r="E208" s="144">
        <v>80292</v>
      </c>
      <c r="F208" s="1" t="s">
        <v>366</v>
      </c>
      <c r="G208" s="1" t="s">
        <v>236</v>
      </c>
      <c r="H208" s="1" t="s">
        <v>433</v>
      </c>
    </row>
    <row r="209" spans="1:8">
      <c r="A209" s="1">
        <v>99</v>
      </c>
      <c r="B209" s="255">
        <v>44429</v>
      </c>
      <c r="C209" s="1" t="s">
        <v>314</v>
      </c>
      <c r="D209" s="144">
        <v>883212</v>
      </c>
      <c r="F209" s="1" t="s">
        <v>366</v>
      </c>
      <c r="G209" s="1" t="s">
        <v>236</v>
      </c>
      <c r="H209" s="1" t="s">
        <v>433</v>
      </c>
    </row>
    <row r="210" spans="1:8">
      <c r="A210" s="1">
        <v>100</v>
      </c>
      <c r="B210" s="255">
        <v>44429</v>
      </c>
      <c r="C210" s="1" t="s">
        <v>471</v>
      </c>
      <c r="D210" s="1"/>
      <c r="E210" s="144">
        <v>34766</v>
      </c>
      <c r="F210" s="1" t="s">
        <v>366</v>
      </c>
      <c r="G210" s="1" t="s">
        <v>237</v>
      </c>
      <c r="H210" s="1" t="s">
        <v>433</v>
      </c>
    </row>
    <row r="211" spans="1:8">
      <c r="A211" s="1">
        <v>100</v>
      </c>
      <c r="B211" s="255">
        <v>44429</v>
      </c>
      <c r="C211" s="1" t="s">
        <v>314</v>
      </c>
      <c r="D211" s="144">
        <v>34766</v>
      </c>
      <c r="F211" s="1" t="s">
        <v>366</v>
      </c>
      <c r="G211" s="1" t="s">
        <v>237</v>
      </c>
      <c r="H211" s="1" t="s">
        <v>433</v>
      </c>
    </row>
    <row r="212" spans="1:8">
      <c r="A212" s="1">
        <v>101</v>
      </c>
      <c r="B212" s="255">
        <v>44429</v>
      </c>
      <c r="C212" s="1" t="s">
        <v>471</v>
      </c>
      <c r="D212" s="1"/>
      <c r="E212" s="144">
        <v>17780</v>
      </c>
      <c r="F212" s="1" t="s">
        <v>470</v>
      </c>
      <c r="G212" s="1" t="s">
        <v>145</v>
      </c>
      <c r="H212" s="1" t="s">
        <v>433</v>
      </c>
    </row>
    <row r="213" spans="1:8">
      <c r="A213" s="1">
        <v>101</v>
      </c>
      <c r="B213" s="255">
        <v>44429</v>
      </c>
      <c r="C213" s="1" t="s">
        <v>467</v>
      </c>
      <c r="E213" s="144">
        <v>1778</v>
      </c>
      <c r="F213" s="1" t="s">
        <v>470</v>
      </c>
      <c r="G213" s="1" t="s">
        <v>145</v>
      </c>
      <c r="H213" s="1" t="s">
        <v>433</v>
      </c>
    </row>
    <row r="214" spans="1:8">
      <c r="A214" s="1">
        <v>101</v>
      </c>
      <c r="B214" s="255">
        <v>44429</v>
      </c>
      <c r="C214" s="1" t="s">
        <v>314</v>
      </c>
      <c r="D214" s="144">
        <v>19558</v>
      </c>
      <c r="F214" s="1" t="s">
        <v>470</v>
      </c>
      <c r="G214" s="1" t="s">
        <v>145</v>
      </c>
      <c r="H214" s="1" t="s">
        <v>433</v>
      </c>
    </row>
    <row r="215" spans="1:8">
      <c r="A215" s="1">
        <v>102</v>
      </c>
      <c r="B215" s="255">
        <v>44429</v>
      </c>
      <c r="C215" s="1" t="s">
        <v>471</v>
      </c>
      <c r="D215" s="1"/>
      <c r="E215" s="144">
        <v>770</v>
      </c>
      <c r="F215" s="1" t="s">
        <v>470</v>
      </c>
      <c r="G215" s="1" t="s">
        <v>146</v>
      </c>
      <c r="H215" s="1" t="s">
        <v>433</v>
      </c>
    </row>
    <row r="216" spans="1:8">
      <c r="A216" s="1">
        <v>102</v>
      </c>
      <c r="B216" s="255">
        <v>44429</v>
      </c>
      <c r="C216" s="1" t="s">
        <v>314</v>
      </c>
      <c r="D216" s="144">
        <v>770</v>
      </c>
      <c r="F216" s="1" t="s">
        <v>470</v>
      </c>
      <c r="G216" s="1" t="s">
        <v>146</v>
      </c>
      <c r="H216" s="1" t="s">
        <v>433</v>
      </c>
    </row>
    <row r="217" spans="1:8">
      <c r="A217" s="1">
        <v>103</v>
      </c>
      <c r="B217" s="255">
        <v>44429</v>
      </c>
      <c r="C217" s="1" t="s">
        <v>471</v>
      </c>
      <c r="D217" s="1"/>
      <c r="E217" s="144">
        <v>28000</v>
      </c>
      <c r="F217" s="1" t="s">
        <v>137</v>
      </c>
      <c r="G217" s="1" t="s">
        <v>145</v>
      </c>
      <c r="H217" s="1" t="s">
        <v>433</v>
      </c>
    </row>
    <row r="218" spans="1:8">
      <c r="A218" s="1">
        <v>103</v>
      </c>
      <c r="B218" s="255">
        <v>44429</v>
      </c>
      <c r="C218" s="1" t="s">
        <v>467</v>
      </c>
      <c r="E218" s="144">
        <v>2800</v>
      </c>
      <c r="F218" s="1" t="s">
        <v>137</v>
      </c>
      <c r="G218" s="1" t="s">
        <v>145</v>
      </c>
      <c r="H218" s="1" t="s">
        <v>433</v>
      </c>
    </row>
    <row r="219" spans="1:8">
      <c r="A219" s="1">
        <v>103</v>
      </c>
      <c r="B219" s="255">
        <v>44429</v>
      </c>
      <c r="C219" s="1" t="s">
        <v>314</v>
      </c>
      <c r="D219" s="144">
        <v>30800</v>
      </c>
      <c r="F219" s="1" t="s">
        <v>137</v>
      </c>
      <c r="G219" s="1" t="s">
        <v>145</v>
      </c>
      <c r="H219" s="1" t="s">
        <v>433</v>
      </c>
    </row>
    <row r="220" spans="1:8">
      <c r="A220" s="1">
        <v>104</v>
      </c>
      <c r="B220" s="255">
        <v>44429</v>
      </c>
      <c r="C220" s="1" t="s">
        <v>471</v>
      </c>
      <c r="D220" s="1"/>
      <c r="E220" s="144">
        <v>1210</v>
      </c>
      <c r="F220" s="1" t="s">
        <v>137</v>
      </c>
      <c r="G220" s="1" t="s">
        <v>146</v>
      </c>
      <c r="H220" s="1" t="s">
        <v>433</v>
      </c>
    </row>
    <row r="221" spans="1:8">
      <c r="A221" s="1">
        <v>104</v>
      </c>
      <c r="B221" s="255">
        <v>44429</v>
      </c>
      <c r="C221" s="1" t="s">
        <v>314</v>
      </c>
      <c r="D221" s="144">
        <v>1210</v>
      </c>
      <c r="F221" s="1" t="s">
        <v>137</v>
      </c>
      <c r="G221" s="1" t="s">
        <v>146</v>
      </c>
      <c r="H221" s="1" t="s">
        <v>433</v>
      </c>
    </row>
    <row r="222" spans="1:8">
      <c r="A222" s="1">
        <v>105</v>
      </c>
      <c r="B222" s="255">
        <v>44429</v>
      </c>
      <c r="C222" s="1" t="s">
        <v>471</v>
      </c>
      <c r="D222" s="1"/>
      <c r="E222" s="144">
        <v>34550</v>
      </c>
      <c r="F222" s="1" t="s">
        <v>137</v>
      </c>
      <c r="G222" s="1" t="s">
        <v>145</v>
      </c>
      <c r="H222" s="1" t="s">
        <v>433</v>
      </c>
    </row>
    <row r="223" spans="1:8">
      <c r="A223" s="1">
        <v>105</v>
      </c>
      <c r="B223" s="255">
        <v>44429</v>
      </c>
      <c r="C223" s="1" t="s">
        <v>467</v>
      </c>
      <c r="E223" s="144">
        <v>3455</v>
      </c>
      <c r="F223" s="1" t="s">
        <v>137</v>
      </c>
      <c r="G223" s="1" t="s">
        <v>145</v>
      </c>
      <c r="H223" s="1" t="s">
        <v>433</v>
      </c>
    </row>
    <row r="224" spans="1:8">
      <c r="A224" s="1">
        <v>105</v>
      </c>
      <c r="B224" s="255">
        <v>44429</v>
      </c>
      <c r="C224" s="1" t="s">
        <v>314</v>
      </c>
      <c r="D224" s="144">
        <v>38005</v>
      </c>
      <c r="F224" s="1" t="s">
        <v>137</v>
      </c>
      <c r="G224" s="1" t="s">
        <v>145</v>
      </c>
      <c r="H224" s="1" t="s">
        <v>433</v>
      </c>
    </row>
    <row r="225" spans="1:8">
      <c r="A225" s="1">
        <v>106</v>
      </c>
      <c r="B225" s="255">
        <v>44429</v>
      </c>
      <c r="C225" s="1" t="s">
        <v>471</v>
      </c>
      <c r="D225" s="1"/>
      <c r="E225" s="144">
        <v>1490</v>
      </c>
      <c r="F225" s="1" t="s">
        <v>137</v>
      </c>
      <c r="G225" s="1" t="s">
        <v>146</v>
      </c>
      <c r="H225" s="1" t="s">
        <v>433</v>
      </c>
    </row>
    <row r="226" spans="1:8">
      <c r="A226" s="1">
        <v>106</v>
      </c>
      <c r="B226" s="255">
        <v>44429</v>
      </c>
      <c r="C226" s="1" t="s">
        <v>314</v>
      </c>
      <c r="D226" s="144">
        <v>1490</v>
      </c>
      <c r="F226" s="1" t="s">
        <v>137</v>
      </c>
      <c r="G226" s="1" t="s">
        <v>146</v>
      </c>
      <c r="H226" s="1" t="s">
        <v>433</v>
      </c>
    </row>
    <row r="227" spans="1:8">
      <c r="A227" s="1">
        <v>107</v>
      </c>
      <c r="B227" s="255">
        <v>44429</v>
      </c>
      <c r="C227" s="1" t="s">
        <v>471</v>
      </c>
      <c r="D227" s="1"/>
      <c r="E227" s="144">
        <v>210000</v>
      </c>
      <c r="F227" s="1" t="s">
        <v>137</v>
      </c>
      <c r="G227" s="1" t="s">
        <v>147</v>
      </c>
      <c r="H227" s="1" t="s">
        <v>433</v>
      </c>
    </row>
    <row r="228" spans="1:8">
      <c r="A228" s="1">
        <v>107</v>
      </c>
      <c r="B228" s="255">
        <v>44429</v>
      </c>
      <c r="C228" s="1" t="s">
        <v>467</v>
      </c>
      <c r="E228" s="144">
        <v>21000</v>
      </c>
      <c r="F228" s="1" t="s">
        <v>137</v>
      </c>
      <c r="G228" s="1" t="s">
        <v>147</v>
      </c>
      <c r="H228" s="1" t="s">
        <v>433</v>
      </c>
    </row>
    <row r="229" spans="1:8">
      <c r="A229" s="1">
        <v>107</v>
      </c>
      <c r="B229" s="255">
        <v>44429</v>
      </c>
      <c r="C229" s="1" t="s">
        <v>314</v>
      </c>
      <c r="D229" s="144">
        <v>231000</v>
      </c>
      <c r="F229" s="1" t="s">
        <v>137</v>
      </c>
      <c r="G229" s="1" t="s">
        <v>147</v>
      </c>
      <c r="H229" s="1" t="s">
        <v>433</v>
      </c>
    </row>
    <row r="230" spans="1:8">
      <c r="A230" s="1">
        <v>108</v>
      </c>
      <c r="B230" s="255">
        <v>44429</v>
      </c>
      <c r="C230" s="1" t="s">
        <v>471</v>
      </c>
      <c r="D230" s="1"/>
      <c r="E230" s="144">
        <v>361030</v>
      </c>
      <c r="F230" s="1" t="s">
        <v>137</v>
      </c>
      <c r="G230" s="1" t="s">
        <v>145</v>
      </c>
      <c r="H230" s="1" t="s">
        <v>433</v>
      </c>
    </row>
    <row r="231" spans="1:8">
      <c r="A231" s="1">
        <v>108</v>
      </c>
      <c r="B231" s="255">
        <v>44429</v>
      </c>
      <c r="C231" s="1" t="s">
        <v>467</v>
      </c>
      <c r="E231" s="144">
        <v>36103</v>
      </c>
      <c r="F231" s="1" t="s">
        <v>137</v>
      </c>
      <c r="G231" s="1" t="s">
        <v>145</v>
      </c>
      <c r="H231" s="1" t="s">
        <v>433</v>
      </c>
    </row>
    <row r="232" spans="1:8">
      <c r="A232" s="1">
        <v>108</v>
      </c>
      <c r="B232" s="255">
        <v>44429</v>
      </c>
      <c r="C232" s="1" t="s">
        <v>314</v>
      </c>
      <c r="D232" s="144">
        <v>397133</v>
      </c>
      <c r="F232" s="1" t="s">
        <v>137</v>
      </c>
      <c r="G232" s="1" t="s">
        <v>145</v>
      </c>
      <c r="H232" s="1" t="s">
        <v>433</v>
      </c>
    </row>
    <row r="233" spans="1:8">
      <c r="A233" s="1">
        <v>109</v>
      </c>
      <c r="B233" s="255">
        <v>44429</v>
      </c>
      <c r="C233" s="1" t="s">
        <v>471</v>
      </c>
      <c r="D233" s="1"/>
      <c r="E233" s="144">
        <v>15620</v>
      </c>
      <c r="F233" s="1" t="s">
        <v>137</v>
      </c>
      <c r="G233" s="1" t="s">
        <v>146</v>
      </c>
      <c r="H233" s="1" t="s">
        <v>433</v>
      </c>
    </row>
    <row r="234" spans="1:8">
      <c r="A234" s="1">
        <v>109</v>
      </c>
      <c r="B234" s="255">
        <v>44429</v>
      </c>
      <c r="C234" s="1" t="s">
        <v>314</v>
      </c>
      <c r="D234" s="144">
        <v>15620</v>
      </c>
      <c r="F234" s="1" t="s">
        <v>137</v>
      </c>
      <c r="G234" s="1" t="s">
        <v>146</v>
      </c>
      <c r="H234" s="1" t="s">
        <v>433</v>
      </c>
    </row>
    <row r="235" spans="1:8">
      <c r="A235" s="1">
        <v>110</v>
      </c>
      <c r="B235" s="255">
        <v>44429</v>
      </c>
      <c r="C235" s="1" t="s">
        <v>471</v>
      </c>
      <c r="D235" s="1"/>
      <c r="E235" s="144">
        <v>420000</v>
      </c>
      <c r="F235" s="1" t="s">
        <v>137</v>
      </c>
      <c r="G235" s="1" t="s">
        <v>147</v>
      </c>
      <c r="H235" s="1" t="s">
        <v>433</v>
      </c>
    </row>
    <row r="236" spans="1:8">
      <c r="A236" s="1">
        <v>110</v>
      </c>
      <c r="B236" s="255">
        <v>44429</v>
      </c>
      <c r="C236" s="1" t="s">
        <v>467</v>
      </c>
      <c r="E236" s="144">
        <v>42000</v>
      </c>
      <c r="F236" s="1" t="s">
        <v>137</v>
      </c>
      <c r="G236" s="1" t="s">
        <v>147</v>
      </c>
      <c r="H236" s="1" t="s">
        <v>433</v>
      </c>
    </row>
    <row r="237" spans="1:8">
      <c r="A237" s="1">
        <v>110</v>
      </c>
      <c r="B237" s="255">
        <v>44429</v>
      </c>
      <c r="C237" s="1" t="s">
        <v>314</v>
      </c>
      <c r="D237" s="144">
        <v>462000</v>
      </c>
      <c r="F237" s="1" t="s">
        <v>137</v>
      </c>
      <c r="G237" s="1" t="s">
        <v>147</v>
      </c>
      <c r="H237" s="1" t="s">
        <v>433</v>
      </c>
    </row>
    <row r="238" spans="1:8">
      <c r="A238" s="1">
        <v>111</v>
      </c>
      <c r="B238" s="255">
        <v>44429</v>
      </c>
      <c r="C238" s="1" t="s">
        <v>471</v>
      </c>
      <c r="D238" s="1"/>
      <c r="E238" s="144">
        <v>35820</v>
      </c>
      <c r="F238" s="1" t="s">
        <v>125</v>
      </c>
      <c r="G238" s="1" t="s">
        <v>145</v>
      </c>
      <c r="H238" s="1" t="s">
        <v>433</v>
      </c>
    </row>
    <row r="239" spans="1:8">
      <c r="A239" s="1">
        <v>111</v>
      </c>
      <c r="B239" s="255">
        <v>44429</v>
      </c>
      <c r="C239" s="1" t="s">
        <v>467</v>
      </c>
      <c r="E239" s="144">
        <v>3582</v>
      </c>
      <c r="F239" s="1" t="s">
        <v>125</v>
      </c>
      <c r="G239" s="1" t="s">
        <v>145</v>
      </c>
      <c r="H239" s="1" t="s">
        <v>433</v>
      </c>
    </row>
    <row r="240" spans="1:8">
      <c r="A240" s="1">
        <v>111</v>
      </c>
      <c r="B240" s="255">
        <v>44429</v>
      </c>
      <c r="C240" s="1" t="s">
        <v>314</v>
      </c>
      <c r="D240" s="144">
        <v>39402</v>
      </c>
      <c r="F240" s="1" t="s">
        <v>125</v>
      </c>
      <c r="G240" s="1" t="s">
        <v>145</v>
      </c>
      <c r="H240" s="1" t="s">
        <v>433</v>
      </c>
    </row>
    <row r="241" spans="1:8">
      <c r="A241" s="1">
        <v>112</v>
      </c>
      <c r="B241" s="255">
        <v>44429</v>
      </c>
      <c r="C241" s="1" t="s">
        <v>471</v>
      </c>
      <c r="D241" s="1"/>
      <c r="E241" s="144">
        <v>1550</v>
      </c>
      <c r="F241" s="1" t="s">
        <v>125</v>
      </c>
      <c r="G241" s="1" t="s">
        <v>146</v>
      </c>
      <c r="H241" s="1" t="s">
        <v>433</v>
      </c>
    </row>
    <row r="242" spans="1:8">
      <c r="A242" s="1">
        <v>112</v>
      </c>
      <c r="B242" s="255">
        <v>44429</v>
      </c>
      <c r="C242" s="1" t="s">
        <v>314</v>
      </c>
      <c r="D242" s="144">
        <v>1550</v>
      </c>
      <c r="F242" s="1" t="s">
        <v>125</v>
      </c>
      <c r="G242" s="1" t="s">
        <v>146</v>
      </c>
      <c r="H242" s="1" t="s">
        <v>433</v>
      </c>
    </row>
    <row r="243" spans="1:8">
      <c r="A243" s="1">
        <v>114</v>
      </c>
      <c r="B243" s="255">
        <v>44429</v>
      </c>
      <c r="C243" s="1" t="s">
        <v>471</v>
      </c>
      <c r="D243" s="1"/>
      <c r="E243" s="144">
        <v>72830</v>
      </c>
      <c r="F243" s="1" t="s">
        <v>132</v>
      </c>
      <c r="G243" s="1" t="s">
        <v>145</v>
      </c>
      <c r="H243" s="1" t="s">
        <v>433</v>
      </c>
    </row>
    <row r="244" spans="1:8">
      <c r="A244" s="1">
        <v>114</v>
      </c>
      <c r="B244" s="255">
        <v>44429</v>
      </c>
      <c r="C244" s="1" t="s">
        <v>467</v>
      </c>
      <c r="E244" s="144">
        <v>7283</v>
      </c>
      <c r="F244" s="1" t="s">
        <v>132</v>
      </c>
      <c r="G244" s="1" t="s">
        <v>145</v>
      </c>
      <c r="H244" s="1" t="s">
        <v>433</v>
      </c>
    </row>
    <row r="245" spans="1:8">
      <c r="A245" s="1">
        <v>114</v>
      </c>
      <c r="B245" s="255">
        <v>44429</v>
      </c>
      <c r="C245" s="1" t="s">
        <v>314</v>
      </c>
      <c r="D245" s="144">
        <v>80113</v>
      </c>
      <c r="F245" s="1" t="s">
        <v>132</v>
      </c>
      <c r="G245" s="1" t="s">
        <v>145</v>
      </c>
      <c r="H245" s="1" t="s">
        <v>433</v>
      </c>
    </row>
    <row r="246" spans="1:8">
      <c r="A246" s="1">
        <v>115</v>
      </c>
      <c r="B246" s="255">
        <v>44429</v>
      </c>
      <c r="C246" s="1" t="s">
        <v>471</v>
      </c>
      <c r="D246" s="1"/>
      <c r="E246" s="144">
        <v>3150</v>
      </c>
      <c r="F246" s="1" t="s">
        <v>132</v>
      </c>
      <c r="G246" s="1" t="s">
        <v>146</v>
      </c>
      <c r="H246" s="1" t="s">
        <v>433</v>
      </c>
    </row>
    <row r="247" spans="1:8">
      <c r="A247" s="1">
        <v>115</v>
      </c>
      <c r="B247" s="255">
        <v>44429</v>
      </c>
      <c r="C247" s="1" t="s">
        <v>314</v>
      </c>
      <c r="D247" s="144">
        <v>3150</v>
      </c>
      <c r="F247" s="1" t="s">
        <v>132</v>
      </c>
      <c r="G247" s="1" t="s">
        <v>146</v>
      </c>
      <c r="H247" s="1" t="s">
        <v>433</v>
      </c>
    </row>
    <row r="248" spans="1:8">
      <c r="A248" s="1">
        <v>116</v>
      </c>
      <c r="B248" s="255">
        <v>44429</v>
      </c>
      <c r="C248" s="1" t="s">
        <v>471</v>
      </c>
      <c r="D248" s="1"/>
      <c r="E248" s="144">
        <v>1031650</v>
      </c>
      <c r="F248" s="1" t="s">
        <v>132</v>
      </c>
      <c r="G248" s="1" t="s">
        <v>145</v>
      </c>
      <c r="H248" s="1" t="s">
        <v>433</v>
      </c>
    </row>
    <row r="249" spans="1:8">
      <c r="A249" s="1">
        <v>116</v>
      </c>
      <c r="B249" s="255">
        <v>44429</v>
      </c>
      <c r="C249" s="1" t="s">
        <v>467</v>
      </c>
      <c r="E249" s="144">
        <v>103165</v>
      </c>
      <c r="F249" s="1" t="s">
        <v>132</v>
      </c>
      <c r="G249" s="1" t="s">
        <v>145</v>
      </c>
      <c r="H249" s="1" t="s">
        <v>433</v>
      </c>
    </row>
    <row r="250" spans="1:8">
      <c r="A250" s="1">
        <v>116</v>
      </c>
      <c r="B250" s="255">
        <v>44429</v>
      </c>
      <c r="C250" s="1" t="s">
        <v>314</v>
      </c>
      <c r="D250" s="144">
        <v>1134815</v>
      </c>
      <c r="F250" s="1" t="s">
        <v>132</v>
      </c>
      <c r="G250" s="1" t="s">
        <v>145</v>
      </c>
      <c r="H250" s="1" t="s">
        <v>433</v>
      </c>
    </row>
    <row r="251" spans="1:8">
      <c r="A251" s="1">
        <v>117</v>
      </c>
      <c r="B251" s="255">
        <v>44429</v>
      </c>
      <c r="C251" s="1" t="s">
        <v>471</v>
      </c>
      <c r="D251" s="1"/>
      <c r="E251" s="144">
        <v>44660</v>
      </c>
      <c r="F251" s="1" t="s">
        <v>132</v>
      </c>
      <c r="G251" s="1" t="s">
        <v>146</v>
      </c>
      <c r="H251" s="1" t="s">
        <v>433</v>
      </c>
    </row>
    <row r="252" spans="1:8">
      <c r="A252" s="1">
        <v>117</v>
      </c>
      <c r="B252" s="255">
        <v>44429</v>
      </c>
      <c r="C252" s="1" t="s">
        <v>314</v>
      </c>
      <c r="D252" s="144">
        <v>44660</v>
      </c>
      <c r="F252" s="1" t="s">
        <v>132</v>
      </c>
      <c r="G252" s="1" t="s">
        <v>146</v>
      </c>
      <c r="H252" s="1" t="s">
        <v>433</v>
      </c>
    </row>
    <row r="253" spans="1:8">
      <c r="A253" s="1">
        <v>118</v>
      </c>
      <c r="B253" s="255">
        <v>44429</v>
      </c>
      <c r="C253" s="1" t="s">
        <v>471</v>
      </c>
      <c r="D253" s="1"/>
      <c r="E253" s="144">
        <v>3255930</v>
      </c>
      <c r="F253" s="1" t="s">
        <v>132</v>
      </c>
      <c r="G253" s="1" t="s">
        <v>236</v>
      </c>
      <c r="H253" s="1" t="s">
        <v>433</v>
      </c>
    </row>
    <row r="254" spans="1:8">
      <c r="A254" s="1">
        <v>118</v>
      </c>
      <c r="B254" s="255">
        <v>44429</v>
      </c>
      <c r="C254" s="1" t="s">
        <v>467</v>
      </c>
      <c r="E254" s="144">
        <v>325593</v>
      </c>
      <c r="F254" s="1" t="s">
        <v>132</v>
      </c>
      <c r="G254" s="1" t="s">
        <v>236</v>
      </c>
      <c r="H254" s="1" t="s">
        <v>433</v>
      </c>
    </row>
    <row r="255" spans="1:8">
      <c r="A255" s="1">
        <v>118</v>
      </c>
      <c r="B255" s="255">
        <v>44429</v>
      </c>
      <c r="C255" s="1" t="s">
        <v>314</v>
      </c>
      <c r="D255" s="144">
        <v>3581523</v>
      </c>
      <c r="F255" s="1" t="s">
        <v>132</v>
      </c>
      <c r="G255" s="1" t="s">
        <v>236</v>
      </c>
      <c r="H255" s="1" t="s">
        <v>433</v>
      </c>
    </row>
    <row r="256" spans="1:8">
      <c r="A256" s="1">
        <v>119</v>
      </c>
      <c r="B256" s="255">
        <v>44429</v>
      </c>
      <c r="C256" s="1" t="s">
        <v>471</v>
      </c>
      <c r="D256" s="1"/>
      <c r="E256" s="144">
        <v>140970</v>
      </c>
      <c r="F256" s="1" t="s">
        <v>132</v>
      </c>
      <c r="G256" s="1" t="s">
        <v>237</v>
      </c>
      <c r="H256" s="1" t="s">
        <v>433</v>
      </c>
    </row>
    <row r="257" spans="1:8">
      <c r="A257" s="1">
        <v>119</v>
      </c>
      <c r="B257" s="255">
        <v>44429</v>
      </c>
      <c r="C257" s="1" t="s">
        <v>314</v>
      </c>
      <c r="D257" s="144">
        <v>140970</v>
      </c>
      <c r="F257" s="1" t="s">
        <v>132</v>
      </c>
      <c r="G257" s="1" t="s">
        <v>237</v>
      </c>
      <c r="H257" s="1" t="s">
        <v>433</v>
      </c>
    </row>
    <row r="258" spans="1:8">
      <c r="A258" s="1">
        <v>121</v>
      </c>
      <c r="B258" s="255">
        <v>44429</v>
      </c>
      <c r="C258" s="1" t="s">
        <v>471</v>
      </c>
      <c r="D258" s="1"/>
      <c r="E258" s="144">
        <v>14800</v>
      </c>
      <c r="F258" s="1" t="s">
        <v>264</v>
      </c>
      <c r="G258" s="1" t="s">
        <v>145</v>
      </c>
      <c r="H258" s="1" t="s">
        <v>433</v>
      </c>
    </row>
    <row r="259" spans="1:8">
      <c r="A259" s="1">
        <v>121</v>
      </c>
      <c r="B259" s="255">
        <v>44429</v>
      </c>
      <c r="C259" s="1" t="s">
        <v>467</v>
      </c>
      <c r="E259" s="144">
        <v>1480</v>
      </c>
      <c r="F259" s="1" t="s">
        <v>264</v>
      </c>
      <c r="G259" s="1" t="s">
        <v>145</v>
      </c>
      <c r="H259" s="1" t="s">
        <v>433</v>
      </c>
    </row>
    <row r="260" spans="1:8">
      <c r="A260" s="1">
        <v>121</v>
      </c>
      <c r="B260" s="255">
        <v>44429</v>
      </c>
      <c r="C260" s="1" t="s">
        <v>314</v>
      </c>
      <c r="D260" s="144">
        <v>16280</v>
      </c>
      <c r="F260" s="1" t="s">
        <v>264</v>
      </c>
      <c r="G260" s="1" t="s">
        <v>145</v>
      </c>
      <c r="H260" s="1" t="s">
        <v>433</v>
      </c>
    </row>
    <row r="261" spans="1:8">
      <c r="A261" s="1">
        <v>122</v>
      </c>
      <c r="B261" s="255">
        <v>44429</v>
      </c>
      <c r="C261" s="1" t="s">
        <v>471</v>
      </c>
      <c r="D261" s="1"/>
      <c r="E261" s="144">
        <v>640</v>
      </c>
      <c r="F261" s="1" t="s">
        <v>264</v>
      </c>
      <c r="G261" s="1" t="s">
        <v>146</v>
      </c>
      <c r="H261" s="1" t="s">
        <v>433</v>
      </c>
    </row>
    <row r="262" spans="1:8">
      <c r="A262" s="1">
        <v>122</v>
      </c>
      <c r="B262" s="255">
        <v>44429</v>
      </c>
      <c r="C262" s="1" t="s">
        <v>314</v>
      </c>
      <c r="D262" s="144">
        <v>640</v>
      </c>
      <c r="F262" s="1" t="s">
        <v>264</v>
      </c>
      <c r="G262" s="1" t="s">
        <v>146</v>
      </c>
      <c r="H262" s="1" t="s">
        <v>433</v>
      </c>
    </row>
    <row r="263" spans="1:8">
      <c r="A263" s="1">
        <v>123</v>
      </c>
      <c r="B263" s="255">
        <v>44429</v>
      </c>
      <c r="C263" s="1" t="s">
        <v>471</v>
      </c>
      <c r="D263" s="1"/>
      <c r="E263" s="144">
        <v>39480</v>
      </c>
      <c r="F263" s="1" t="s">
        <v>264</v>
      </c>
      <c r="G263" s="1" t="s">
        <v>145</v>
      </c>
      <c r="H263" s="1" t="s">
        <v>433</v>
      </c>
    </row>
    <row r="264" spans="1:8">
      <c r="A264" s="1">
        <v>123</v>
      </c>
      <c r="B264" s="255">
        <v>44429</v>
      </c>
      <c r="C264" s="1" t="s">
        <v>467</v>
      </c>
      <c r="E264" s="144">
        <v>3948</v>
      </c>
      <c r="F264" s="1" t="s">
        <v>264</v>
      </c>
      <c r="G264" s="1" t="s">
        <v>145</v>
      </c>
      <c r="H264" s="1" t="s">
        <v>433</v>
      </c>
    </row>
    <row r="265" spans="1:8">
      <c r="A265" s="1">
        <v>123</v>
      </c>
      <c r="B265" s="255">
        <v>44429</v>
      </c>
      <c r="C265" s="1" t="s">
        <v>314</v>
      </c>
      <c r="D265" s="144">
        <v>43428</v>
      </c>
      <c r="F265" s="1" t="s">
        <v>264</v>
      </c>
      <c r="G265" s="1" t="s">
        <v>145</v>
      </c>
      <c r="H265" s="1" t="s">
        <v>433</v>
      </c>
    </row>
    <row r="266" spans="1:8">
      <c r="A266" s="1">
        <v>124</v>
      </c>
      <c r="B266" s="255">
        <v>44429</v>
      </c>
      <c r="C266" s="1" t="s">
        <v>471</v>
      </c>
      <c r="D266" s="1"/>
      <c r="E266" s="144">
        <v>1700</v>
      </c>
      <c r="F266" s="1" t="s">
        <v>264</v>
      </c>
      <c r="G266" s="1" t="s">
        <v>146</v>
      </c>
      <c r="H266" s="1" t="s">
        <v>433</v>
      </c>
    </row>
    <row r="267" spans="1:8">
      <c r="A267" s="1">
        <v>124</v>
      </c>
      <c r="B267" s="255">
        <v>44429</v>
      </c>
      <c r="C267" s="1" t="s">
        <v>314</v>
      </c>
      <c r="D267" s="144">
        <v>1700</v>
      </c>
      <c r="F267" s="1" t="s">
        <v>264</v>
      </c>
      <c r="G267" s="1" t="s">
        <v>146</v>
      </c>
      <c r="H267" s="1" t="s">
        <v>433</v>
      </c>
    </row>
    <row r="268" spans="1:8">
      <c r="A268" s="1">
        <v>125</v>
      </c>
      <c r="B268" s="255">
        <v>44429</v>
      </c>
      <c r="C268" s="1" t="s">
        <v>471</v>
      </c>
      <c r="D268" s="1"/>
      <c r="E268" s="144">
        <v>24370</v>
      </c>
      <c r="F268" s="1" t="s">
        <v>265</v>
      </c>
      <c r="G268" s="1" t="s">
        <v>145</v>
      </c>
      <c r="H268" s="1" t="s">
        <v>433</v>
      </c>
    </row>
    <row r="269" spans="1:8">
      <c r="A269" s="1">
        <v>125</v>
      </c>
      <c r="B269" s="255">
        <v>44429</v>
      </c>
      <c r="C269" s="1" t="s">
        <v>467</v>
      </c>
      <c r="E269" s="144">
        <v>2437</v>
      </c>
      <c r="F269" s="1" t="s">
        <v>265</v>
      </c>
      <c r="G269" s="1" t="s">
        <v>145</v>
      </c>
      <c r="H269" s="1" t="s">
        <v>433</v>
      </c>
    </row>
    <row r="270" spans="1:8">
      <c r="A270" s="1">
        <v>125</v>
      </c>
      <c r="B270" s="255">
        <v>44429</v>
      </c>
      <c r="C270" s="1" t="s">
        <v>314</v>
      </c>
      <c r="D270" s="144">
        <v>26807</v>
      </c>
      <c r="F270" s="1" t="s">
        <v>265</v>
      </c>
      <c r="G270" s="1" t="s">
        <v>145</v>
      </c>
      <c r="H270" s="1" t="s">
        <v>433</v>
      </c>
    </row>
    <row r="271" spans="1:8">
      <c r="A271" s="1">
        <v>126</v>
      </c>
      <c r="B271" s="255">
        <v>44429</v>
      </c>
      <c r="C271" s="1" t="s">
        <v>471</v>
      </c>
      <c r="D271" s="1"/>
      <c r="E271" s="144">
        <v>1050</v>
      </c>
      <c r="F271" s="1" t="s">
        <v>265</v>
      </c>
      <c r="G271" s="1" t="s">
        <v>146</v>
      </c>
      <c r="H271" s="1" t="s">
        <v>433</v>
      </c>
    </row>
    <row r="272" spans="1:8">
      <c r="A272" s="1">
        <v>126</v>
      </c>
      <c r="B272" s="255">
        <v>44429</v>
      </c>
      <c r="C272" s="1" t="s">
        <v>314</v>
      </c>
      <c r="D272" s="144">
        <v>1050</v>
      </c>
      <c r="F272" s="1" t="s">
        <v>265</v>
      </c>
      <c r="G272" s="1" t="s">
        <v>146</v>
      </c>
      <c r="H272" s="1" t="s">
        <v>433</v>
      </c>
    </row>
    <row r="273" spans="1:8">
      <c r="A273" s="1">
        <v>127</v>
      </c>
      <c r="B273" s="255">
        <v>44429</v>
      </c>
      <c r="C273" s="1" t="s">
        <v>471</v>
      </c>
      <c r="D273" s="1"/>
      <c r="E273" s="144">
        <v>114560</v>
      </c>
      <c r="F273" s="1" t="s">
        <v>265</v>
      </c>
      <c r="G273" s="1" t="s">
        <v>236</v>
      </c>
      <c r="H273" s="1" t="s">
        <v>433</v>
      </c>
    </row>
    <row r="274" spans="1:8">
      <c r="A274" s="1">
        <v>127</v>
      </c>
      <c r="B274" s="255">
        <v>44429</v>
      </c>
      <c r="C274" s="1" t="s">
        <v>467</v>
      </c>
      <c r="E274" s="144">
        <v>11456</v>
      </c>
      <c r="F274" s="1" t="s">
        <v>265</v>
      </c>
      <c r="G274" s="1" t="s">
        <v>236</v>
      </c>
      <c r="H274" s="1" t="s">
        <v>433</v>
      </c>
    </row>
    <row r="275" spans="1:8">
      <c r="A275" s="1">
        <v>127</v>
      </c>
      <c r="B275" s="255">
        <v>44429</v>
      </c>
      <c r="C275" s="1" t="s">
        <v>314</v>
      </c>
      <c r="D275" s="144">
        <v>126016</v>
      </c>
      <c r="F275" s="1" t="s">
        <v>265</v>
      </c>
      <c r="G275" s="1" t="s">
        <v>236</v>
      </c>
      <c r="H275" s="1" t="s">
        <v>433</v>
      </c>
    </row>
    <row r="276" spans="1:8">
      <c r="A276" s="1">
        <v>128</v>
      </c>
      <c r="B276" s="255">
        <v>44429</v>
      </c>
      <c r="C276" s="1" t="s">
        <v>471</v>
      </c>
      <c r="D276" s="1"/>
      <c r="E276" s="144">
        <v>4960</v>
      </c>
      <c r="F276" s="1" t="s">
        <v>265</v>
      </c>
      <c r="G276" s="1" t="s">
        <v>237</v>
      </c>
      <c r="H276" s="1" t="s">
        <v>433</v>
      </c>
    </row>
    <row r="277" spans="1:8">
      <c r="A277" s="1">
        <v>128</v>
      </c>
      <c r="B277" s="255">
        <v>44429</v>
      </c>
      <c r="C277" s="1" t="s">
        <v>314</v>
      </c>
      <c r="D277" s="144">
        <v>4960</v>
      </c>
      <c r="F277" s="1" t="s">
        <v>265</v>
      </c>
      <c r="G277" s="1" t="s">
        <v>237</v>
      </c>
      <c r="H277" s="1" t="s">
        <v>433</v>
      </c>
    </row>
    <row r="278" spans="1:8">
      <c r="A278" s="1">
        <v>129</v>
      </c>
      <c r="B278" s="255">
        <v>44429</v>
      </c>
      <c r="C278" s="1" t="s">
        <v>471</v>
      </c>
      <c r="D278" s="1"/>
      <c r="E278" s="144">
        <v>14190</v>
      </c>
      <c r="F278" s="1" t="s">
        <v>122</v>
      </c>
      <c r="G278" s="1" t="s">
        <v>145</v>
      </c>
      <c r="H278" s="1" t="s">
        <v>433</v>
      </c>
    </row>
    <row r="279" spans="1:8">
      <c r="A279" s="1">
        <v>129</v>
      </c>
      <c r="B279" s="255">
        <v>44429</v>
      </c>
      <c r="C279" s="1" t="s">
        <v>467</v>
      </c>
      <c r="E279" s="144">
        <v>1419</v>
      </c>
      <c r="F279" s="1" t="s">
        <v>122</v>
      </c>
      <c r="G279" s="1" t="s">
        <v>145</v>
      </c>
      <c r="H279" s="1" t="s">
        <v>433</v>
      </c>
    </row>
    <row r="280" spans="1:8">
      <c r="A280" s="1">
        <v>129</v>
      </c>
      <c r="B280" s="255">
        <v>44429</v>
      </c>
      <c r="C280" s="1" t="s">
        <v>314</v>
      </c>
      <c r="D280" s="144">
        <v>15609</v>
      </c>
      <c r="F280" s="1" t="s">
        <v>122</v>
      </c>
      <c r="G280" s="1" t="s">
        <v>145</v>
      </c>
      <c r="H280" s="1" t="s">
        <v>433</v>
      </c>
    </row>
    <row r="281" spans="1:8">
      <c r="A281" s="1">
        <v>130</v>
      </c>
      <c r="B281" s="255">
        <v>44429</v>
      </c>
      <c r="C281" s="1" t="s">
        <v>471</v>
      </c>
      <c r="D281" s="1"/>
      <c r="E281" s="144">
        <v>610</v>
      </c>
      <c r="F281" s="1" t="s">
        <v>122</v>
      </c>
      <c r="G281" s="1" t="s">
        <v>146</v>
      </c>
      <c r="H281" s="1" t="s">
        <v>433</v>
      </c>
    </row>
    <row r="282" spans="1:8">
      <c r="A282" s="1">
        <v>130</v>
      </c>
      <c r="B282" s="255">
        <v>44429</v>
      </c>
      <c r="C282" s="1" t="s">
        <v>314</v>
      </c>
      <c r="D282" s="144">
        <v>610</v>
      </c>
      <c r="F282" s="1" t="s">
        <v>122</v>
      </c>
      <c r="G282" s="1" t="s">
        <v>146</v>
      </c>
      <c r="H282" s="1" t="s">
        <v>433</v>
      </c>
    </row>
    <row r="283" spans="1:8">
      <c r="A283" s="1">
        <v>131</v>
      </c>
      <c r="B283" s="255">
        <v>44429</v>
      </c>
      <c r="C283" s="1" t="s">
        <v>471</v>
      </c>
      <c r="D283" s="1"/>
      <c r="E283" s="144">
        <v>305280</v>
      </c>
      <c r="F283" s="1" t="s">
        <v>122</v>
      </c>
      <c r="G283" s="1" t="s">
        <v>145</v>
      </c>
      <c r="H283" s="1" t="s">
        <v>433</v>
      </c>
    </row>
    <row r="284" spans="1:8">
      <c r="A284" s="1">
        <v>131</v>
      </c>
      <c r="B284" s="255">
        <v>44429</v>
      </c>
      <c r="C284" s="1" t="s">
        <v>467</v>
      </c>
      <c r="E284" s="144">
        <v>30528</v>
      </c>
      <c r="F284" s="1" t="s">
        <v>122</v>
      </c>
      <c r="G284" s="1" t="s">
        <v>145</v>
      </c>
      <c r="H284" s="1" t="s">
        <v>433</v>
      </c>
    </row>
    <row r="285" spans="1:8">
      <c r="A285" s="1">
        <v>131</v>
      </c>
      <c r="B285" s="255">
        <v>44429</v>
      </c>
      <c r="C285" s="1" t="s">
        <v>314</v>
      </c>
      <c r="D285" s="144">
        <v>335808</v>
      </c>
      <c r="F285" s="1" t="s">
        <v>122</v>
      </c>
      <c r="G285" s="1" t="s">
        <v>145</v>
      </c>
      <c r="H285" s="1" t="s">
        <v>433</v>
      </c>
    </row>
    <row r="286" spans="1:8">
      <c r="A286" s="1">
        <v>132</v>
      </c>
      <c r="B286" s="255">
        <v>44429</v>
      </c>
      <c r="C286" s="1" t="s">
        <v>471</v>
      </c>
      <c r="D286" s="1"/>
      <c r="E286" s="144">
        <v>13200</v>
      </c>
      <c r="F286" s="1" t="s">
        <v>122</v>
      </c>
      <c r="G286" s="1" t="s">
        <v>146</v>
      </c>
      <c r="H286" s="1" t="s">
        <v>433</v>
      </c>
    </row>
    <row r="287" spans="1:8">
      <c r="A287" s="1">
        <v>132</v>
      </c>
      <c r="B287" s="255">
        <v>44429</v>
      </c>
      <c r="C287" s="1" t="s">
        <v>314</v>
      </c>
      <c r="D287" s="144">
        <v>13200</v>
      </c>
      <c r="F287" s="1" t="s">
        <v>122</v>
      </c>
      <c r="G287" s="1" t="s">
        <v>146</v>
      </c>
      <c r="H287" s="1" t="s">
        <v>433</v>
      </c>
    </row>
    <row r="288" spans="1:8">
      <c r="A288" s="1">
        <v>133</v>
      </c>
      <c r="B288" s="255">
        <v>44429</v>
      </c>
      <c r="C288" s="1" t="s">
        <v>471</v>
      </c>
      <c r="D288" s="1"/>
      <c r="E288" s="144">
        <v>6725210</v>
      </c>
      <c r="F288" s="1" t="s">
        <v>122</v>
      </c>
      <c r="G288" s="1" t="s">
        <v>236</v>
      </c>
      <c r="H288" s="1" t="s">
        <v>433</v>
      </c>
    </row>
    <row r="289" spans="1:8">
      <c r="A289" s="1">
        <v>133</v>
      </c>
      <c r="B289" s="255">
        <v>44429</v>
      </c>
      <c r="C289" s="1" t="s">
        <v>467</v>
      </c>
      <c r="E289" s="144">
        <v>672521</v>
      </c>
      <c r="F289" s="1" t="s">
        <v>122</v>
      </c>
      <c r="G289" s="1" t="s">
        <v>236</v>
      </c>
      <c r="H289" s="1" t="s">
        <v>433</v>
      </c>
    </row>
    <row r="290" spans="1:8">
      <c r="A290" s="1">
        <v>133</v>
      </c>
      <c r="B290" s="255">
        <v>44429</v>
      </c>
      <c r="C290" s="1" t="s">
        <v>314</v>
      </c>
      <c r="D290" s="144">
        <v>7397731</v>
      </c>
      <c r="F290" s="1" t="s">
        <v>122</v>
      </c>
      <c r="G290" s="1" t="s">
        <v>236</v>
      </c>
      <c r="H290" s="1" t="s">
        <v>433</v>
      </c>
    </row>
    <row r="291" spans="1:8">
      <c r="A291" s="1">
        <v>134</v>
      </c>
      <c r="B291" s="255">
        <v>44429</v>
      </c>
      <c r="C291" s="1" t="s">
        <v>471</v>
      </c>
      <c r="D291" s="1"/>
      <c r="E291" s="144">
        <v>291200</v>
      </c>
      <c r="F291" s="1" t="s">
        <v>122</v>
      </c>
      <c r="G291" s="1" t="s">
        <v>237</v>
      </c>
      <c r="H291" s="1" t="s">
        <v>433</v>
      </c>
    </row>
    <row r="292" spans="1:8">
      <c r="A292" s="1">
        <v>134</v>
      </c>
      <c r="B292" s="255">
        <v>44429</v>
      </c>
      <c r="C292" s="1" t="s">
        <v>314</v>
      </c>
      <c r="D292" s="144">
        <v>291200</v>
      </c>
      <c r="F292" s="1" t="s">
        <v>122</v>
      </c>
      <c r="G292" s="1" t="s">
        <v>237</v>
      </c>
      <c r="H292" s="1" t="s">
        <v>433</v>
      </c>
    </row>
    <row r="293" spans="1:8">
      <c r="A293" s="1">
        <v>135</v>
      </c>
      <c r="B293" s="255">
        <v>44429</v>
      </c>
      <c r="C293" s="1" t="s">
        <v>471</v>
      </c>
      <c r="D293" s="1"/>
      <c r="F293" s="1" t="s">
        <v>122</v>
      </c>
      <c r="G293" s="1" t="s">
        <v>147</v>
      </c>
      <c r="H293" s="1" t="s">
        <v>433</v>
      </c>
    </row>
    <row r="294" spans="1:8">
      <c r="A294" s="1">
        <v>135</v>
      </c>
      <c r="B294" s="255">
        <v>44429</v>
      </c>
      <c r="C294" s="1" t="s">
        <v>467</v>
      </c>
      <c r="F294" s="1" t="s">
        <v>122</v>
      </c>
      <c r="G294" s="1" t="s">
        <v>147</v>
      </c>
      <c r="H294" s="1" t="s">
        <v>433</v>
      </c>
    </row>
    <row r="295" spans="1:8">
      <c r="A295" s="1">
        <v>136</v>
      </c>
      <c r="B295" s="255">
        <v>44429</v>
      </c>
      <c r="C295" s="1" t="s">
        <v>471</v>
      </c>
      <c r="D295" s="1"/>
      <c r="E295" s="144">
        <v>74050</v>
      </c>
      <c r="F295" s="1" t="s">
        <v>144</v>
      </c>
      <c r="G295" s="1" t="s">
        <v>145</v>
      </c>
      <c r="H295" s="1" t="s">
        <v>433</v>
      </c>
    </row>
    <row r="296" spans="1:8">
      <c r="A296" s="1">
        <v>136</v>
      </c>
      <c r="B296" s="255">
        <v>44429</v>
      </c>
      <c r="C296" s="1" t="s">
        <v>467</v>
      </c>
      <c r="E296" s="144">
        <v>7405</v>
      </c>
      <c r="F296" s="1" t="s">
        <v>144</v>
      </c>
      <c r="G296" s="1" t="s">
        <v>145</v>
      </c>
      <c r="H296" s="1" t="s">
        <v>433</v>
      </c>
    </row>
    <row r="297" spans="1:8">
      <c r="A297" s="1">
        <v>136</v>
      </c>
      <c r="B297" s="255">
        <v>44429</v>
      </c>
      <c r="C297" s="1" t="s">
        <v>314</v>
      </c>
      <c r="D297" s="144">
        <v>81455</v>
      </c>
      <c r="F297" s="1" t="s">
        <v>144</v>
      </c>
      <c r="G297" s="1" t="s">
        <v>145</v>
      </c>
      <c r="H297" s="1" t="s">
        <v>433</v>
      </c>
    </row>
    <row r="298" spans="1:8">
      <c r="A298" s="1">
        <v>137</v>
      </c>
      <c r="B298" s="255">
        <v>44429</v>
      </c>
      <c r="C298" s="1" t="s">
        <v>471</v>
      </c>
      <c r="D298" s="1"/>
      <c r="E298" s="144">
        <v>3190</v>
      </c>
      <c r="F298" s="1" t="s">
        <v>144</v>
      </c>
      <c r="G298" s="1" t="s">
        <v>146</v>
      </c>
      <c r="H298" s="1" t="s">
        <v>433</v>
      </c>
    </row>
    <row r="299" spans="1:8">
      <c r="A299" s="1">
        <v>137</v>
      </c>
      <c r="B299" s="255">
        <v>44429</v>
      </c>
      <c r="C299" s="1" t="s">
        <v>314</v>
      </c>
      <c r="D299" s="144">
        <v>3190</v>
      </c>
      <c r="F299" s="1" t="s">
        <v>144</v>
      </c>
      <c r="G299" s="1" t="s">
        <v>146</v>
      </c>
      <c r="H299" s="1" t="s">
        <v>433</v>
      </c>
    </row>
    <row r="300" spans="1:8">
      <c r="A300" s="1">
        <v>139</v>
      </c>
      <c r="B300" s="255">
        <v>44429</v>
      </c>
      <c r="C300" s="1" t="s">
        <v>471</v>
      </c>
      <c r="D300" s="1"/>
      <c r="E300" s="144">
        <v>628620</v>
      </c>
      <c r="F300" s="1" t="s">
        <v>144</v>
      </c>
      <c r="G300" s="1" t="s">
        <v>145</v>
      </c>
      <c r="H300" s="1" t="s">
        <v>433</v>
      </c>
    </row>
    <row r="301" spans="1:8">
      <c r="A301" s="1">
        <v>139</v>
      </c>
      <c r="B301" s="255">
        <v>44429</v>
      </c>
      <c r="C301" s="1" t="s">
        <v>467</v>
      </c>
      <c r="E301" s="144">
        <v>62862</v>
      </c>
      <c r="F301" s="1" t="s">
        <v>144</v>
      </c>
      <c r="G301" s="1" t="s">
        <v>145</v>
      </c>
      <c r="H301" s="1" t="s">
        <v>433</v>
      </c>
    </row>
    <row r="302" spans="1:8">
      <c r="A302" s="1">
        <v>139</v>
      </c>
      <c r="B302" s="255">
        <v>44429</v>
      </c>
      <c r="C302" s="1" t="s">
        <v>314</v>
      </c>
      <c r="D302" s="144">
        <v>691482</v>
      </c>
      <c r="F302" s="1" t="s">
        <v>144</v>
      </c>
      <c r="G302" s="1" t="s">
        <v>145</v>
      </c>
      <c r="H302" s="1" t="s">
        <v>433</v>
      </c>
    </row>
    <row r="303" spans="1:8">
      <c r="A303" s="1">
        <v>140</v>
      </c>
      <c r="B303" s="255">
        <v>44429</v>
      </c>
      <c r="C303" s="1" t="s">
        <v>471</v>
      </c>
      <c r="D303" s="1"/>
      <c r="E303" s="144">
        <v>27180</v>
      </c>
      <c r="F303" s="1" t="s">
        <v>144</v>
      </c>
      <c r="G303" s="1" t="s">
        <v>146</v>
      </c>
      <c r="H303" s="1" t="s">
        <v>433</v>
      </c>
    </row>
    <row r="304" spans="1:8">
      <c r="A304" s="1">
        <v>140</v>
      </c>
      <c r="B304" s="255">
        <v>44429</v>
      </c>
      <c r="C304" s="1" t="s">
        <v>314</v>
      </c>
      <c r="D304" s="144">
        <v>27180</v>
      </c>
      <c r="F304" s="1" t="s">
        <v>144</v>
      </c>
      <c r="G304" s="1" t="s">
        <v>146</v>
      </c>
      <c r="H304" s="1" t="s">
        <v>433</v>
      </c>
    </row>
    <row r="305" spans="1:8">
      <c r="A305" s="1">
        <v>141</v>
      </c>
      <c r="B305" s="255">
        <v>44429</v>
      </c>
      <c r="C305" s="1" t="s">
        <v>471</v>
      </c>
      <c r="D305" s="1"/>
      <c r="E305" s="144">
        <v>13200810</v>
      </c>
      <c r="F305" s="1" t="s">
        <v>144</v>
      </c>
      <c r="G305" s="1" t="s">
        <v>236</v>
      </c>
      <c r="H305" s="1" t="s">
        <v>433</v>
      </c>
    </row>
    <row r="306" spans="1:8">
      <c r="A306" s="1">
        <v>141</v>
      </c>
      <c r="B306" s="255">
        <v>44429</v>
      </c>
      <c r="C306" s="1" t="s">
        <v>467</v>
      </c>
      <c r="E306" s="144">
        <v>1320081</v>
      </c>
      <c r="F306" s="1" t="s">
        <v>144</v>
      </c>
      <c r="G306" s="1" t="s">
        <v>236</v>
      </c>
      <c r="H306" s="1" t="s">
        <v>433</v>
      </c>
    </row>
    <row r="307" spans="1:8">
      <c r="A307" s="1">
        <v>141</v>
      </c>
      <c r="B307" s="255">
        <v>44429</v>
      </c>
      <c r="C307" s="1" t="s">
        <v>314</v>
      </c>
      <c r="D307" s="144">
        <v>14520891</v>
      </c>
      <c r="F307" s="1" t="s">
        <v>144</v>
      </c>
      <c r="G307" s="1" t="s">
        <v>236</v>
      </c>
      <c r="H307" s="1" t="s">
        <v>433</v>
      </c>
    </row>
    <row r="308" spans="1:8">
      <c r="A308" s="1">
        <v>142</v>
      </c>
      <c r="B308" s="255">
        <v>44429</v>
      </c>
      <c r="C308" s="1" t="s">
        <v>471</v>
      </c>
      <c r="D308" s="1"/>
      <c r="E308" s="144">
        <v>571590</v>
      </c>
      <c r="F308" s="1" t="s">
        <v>144</v>
      </c>
      <c r="G308" s="1" t="s">
        <v>237</v>
      </c>
      <c r="H308" s="1" t="s">
        <v>433</v>
      </c>
    </row>
    <row r="309" spans="1:8">
      <c r="A309" s="1">
        <v>142</v>
      </c>
      <c r="B309" s="255">
        <v>44429</v>
      </c>
      <c r="C309" s="1" t="s">
        <v>314</v>
      </c>
      <c r="D309" s="144">
        <v>571590</v>
      </c>
      <c r="F309" s="1" t="s">
        <v>144</v>
      </c>
      <c r="G309" s="1" t="s">
        <v>237</v>
      </c>
      <c r="H309" s="1" t="s">
        <v>433</v>
      </c>
    </row>
    <row r="310" spans="1:8">
      <c r="A310" s="1">
        <v>144</v>
      </c>
      <c r="B310" s="255">
        <v>44410</v>
      </c>
      <c r="C310" s="1" t="s">
        <v>471</v>
      </c>
      <c r="D310" s="1"/>
      <c r="E310" s="144">
        <v>270000</v>
      </c>
      <c r="F310" s="1" t="s">
        <v>348</v>
      </c>
      <c r="G310" s="1" t="s">
        <v>335</v>
      </c>
      <c r="H310" s="1" t="s">
        <v>433</v>
      </c>
    </row>
    <row r="311" spans="1:8">
      <c r="A311" s="1">
        <v>144</v>
      </c>
      <c r="B311" s="255">
        <v>44410</v>
      </c>
      <c r="C311" s="1" t="s">
        <v>467</v>
      </c>
      <c r="E311" s="144">
        <v>27000</v>
      </c>
      <c r="F311" s="1" t="s">
        <v>348</v>
      </c>
      <c r="G311" s="1" t="s">
        <v>335</v>
      </c>
      <c r="H311" s="1" t="s">
        <v>433</v>
      </c>
    </row>
    <row r="312" spans="1:8">
      <c r="A312" s="1">
        <v>144</v>
      </c>
      <c r="B312" s="255">
        <v>44410</v>
      </c>
      <c r="C312" s="1" t="s">
        <v>314</v>
      </c>
      <c r="D312" s="144">
        <v>297000</v>
      </c>
      <c r="F312" s="1" t="s">
        <v>348</v>
      </c>
      <c r="G312" s="1" t="s">
        <v>335</v>
      </c>
      <c r="H312" s="1" t="s">
        <v>433</v>
      </c>
    </row>
    <row r="313" spans="1:8">
      <c r="A313" s="1">
        <v>145</v>
      </c>
      <c r="B313" s="255">
        <v>44410</v>
      </c>
      <c r="C313" s="1" t="s">
        <v>471</v>
      </c>
      <c r="D313" s="1"/>
      <c r="E313" s="144">
        <v>800000</v>
      </c>
      <c r="F313" s="1" t="s">
        <v>344</v>
      </c>
      <c r="G313" s="1" t="s">
        <v>335</v>
      </c>
      <c r="H313" s="1" t="s">
        <v>433</v>
      </c>
    </row>
    <row r="314" spans="1:8">
      <c r="A314" s="1">
        <v>145</v>
      </c>
      <c r="B314" s="255">
        <v>44410</v>
      </c>
      <c r="C314" s="1" t="s">
        <v>467</v>
      </c>
      <c r="E314" s="144">
        <v>80000</v>
      </c>
      <c r="F314" s="1" t="s">
        <v>344</v>
      </c>
      <c r="G314" s="1" t="s">
        <v>335</v>
      </c>
      <c r="H314" s="1" t="s">
        <v>433</v>
      </c>
    </row>
    <row r="315" spans="1:8">
      <c r="A315" s="1">
        <v>145</v>
      </c>
      <c r="B315" s="255">
        <v>44410</v>
      </c>
      <c r="C315" s="1" t="s">
        <v>314</v>
      </c>
      <c r="D315" s="144">
        <v>880000</v>
      </c>
      <c r="F315" s="1" t="s">
        <v>344</v>
      </c>
      <c r="G315" s="1" t="s">
        <v>335</v>
      </c>
      <c r="H315" s="1" t="s">
        <v>433</v>
      </c>
    </row>
    <row r="316" spans="1:8">
      <c r="A316" s="1">
        <v>146</v>
      </c>
      <c r="B316" s="255">
        <v>44421</v>
      </c>
      <c r="C316" s="1" t="s">
        <v>471</v>
      </c>
      <c r="D316" s="1"/>
      <c r="E316" s="144">
        <v>1650000</v>
      </c>
      <c r="F316" s="1" t="s">
        <v>345</v>
      </c>
      <c r="G316" s="1" t="s">
        <v>232</v>
      </c>
      <c r="H316" s="1" t="s">
        <v>433</v>
      </c>
    </row>
    <row r="317" spans="1:8">
      <c r="A317" s="1">
        <v>146</v>
      </c>
      <c r="B317" s="255">
        <v>44421</v>
      </c>
      <c r="C317" s="1" t="s">
        <v>467</v>
      </c>
      <c r="E317" s="144">
        <v>165000</v>
      </c>
      <c r="F317" s="1" t="s">
        <v>345</v>
      </c>
      <c r="G317" s="1" t="s">
        <v>232</v>
      </c>
      <c r="H317" s="1" t="s">
        <v>433</v>
      </c>
    </row>
    <row r="318" spans="1:8">
      <c r="A318" s="1">
        <v>146</v>
      </c>
      <c r="B318" s="255">
        <v>44421</v>
      </c>
      <c r="C318" s="1" t="s">
        <v>314</v>
      </c>
      <c r="D318" s="144">
        <v>1815000</v>
      </c>
      <c r="F318" s="1" t="s">
        <v>345</v>
      </c>
      <c r="G318" s="1" t="s">
        <v>232</v>
      </c>
      <c r="H318" s="1" t="s">
        <v>433</v>
      </c>
    </row>
  </sheetData>
  <sortState ref="A2:H439">
    <sortCondition ref="A2:A439"/>
  </sortState>
  <phoneticPr fontId="1" type="noConversion"/>
  <dataValidations count="1">
    <dataValidation type="list" allowBlank="1" showInputMessage="1" showErrorMessage="1" sqref="C1">
      <formula1>#REF!</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topLeftCell="A82" zoomScale="90" zoomScaleNormal="90" workbookViewId="0">
      <selection activeCell="E19" sqref="E19"/>
    </sheetView>
  </sheetViews>
  <sheetFormatPr defaultRowHeight="13.5"/>
  <cols>
    <col min="1" max="1" width="8.125" style="1" bestFit="1" customWidth="1"/>
    <col min="2" max="2" width="11.5" style="1" bestFit="1" customWidth="1"/>
    <col min="3" max="3" width="11.375" style="1" bestFit="1" customWidth="1"/>
    <col min="4" max="4" width="10.125" style="1" bestFit="1" customWidth="1"/>
    <col min="5" max="5" width="9.25" style="1" bestFit="1" customWidth="1"/>
    <col min="6" max="6" width="22.25" style="1" bestFit="1" customWidth="1"/>
    <col min="7" max="7" width="9" style="1" bestFit="1" customWidth="1"/>
    <col min="8" max="8" width="21.5" style="1" bestFit="1" customWidth="1"/>
    <col min="9" max="9" width="21.5" style="1" customWidth="1"/>
    <col min="10" max="16384" width="9" style="1"/>
  </cols>
  <sheetData>
    <row r="1" spans="1:9" s="142" customFormat="1" ht="15" customHeight="1">
      <c r="A1" s="142" t="s">
        <v>430</v>
      </c>
      <c r="B1" s="98" t="s">
        <v>257</v>
      </c>
      <c r="C1" s="99" t="s">
        <v>5</v>
      </c>
      <c r="D1" s="226" t="s">
        <v>6</v>
      </c>
      <c r="E1" s="226" t="s">
        <v>7</v>
      </c>
      <c r="F1" s="130" t="s">
        <v>353</v>
      </c>
      <c r="G1" s="99" t="s">
        <v>8</v>
      </c>
      <c r="H1" s="99" t="s">
        <v>9</v>
      </c>
      <c r="I1" s="99"/>
    </row>
    <row r="2" spans="1:9">
      <c r="A2" s="1">
        <v>1</v>
      </c>
      <c r="B2" s="357">
        <v>44468</v>
      </c>
      <c r="C2" s="1" t="s">
        <v>487</v>
      </c>
      <c r="D2" s="144">
        <v>430</v>
      </c>
      <c r="E2" s="144"/>
      <c r="F2" s="1" t="s">
        <v>428</v>
      </c>
      <c r="G2" s="1" t="s">
        <v>436</v>
      </c>
      <c r="H2" s="138" t="s">
        <v>173</v>
      </c>
      <c r="I2" s="138"/>
    </row>
    <row r="3" spans="1:9">
      <c r="A3" s="1">
        <v>1</v>
      </c>
      <c r="B3" s="357">
        <v>44468</v>
      </c>
      <c r="C3" s="1" t="s">
        <v>266</v>
      </c>
      <c r="D3" s="144"/>
      <c r="E3" s="144">
        <v>430</v>
      </c>
      <c r="F3" s="1" t="s">
        <v>428</v>
      </c>
      <c r="G3" s="1" t="s">
        <v>313</v>
      </c>
      <c r="H3" s="138"/>
      <c r="I3" s="138"/>
    </row>
    <row r="4" spans="1:9">
      <c r="A4" s="1">
        <v>2</v>
      </c>
      <c r="B4" s="357">
        <v>44468</v>
      </c>
      <c r="C4" s="1" t="s">
        <v>148</v>
      </c>
      <c r="D4" s="144">
        <v>11066</v>
      </c>
      <c r="E4" s="144"/>
      <c r="F4" s="1" t="s">
        <v>428</v>
      </c>
      <c r="G4" s="1" t="s">
        <v>313</v>
      </c>
      <c r="H4" s="138" t="s">
        <v>173</v>
      </c>
      <c r="I4" s="138"/>
    </row>
    <row r="5" spans="1:9">
      <c r="A5" s="1">
        <v>2</v>
      </c>
      <c r="B5" s="357">
        <v>44468</v>
      </c>
      <c r="C5" s="1" t="s">
        <v>266</v>
      </c>
      <c r="D5" s="144"/>
      <c r="E5" s="144">
        <v>11066</v>
      </c>
      <c r="F5" s="1" t="s">
        <v>428</v>
      </c>
      <c r="G5" s="1" t="s">
        <v>313</v>
      </c>
      <c r="H5" s="138"/>
      <c r="I5" s="138"/>
    </row>
    <row r="6" spans="1:9">
      <c r="A6" s="1">
        <v>3</v>
      </c>
      <c r="B6" s="1" t="s">
        <v>1130</v>
      </c>
      <c r="C6" s="1" t="s">
        <v>148</v>
      </c>
      <c r="D6" s="144">
        <v>54977619</v>
      </c>
      <c r="E6" s="144"/>
      <c r="F6" s="1" t="s">
        <v>386</v>
      </c>
      <c r="G6" s="1" t="s">
        <v>313</v>
      </c>
      <c r="H6" s="138" t="s">
        <v>173</v>
      </c>
      <c r="I6" s="138"/>
    </row>
    <row r="7" spans="1:9">
      <c r="A7" s="1">
        <v>3</v>
      </c>
      <c r="B7" s="1" t="s">
        <v>1130</v>
      </c>
      <c r="C7" s="1" t="s">
        <v>266</v>
      </c>
      <c r="D7" s="144"/>
      <c r="E7" s="144">
        <v>54977619</v>
      </c>
      <c r="F7" s="1" t="s">
        <v>386</v>
      </c>
      <c r="G7" s="1" t="s">
        <v>313</v>
      </c>
      <c r="H7" s="138"/>
      <c r="I7" s="138"/>
    </row>
    <row r="8" spans="1:9">
      <c r="A8" s="1">
        <v>4</v>
      </c>
      <c r="B8" s="1" t="s">
        <v>1131</v>
      </c>
      <c r="C8" s="1" t="s">
        <v>148</v>
      </c>
      <c r="D8" s="144">
        <v>308950180</v>
      </c>
      <c r="E8" s="144"/>
      <c r="F8" s="1" t="s">
        <v>337</v>
      </c>
      <c r="G8" s="1" t="s">
        <v>313</v>
      </c>
      <c r="H8" s="138" t="s">
        <v>173</v>
      </c>
      <c r="I8" s="138"/>
    </row>
    <row r="9" spans="1:9">
      <c r="A9" s="1">
        <v>4</v>
      </c>
      <c r="B9" s="1" t="s">
        <v>1131</v>
      </c>
      <c r="C9" s="1" t="s">
        <v>266</v>
      </c>
      <c r="D9" s="144"/>
      <c r="E9" s="144">
        <v>308950180</v>
      </c>
      <c r="F9" s="1" t="s">
        <v>337</v>
      </c>
      <c r="G9" s="1" t="s">
        <v>313</v>
      </c>
      <c r="H9" s="138"/>
      <c r="I9" s="138"/>
    </row>
    <row r="10" spans="1:9">
      <c r="A10" s="1">
        <v>5</v>
      </c>
      <c r="B10" s="1" t="s">
        <v>1131</v>
      </c>
      <c r="C10" s="1" t="s">
        <v>148</v>
      </c>
      <c r="D10" s="144">
        <v>401603839</v>
      </c>
      <c r="E10" s="144"/>
      <c r="F10" s="1" t="s">
        <v>367</v>
      </c>
      <c r="G10" s="1" t="s">
        <v>313</v>
      </c>
      <c r="H10" s="138" t="s">
        <v>173</v>
      </c>
      <c r="I10" s="138"/>
    </row>
    <row r="11" spans="1:9">
      <c r="A11" s="1">
        <v>5</v>
      </c>
      <c r="B11" s="1" t="s">
        <v>1131</v>
      </c>
      <c r="C11" s="1" t="s">
        <v>266</v>
      </c>
      <c r="D11" s="144"/>
      <c r="E11" s="144">
        <v>401603839</v>
      </c>
      <c r="F11" s="1" t="s">
        <v>367</v>
      </c>
      <c r="G11" s="1" t="s">
        <v>313</v>
      </c>
      <c r="H11" s="138"/>
      <c r="I11" s="138"/>
    </row>
    <row r="12" spans="1:9">
      <c r="A12" s="1">
        <v>6</v>
      </c>
      <c r="B12" s="1" t="s">
        <v>1132</v>
      </c>
      <c r="C12" s="1" t="s">
        <v>148</v>
      </c>
      <c r="D12" s="144">
        <v>8701000</v>
      </c>
      <c r="E12" s="144"/>
      <c r="F12" s="1" t="s">
        <v>387</v>
      </c>
      <c r="G12" s="1" t="s">
        <v>313</v>
      </c>
      <c r="H12" s="138" t="s">
        <v>173</v>
      </c>
      <c r="I12" s="138"/>
    </row>
    <row r="13" spans="1:9">
      <c r="A13" s="1">
        <v>6</v>
      </c>
      <c r="B13" s="1" t="s">
        <v>1132</v>
      </c>
      <c r="C13" s="1" t="s">
        <v>266</v>
      </c>
      <c r="D13" s="144"/>
      <c r="E13" s="144">
        <v>8701000</v>
      </c>
      <c r="F13" s="1" t="s">
        <v>387</v>
      </c>
      <c r="G13" s="1" t="s">
        <v>313</v>
      </c>
      <c r="H13" s="138"/>
      <c r="I13" s="138"/>
    </row>
    <row r="14" spans="1:9">
      <c r="A14" s="1">
        <v>7</v>
      </c>
      <c r="B14" s="1" t="s">
        <v>1132</v>
      </c>
      <c r="C14" s="1" t="s">
        <v>148</v>
      </c>
      <c r="D14" s="144">
        <v>98635020</v>
      </c>
      <c r="E14" s="144"/>
      <c r="F14" s="1" t="s">
        <v>327</v>
      </c>
      <c r="G14" s="1" t="s">
        <v>313</v>
      </c>
      <c r="H14" s="138" t="s">
        <v>173</v>
      </c>
      <c r="I14" s="138"/>
    </row>
    <row r="15" spans="1:9">
      <c r="A15" s="1">
        <v>7</v>
      </c>
      <c r="B15" s="1" t="s">
        <v>1132</v>
      </c>
      <c r="C15" s="1" t="s">
        <v>266</v>
      </c>
      <c r="D15" s="144"/>
      <c r="E15" s="144">
        <v>98635020</v>
      </c>
      <c r="F15" s="1" t="s">
        <v>327</v>
      </c>
      <c r="G15" s="1" t="s">
        <v>313</v>
      </c>
      <c r="H15" s="138"/>
      <c r="I15" s="138"/>
    </row>
    <row r="16" spans="1:9">
      <c r="A16" s="1">
        <v>8</v>
      </c>
      <c r="B16" s="1" t="s">
        <v>1132</v>
      </c>
      <c r="C16" s="1" t="s">
        <v>148</v>
      </c>
      <c r="D16" s="144">
        <v>7486237</v>
      </c>
      <c r="E16" s="144"/>
      <c r="F16" s="1" t="s">
        <v>242</v>
      </c>
      <c r="G16" s="1" t="s">
        <v>313</v>
      </c>
      <c r="H16" s="138" t="s">
        <v>173</v>
      </c>
      <c r="I16" s="138"/>
    </row>
    <row r="17" spans="1:9">
      <c r="A17" s="1">
        <v>8</v>
      </c>
      <c r="B17" s="1" t="s">
        <v>1132</v>
      </c>
      <c r="C17" s="1" t="s">
        <v>266</v>
      </c>
      <c r="E17" s="144">
        <v>7486237</v>
      </c>
      <c r="F17" s="1" t="s">
        <v>242</v>
      </c>
      <c r="G17" s="1" t="s">
        <v>313</v>
      </c>
      <c r="I17" s="138"/>
    </row>
    <row r="18" spans="1:9">
      <c r="A18" s="1">
        <v>9</v>
      </c>
      <c r="B18" s="1" t="s">
        <v>1132</v>
      </c>
      <c r="C18" s="1" t="s">
        <v>148</v>
      </c>
      <c r="D18" s="144">
        <v>27919100</v>
      </c>
      <c r="E18" s="144"/>
      <c r="F18" s="1" t="s">
        <v>346</v>
      </c>
      <c r="G18" s="1" t="s">
        <v>313</v>
      </c>
      <c r="H18" s="138" t="s">
        <v>173</v>
      </c>
      <c r="I18" s="138"/>
    </row>
    <row r="19" spans="1:9">
      <c r="A19" s="1">
        <v>9</v>
      </c>
      <c r="B19" s="1" t="s">
        <v>1132</v>
      </c>
      <c r="C19" s="1" t="s">
        <v>266</v>
      </c>
      <c r="D19" s="144"/>
      <c r="E19" s="144">
        <v>27919100</v>
      </c>
      <c r="F19" s="1" t="s">
        <v>346</v>
      </c>
      <c r="G19" s="1" t="s">
        <v>313</v>
      </c>
      <c r="H19" s="138"/>
      <c r="I19" s="138"/>
    </row>
    <row r="20" spans="1:9">
      <c r="A20" s="1">
        <v>10</v>
      </c>
      <c r="B20" s="1" t="s">
        <v>1132</v>
      </c>
      <c r="C20" s="1" t="s">
        <v>148</v>
      </c>
      <c r="D20" s="144">
        <v>2165130</v>
      </c>
      <c r="E20" s="144"/>
      <c r="F20" s="1" t="s">
        <v>355</v>
      </c>
      <c r="G20" s="1" t="s">
        <v>313</v>
      </c>
      <c r="H20" s="138" t="s">
        <v>173</v>
      </c>
      <c r="I20" s="138"/>
    </row>
    <row r="21" spans="1:9">
      <c r="A21" s="1">
        <v>10</v>
      </c>
      <c r="B21" s="1" t="s">
        <v>1132</v>
      </c>
      <c r="C21" s="1" t="s">
        <v>266</v>
      </c>
      <c r="D21" s="144"/>
      <c r="E21" s="144">
        <v>2165130</v>
      </c>
      <c r="F21" s="1" t="s">
        <v>355</v>
      </c>
      <c r="G21" s="1" t="s">
        <v>313</v>
      </c>
      <c r="H21" s="138"/>
      <c r="I21" s="138"/>
    </row>
    <row r="22" spans="1:9">
      <c r="A22" s="1">
        <v>11</v>
      </c>
      <c r="B22" s="1" t="s">
        <v>1132</v>
      </c>
      <c r="C22" s="1" t="s">
        <v>148</v>
      </c>
      <c r="D22" s="144">
        <v>9204910</v>
      </c>
      <c r="E22" s="144"/>
      <c r="F22" s="1" t="s">
        <v>470</v>
      </c>
      <c r="G22" s="1" t="s">
        <v>313</v>
      </c>
      <c r="H22" s="138" t="s">
        <v>173</v>
      </c>
      <c r="I22" s="138"/>
    </row>
    <row r="23" spans="1:9">
      <c r="A23" s="1">
        <v>11</v>
      </c>
      <c r="B23" s="1" t="s">
        <v>1132</v>
      </c>
      <c r="C23" s="1" t="s">
        <v>266</v>
      </c>
      <c r="D23" s="144"/>
      <c r="E23" s="144">
        <v>9204910</v>
      </c>
      <c r="F23" s="1" t="s">
        <v>470</v>
      </c>
      <c r="G23" s="1" t="s">
        <v>313</v>
      </c>
      <c r="H23" s="138"/>
      <c r="I23" s="138"/>
    </row>
    <row r="24" spans="1:9">
      <c r="A24" s="1">
        <v>12</v>
      </c>
      <c r="B24" s="1" t="s">
        <v>1132</v>
      </c>
      <c r="C24" s="1" t="s">
        <v>148</v>
      </c>
      <c r="D24" s="144">
        <v>11208120</v>
      </c>
      <c r="E24" s="144"/>
      <c r="F24" s="1" t="s">
        <v>1133</v>
      </c>
      <c r="G24" s="1" t="s">
        <v>313</v>
      </c>
      <c r="H24" s="138" t="s">
        <v>173</v>
      </c>
      <c r="I24" s="138"/>
    </row>
    <row r="25" spans="1:9">
      <c r="A25" s="1">
        <v>12</v>
      </c>
      <c r="B25" s="1" t="s">
        <v>1132</v>
      </c>
      <c r="C25" s="1" t="s">
        <v>266</v>
      </c>
      <c r="D25" s="144"/>
      <c r="E25" s="144">
        <v>11208120</v>
      </c>
      <c r="F25" s="1" t="s">
        <v>1133</v>
      </c>
      <c r="G25" s="1" t="s">
        <v>313</v>
      </c>
      <c r="H25" s="138"/>
      <c r="I25" s="138"/>
    </row>
    <row r="26" spans="1:9">
      <c r="A26" s="1">
        <v>13</v>
      </c>
      <c r="B26" s="1" t="s">
        <v>1132</v>
      </c>
      <c r="C26" s="1" t="s">
        <v>148</v>
      </c>
      <c r="D26" s="144">
        <v>3228280</v>
      </c>
      <c r="E26" s="144"/>
      <c r="F26" s="1" t="s">
        <v>338</v>
      </c>
      <c r="G26" s="1" t="s">
        <v>313</v>
      </c>
      <c r="H26" s="138" t="s">
        <v>173</v>
      </c>
      <c r="I26" s="138"/>
    </row>
    <row r="27" spans="1:9">
      <c r="A27" s="1">
        <v>13</v>
      </c>
      <c r="B27" s="1" t="s">
        <v>1132</v>
      </c>
      <c r="C27" s="1" t="s">
        <v>266</v>
      </c>
      <c r="D27" s="144"/>
      <c r="E27" s="144">
        <v>3228280</v>
      </c>
      <c r="F27" s="1" t="s">
        <v>338</v>
      </c>
      <c r="G27" s="1" t="s">
        <v>313</v>
      </c>
      <c r="H27" s="138"/>
      <c r="I27" s="138"/>
    </row>
    <row r="28" spans="1:9">
      <c r="A28" s="1">
        <v>14</v>
      </c>
      <c r="B28" s="1" t="s">
        <v>1132</v>
      </c>
      <c r="C28" s="1" t="s">
        <v>148</v>
      </c>
      <c r="D28" s="144">
        <v>15858810</v>
      </c>
      <c r="E28" s="144"/>
      <c r="F28" s="1" t="s">
        <v>449</v>
      </c>
      <c r="G28" s="1" t="s">
        <v>313</v>
      </c>
      <c r="H28" s="138" t="s">
        <v>173</v>
      </c>
      <c r="I28" s="138"/>
    </row>
    <row r="29" spans="1:9">
      <c r="A29" s="1">
        <v>14</v>
      </c>
      <c r="B29" s="1" t="s">
        <v>1132</v>
      </c>
      <c r="C29" s="1" t="s">
        <v>266</v>
      </c>
      <c r="D29" s="144"/>
      <c r="E29" s="144">
        <v>15858810</v>
      </c>
      <c r="F29" s="1" t="s">
        <v>449</v>
      </c>
      <c r="G29" s="1" t="s">
        <v>313</v>
      </c>
      <c r="H29" s="138"/>
      <c r="I29" s="138"/>
    </row>
    <row r="30" spans="1:9">
      <c r="A30" s="1">
        <v>15</v>
      </c>
      <c r="B30" s="1" t="s">
        <v>1132</v>
      </c>
      <c r="C30" s="1" t="s">
        <v>148</v>
      </c>
      <c r="D30" s="144">
        <v>29074485</v>
      </c>
      <c r="E30" s="144"/>
      <c r="F30" s="1" t="s">
        <v>449</v>
      </c>
      <c r="G30" s="1" t="s">
        <v>313</v>
      </c>
      <c r="H30" s="138" t="s">
        <v>173</v>
      </c>
      <c r="I30" s="138"/>
    </row>
    <row r="31" spans="1:9">
      <c r="A31" s="1">
        <v>15</v>
      </c>
      <c r="B31" s="1" t="s">
        <v>1132</v>
      </c>
      <c r="C31" s="1" t="s">
        <v>266</v>
      </c>
      <c r="D31" s="144"/>
      <c r="E31" s="144">
        <v>29074485</v>
      </c>
      <c r="F31" s="1" t="s">
        <v>449</v>
      </c>
      <c r="G31" s="1" t="s">
        <v>313</v>
      </c>
      <c r="H31" s="138"/>
      <c r="I31" s="138"/>
    </row>
    <row r="32" spans="1:9">
      <c r="A32" s="1">
        <v>16</v>
      </c>
      <c r="B32" s="1" t="s">
        <v>1132</v>
      </c>
      <c r="C32" s="1" t="s">
        <v>148</v>
      </c>
      <c r="D32" s="144">
        <v>131743458</v>
      </c>
      <c r="E32" s="144"/>
      <c r="F32" s="1" t="s">
        <v>369</v>
      </c>
      <c r="G32" s="1" t="s">
        <v>313</v>
      </c>
      <c r="H32" s="138" t="s">
        <v>173</v>
      </c>
      <c r="I32" s="138"/>
    </row>
    <row r="33" spans="1:9">
      <c r="A33" s="1">
        <v>16</v>
      </c>
      <c r="B33" s="1" t="s">
        <v>1132</v>
      </c>
      <c r="C33" s="1" t="s">
        <v>266</v>
      </c>
      <c r="D33" s="144"/>
      <c r="E33" s="144">
        <v>131743458</v>
      </c>
      <c r="F33" s="1" t="s">
        <v>369</v>
      </c>
      <c r="G33" s="1" t="s">
        <v>313</v>
      </c>
      <c r="H33" s="138"/>
      <c r="I33" s="138"/>
    </row>
    <row r="34" spans="1:9">
      <c r="A34" s="1">
        <v>17</v>
      </c>
      <c r="B34" s="1" t="s">
        <v>1132</v>
      </c>
      <c r="C34" s="1" t="s">
        <v>148</v>
      </c>
      <c r="D34" s="144">
        <v>3277120</v>
      </c>
      <c r="E34" s="144"/>
      <c r="F34" s="1" t="s">
        <v>330</v>
      </c>
      <c r="G34" s="1" t="s">
        <v>313</v>
      </c>
      <c r="H34" s="138" t="s">
        <v>173</v>
      </c>
      <c r="I34" s="138"/>
    </row>
    <row r="35" spans="1:9">
      <c r="A35" s="1">
        <v>17</v>
      </c>
      <c r="B35" s="1" t="s">
        <v>1132</v>
      </c>
      <c r="C35" s="1" t="s">
        <v>266</v>
      </c>
      <c r="D35" s="144"/>
      <c r="E35" s="144">
        <v>3277120</v>
      </c>
      <c r="F35" s="1" t="s">
        <v>330</v>
      </c>
      <c r="G35" s="1" t="s">
        <v>313</v>
      </c>
      <c r="H35" s="138"/>
      <c r="I35" s="138"/>
    </row>
    <row r="36" spans="1:9">
      <c r="A36" s="1">
        <v>18</v>
      </c>
      <c r="B36" s="1" t="s">
        <v>1132</v>
      </c>
      <c r="C36" s="1" t="s">
        <v>148</v>
      </c>
      <c r="D36" s="144">
        <v>25160410</v>
      </c>
      <c r="E36" s="144"/>
      <c r="F36" s="1" t="s">
        <v>338</v>
      </c>
      <c r="G36" s="1" t="s">
        <v>313</v>
      </c>
      <c r="H36" s="138" t="s">
        <v>173</v>
      </c>
      <c r="I36" s="138"/>
    </row>
    <row r="37" spans="1:9">
      <c r="A37" s="1">
        <v>18</v>
      </c>
      <c r="B37" s="1" t="s">
        <v>1132</v>
      </c>
      <c r="C37" s="1" t="s">
        <v>266</v>
      </c>
      <c r="D37" s="144"/>
      <c r="E37" s="144">
        <v>25160410</v>
      </c>
      <c r="F37" s="1" t="s">
        <v>338</v>
      </c>
      <c r="G37" s="1" t="s">
        <v>313</v>
      </c>
      <c r="H37" s="138"/>
      <c r="I37" s="138"/>
    </row>
    <row r="38" spans="1:9">
      <c r="A38" s="1">
        <v>19</v>
      </c>
      <c r="B38" s="1" t="s">
        <v>1132</v>
      </c>
      <c r="C38" s="1" t="s">
        <v>148</v>
      </c>
      <c r="D38" s="144">
        <v>67611720</v>
      </c>
      <c r="E38" s="144"/>
      <c r="F38" s="1" t="s">
        <v>368</v>
      </c>
      <c r="G38" s="1" t="s">
        <v>313</v>
      </c>
      <c r="H38" s="138" t="s">
        <v>173</v>
      </c>
      <c r="I38" s="138"/>
    </row>
    <row r="39" spans="1:9">
      <c r="A39" s="1">
        <v>19</v>
      </c>
      <c r="B39" s="1" t="s">
        <v>1132</v>
      </c>
      <c r="C39" s="1" t="s">
        <v>266</v>
      </c>
      <c r="D39" s="144"/>
      <c r="E39" s="144">
        <v>67611720</v>
      </c>
      <c r="F39" s="1" t="s">
        <v>368</v>
      </c>
      <c r="G39" s="1" t="s">
        <v>313</v>
      </c>
      <c r="H39" s="138"/>
      <c r="I39" s="138"/>
    </row>
    <row r="40" spans="1:9">
      <c r="A40" s="1">
        <v>20</v>
      </c>
      <c r="B40" s="1" t="s">
        <v>1132</v>
      </c>
      <c r="C40" s="1" t="s">
        <v>148</v>
      </c>
      <c r="D40" s="144">
        <v>10125035</v>
      </c>
      <c r="E40" s="144"/>
      <c r="F40" s="1" t="s">
        <v>380</v>
      </c>
      <c r="G40" s="1" t="s">
        <v>313</v>
      </c>
      <c r="H40" s="138" t="s">
        <v>173</v>
      </c>
      <c r="I40" s="138"/>
    </row>
    <row r="41" spans="1:9">
      <c r="A41" s="1">
        <v>20</v>
      </c>
      <c r="B41" s="1" t="s">
        <v>1132</v>
      </c>
      <c r="C41" s="1" t="s">
        <v>266</v>
      </c>
      <c r="D41" s="144"/>
      <c r="E41" s="144">
        <v>10125035</v>
      </c>
      <c r="F41" s="1" t="s">
        <v>380</v>
      </c>
      <c r="G41" s="1" t="s">
        <v>313</v>
      </c>
      <c r="H41" s="138"/>
      <c r="I41" s="138"/>
    </row>
    <row r="42" spans="1:9">
      <c r="A42" s="1">
        <v>21</v>
      </c>
      <c r="B42" s="1" t="s">
        <v>1132</v>
      </c>
      <c r="C42" s="1" t="s">
        <v>148</v>
      </c>
      <c r="D42" s="144">
        <v>18320940</v>
      </c>
      <c r="E42" s="144"/>
      <c r="F42" s="1" t="s">
        <v>331</v>
      </c>
      <c r="G42" s="1" t="s">
        <v>313</v>
      </c>
      <c r="H42" s="138" t="s">
        <v>173</v>
      </c>
      <c r="I42" s="138"/>
    </row>
    <row r="43" spans="1:9">
      <c r="A43" s="1">
        <v>21</v>
      </c>
      <c r="B43" s="1" t="s">
        <v>1132</v>
      </c>
      <c r="C43" s="1" t="s">
        <v>266</v>
      </c>
      <c r="D43" s="144"/>
      <c r="E43" s="144">
        <v>18320940</v>
      </c>
      <c r="F43" s="1" t="s">
        <v>331</v>
      </c>
      <c r="G43" s="1" t="s">
        <v>313</v>
      </c>
      <c r="H43" s="138"/>
      <c r="I43" s="138"/>
    </row>
    <row r="44" spans="1:9">
      <c r="A44" s="1">
        <v>22</v>
      </c>
      <c r="B44" s="1" t="s">
        <v>1132</v>
      </c>
      <c r="C44" s="1" t="s">
        <v>148</v>
      </c>
      <c r="D44" s="144">
        <v>12337380</v>
      </c>
      <c r="E44" s="144"/>
      <c r="F44" s="1" t="s">
        <v>130</v>
      </c>
      <c r="G44" s="1" t="s">
        <v>313</v>
      </c>
      <c r="H44" s="138" t="s">
        <v>173</v>
      </c>
      <c r="I44" s="138"/>
    </row>
    <row r="45" spans="1:9">
      <c r="A45" s="1">
        <v>22</v>
      </c>
      <c r="B45" s="1" t="s">
        <v>1132</v>
      </c>
      <c r="C45" s="1" t="s">
        <v>266</v>
      </c>
      <c r="D45" s="144"/>
      <c r="E45" s="144">
        <v>12337380</v>
      </c>
      <c r="F45" s="1" t="s">
        <v>130</v>
      </c>
      <c r="G45" s="1" t="s">
        <v>313</v>
      </c>
      <c r="H45" s="138"/>
      <c r="I45" s="138"/>
    </row>
    <row r="46" spans="1:9">
      <c r="A46" s="1">
        <v>23</v>
      </c>
      <c r="B46" s="1" t="s">
        <v>1132</v>
      </c>
      <c r="C46" s="1" t="s">
        <v>148</v>
      </c>
      <c r="D46" s="144">
        <v>4138530</v>
      </c>
      <c r="E46" s="144"/>
      <c r="F46" s="1" t="s">
        <v>381</v>
      </c>
      <c r="G46" s="1" t="s">
        <v>313</v>
      </c>
      <c r="H46" s="138" t="s">
        <v>173</v>
      </c>
      <c r="I46" s="138"/>
    </row>
    <row r="47" spans="1:9">
      <c r="A47" s="1">
        <v>23</v>
      </c>
      <c r="B47" s="1" t="s">
        <v>1132</v>
      </c>
      <c r="C47" s="1" t="s">
        <v>266</v>
      </c>
      <c r="D47" s="144"/>
      <c r="E47" s="144">
        <v>4138530</v>
      </c>
      <c r="F47" s="1" t="s">
        <v>381</v>
      </c>
      <c r="G47" s="1" t="s">
        <v>313</v>
      </c>
      <c r="H47" s="138"/>
      <c r="I47" s="138"/>
    </row>
    <row r="48" spans="1:9">
      <c r="A48" s="1">
        <v>24</v>
      </c>
      <c r="B48" s="1" t="s">
        <v>1132</v>
      </c>
      <c r="C48" s="1" t="s">
        <v>148</v>
      </c>
      <c r="D48" s="144">
        <v>2286020</v>
      </c>
      <c r="E48" s="144"/>
      <c r="F48" s="1" t="s">
        <v>381</v>
      </c>
      <c r="G48" s="1" t="s">
        <v>313</v>
      </c>
      <c r="H48" s="138" t="s">
        <v>173</v>
      </c>
      <c r="I48" s="138"/>
    </row>
    <row r="49" spans="1:9">
      <c r="A49" s="1">
        <v>24</v>
      </c>
      <c r="B49" s="1" t="s">
        <v>1132</v>
      </c>
      <c r="C49" s="1" t="s">
        <v>266</v>
      </c>
      <c r="E49" s="144">
        <v>2286020</v>
      </c>
      <c r="F49" s="1" t="s">
        <v>381</v>
      </c>
      <c r="G49" s="1" t="s">
        <v>313</v>
      </c>
      <c r="I49" s="138"/>
    </row>
    <row r="50" spans="1:9">
      <c r="A50" s="1">
        <v>25</v>
      </c>
      <c r="B50" s="1" t="s">
        <v>1132</v>
      </c>
      <c r="C50" s="1" t="s">
        <v>148</v>
      </c>
      <c r="D50" s="144">
        <v>7791300</v>
      </c>
      <c r="E50" s="144"/>
      <c r="F50" s="1" t="s">
        <v>1134</v>
      </c>
      <c r="G50" s="1" t="s">
        <v>313</v>
      </c>
      <c r="H50" s="138" t="s">
        <v>173</v>
      </c>
    </row>
    <row r="51" spans="1:9">
      <c r="A51" s="1">
        <v>25</v>
      </c>
      <c r="B51" s="1" t="s">
        <v>1132</v>
      </c>
      <c r="C51" s="1" t="s">
        <v>266</v>
      </c>
      <c r="D51" s="144"/>
      <c r="E51" s="144">
        <v>7791300</v>
      </c>
      <c r="F51" s="1" t="s">
        <v>1134</v>
      </c>
      <c r="G51" s="1" t="s">
        <v>313</v>
      </c>
      <c r="H51" s="138"/>
    </row>
    <row r="52" spans="1:9">
      <c r="A52" s="1">
        <v>26</v>
      </c>
      <c r="B52" s="1" t="s">
        <v>1132</v>
      </c>
      <c r="C52" s="1" t="s">
        <v>148</v>
      </c>
      <c r="D52" s="144">
        <v>28524320</v>
      </c>
      <c r="E52" s="144"/>
      <c r="F52" s="1" t="s">
        <v>339</v>
      </c>
      <c r="G52" s="1" t="s">
        <v>313</v>
      </c>
      <c r="H52" s="138" t="s">
        <v>173</v>
      </c>
    </row>
    <row r="53" spans="1:9">
      <c r="A53" s="1">
        <v>26</v>
      </c>
      <c r="B53" s="1" t="s">
        <v>1132</v>
      </c>
      <c r="C53" s="1" t="s">
        <v>266</v>
      </c>
      <c r="D53" s="144"/>
      <c r="E53" s="144">
        <v>28524320</v>
      </c>
      <c r="F53" s="1" t="s">
        <v>339</v>
      </c>
      <c r="G53" s="1" t="s">
        <v>313</v>
      </c>
      <c r="H53" s="138"/>
    </row>
    <row r="54" spans="1:9">
      <c r="A54" s="1">
        <v>27</v>
      </c>
      <c r="B54" s="1" t="s">
        <v>1132</v>
      </c>
      <c r="C54" s="1" t="s">
        <v>148</v>
      </c>
      <c r="D54" s="144">
        <v>15161300</v>
      </c>
      <c r="E54" s="144"/>
      <c r="F54" s="1" t="s">
        <v>382</v>
      </c>
      <c r="G54" s="1" t="s">
        <v>313</v>
      </c>
      <c r="H54" s="138" t="s">
        <v>173</v>
      </c>
    </row>
    <row r="55" spans="1:9">
      <c r="A55" s="1">
        <v>27</v>
      </c>
      <c r="B55" s="1" t="s">
        <v>1132</v>
      </c>
      <c r="C55" s="1" t="s">
        <v>266</v>
      </c>
      <c r="D55" s="144"/>
      <c r="E55" s="144">
        <v>15161300</v>
      </c>
      <c r="F55" s="1" t="s">
        <v>382</v>
      </c>
      <c r="G55" s="1" t="s">
        <v>313</v>
      </c>
      <c r="H55" s="138"/>
    </row>
    <row r="56" spans="1:9">
      <c r="A56" s="1">
        <v>28</v>
      </c>
      <c r="B56" s="1" t="s">
        <v>1132</v>
      </c>
      <c r="C56" s="1" t="s">
        <v>148</v>
      </c>
      <c r="D56" s="144">
        <v>66131340</v>
      </c>
      <c r="E56" s="144"/>
      <c r="F56" s="1" t="s">
        <v>388</v>
      </c>
      <c r="G56" s="1" t="s">
        <v>313</v>
      </c>
      <c r="H56" s="138" t="s">
        <v>173</v>
      </c>
    </row>
    <row r="57" spans="1:9">
      <c r="A57" s="1">
        <v>28</v>
      </c>
      <c r="B57" s="1" t="s">
        <v>1132</v>
      </c>
      <c r="C57" s="1" t="s">
        <v>266</v>
      </c>
      <c r="D57" s="144"/>
      <c r="E57" s="144">
        <v>66131340</v>
      </c>
      <c r="F57" s="1" t="s">
        <v>388</v>
      </c>
      <c r="G57" s="1" t="s">
        <v>313</v>
      </c>
      <c r="H57" s="138"/>
    </row>
    <row r="58" spans="1:9">
      <c r="A58" s="1">
        <v>29</v>
      </c>
      <c r="B58" s="1" t="s">
        <v>1132</v>
      </c>
      <c r="C58" s="1" t="s">
        <v>148</v>
      </c>
      <c r="D58" s="144">
        <v>11812350</v>
      </c>
      <c r="E58" s="144"/>
      <c r="F58" s="1" t="s">
        <v>391</v>
      </c>
      <c r="G58" s="1" t="s">
        <v>313</v>
      </c>
      <c r="H58" s="138" t="s">
        <v>173</v>
      </c>
    </row>
    <row r="59" spans="1:9">
      <c r="A59" s="1">
        <v>29</v>
      </c>
      <c r="B59" s="1" t="s">
        <v>1132</v>
      </c>
      <c r="C59" s="1" t="s">
        <v>266</v>
      </c>
      <c r="D59" s="144"/>
      <c r="E59" s="144">
        <v>11812350</v>
      </c>
      <c r="F59" s="1" t="s">
        <v>391</v>
      </c>
      <c r="G59" s="1" t="s">
        <v>313</v>
      </c>
      <c r="H59" s="138"/>
    </row>
    <row r="60" spans="1:9">
      <c r="A60" s="1">
        <v>30</v>
      </c>
      <c r="B60" s="1" t="s">
        <v>1132</v>
      </c>
      <c r="C60" s="1" t="s">
        <v>148</v>
      </c>
      <c r="D60" s="144">
        <v>59451810</v>
      </c>
      <c r="E60" s="144"/>
      <c r="F60" s="1" t="s">
        <v>572</v>
      </c>
      <c r="G60" s="1" t="s">
        <v>313</v>
      </c>
      <c r="H60" s="138" t="s">
        <v>173</v>
      </c>
    </row>
    <row r="61" spans="1:9">
      <c r="A61" s="1">
        <v>30</v>
      </c>
      <c r="B61" s="1" t="s">
        <v>1132</v>
      </c>
      <c r="C61" s="1" t="s">
        <v>266</v>
      </c>
      <c r="D61" s="144"/>
      <c r="E61" s="144">
        <v>59451810</v>
      </c>
      <c r="F61" s="1" t="s">
        <v>572</v>
      </c>
      <c r="G61" s="1" t="s">
        <v>313</v>
      </c>
      <c r="H61" s="138"/>
    </row>
    <row r="62" spans="1:9">
      <c r="A62" s="1">
        <v>31</v>
      </c>
      <c r="B62" s="1" t="s">
        <v>1132</v>
      </c>
      <c r="C62" s="1" t="s">
        <v>148</v>
      </c>
      <c r="D62" s="144">
        <v>159980370</v>
      </c>
      <c r="E62" s="144"/>
      <c r="F62" s="1" t="s">
        <v>383</v>
      </c>
      <c r="G62" s="1" t="s">
        <v>313</v>
      </c>
      <c r="H62" s="138" t="s">
        <v>173</v>
      </c>
    </row>
    <row r="63" spans="1:9">
      <c r="A63" s="1">
        <v>31</v>
      </c>
      <c r="B63" s="1" t="s">
        <v>1132</v>
      </c>
      <c r="C63" s="1" t="s">
        <v>266</v>
      </c>
      <c r="D63" s="144"/>
      <c r="E63" s="144">
        <v>159980370</v>
      </c>
      <c r="F63" s="1" t="s">
        <v>383</v>
      </c>
      <c r="G63" s="1" t="s">
        <v>313</v>
      </c>
      <c r="H63" s="138"/>
    </row>
    <row r="64" spans="1:9">
      <c r="A64" s="1">
        <v>32</v>
      </c>
      <c r="B64" s="1" t="s">
        <v>1135</v>
      </c>
      <c r="C64" s="1" t="s">
        <v>148</v>
      </c>
      <c r="D64" s="144">
        <v>78180960</v>
      </c>
      <c r="E64" s="144"/>
      <c r="F64" s="1" t="s">
        <v>341</v>
      </c>
      <c r="G64" s="1" t="s">
        <v>313</v>
      </c>
      <c r="H64" s="138" t="s">
        <v>173</v>
      </c>
    </row>
    <row r="65" spans="1:8">
      <c r="A65" s="1">
        <v>32</v>
      </c>
      <c r="B65" s="1" t="s">
        <v>1135</v>
      </c>
      <c r="C65" s="1" t="s">
        <v>266</v>
      </c>
      <c r="D65" s="144"/>
      <c r="E65" s="144">
        <v>78180960</v>
      </c>
      <c r="F65" s="1" t="s">
        <v>341</v>
      </c>
      <c r="G65" s="1" t="s">
        <v>313</v>
      </c>
      <c r="H65" s="138"/>
    </row>
    <row r="66" spans="1:8">
      <c r="A66" s="1">
        <v>33</v>
      </c>
      <c r="B66" s="1" t="s">
        <v>1135</v>
      </c>
      <c r="C66" s="1" t="s">
        <v>148</v>
      </c>
      <c r="D66" s="144">
        <v>126708582</v>
      </c>
      <c r="E66" s="144"/>
      <c r="F66" s="1" t="s">
        <v>341</v>
      </c>
      <c r="G66" s="1" t="s">
        <v>313</v>
      </c>
      <c r="H66" s="138" t="s">
        <v>173</v>
      </c>
    </row>
    <row r="67" spans="1:8">
      <c r="A67" s="1">
        <v>33</v>
      </c>
      <c r="B67" s="1" t="s">
        <v>1135</v>
      </c>
      <c r="C67" s="1" t="s">
        <v>266</v>
      </c>
      <c r="D67" s="144"/>
      <c r="E67" s="144">
        <v>126708582</v>
      </c>
      <c r="F67" s="1" t="s">
        <v>341</v>
      </c>
      <c r="G67" s="1" t="s">
        <v>313</v>
      </c>
      <c r="H67" s="138"/>
    </row>
    <row r="68" spans="1:8">
      <c r="A68" s="1">
        <v>34</v>
      </c>
      <c r="B68" s="1" t="s">
        <v>1135</v>
      </c>
      <c r="C68" s="1" t="s">
        <v>148</v>
      </c>
      <c r="D68" s="144">
        <v>14727350</v>
      </c>
      <c r="E68" s="144"/>
      <c r="F68" s="1" t="s">
        <v>341</v>
      </c>
      <c r="G68" s="1" t="s">
        <v>313</v>
      </c>
      <c r="H68" s="138" t="s">
        <v>173</v>
      </c>
    </row>
    <row r="69" spans="1:8">
      <c r="A69" s="1">
        <v>34</v>
      </c>
      <c r="B69" s="1" t="s">
        <v>1135</v>
      </c>
      <c r="C69" s="1" t="s">
        <v>266</v>
      </c>
      <c r="D69" s="144"/>
      <c r="E69" s="144">
        <v>14727350</v>
      </c>
      <c r="F69" s="1" t="s">
        <v>341</v>
      </c>
      <c r="G69" s="1" t="s">
        <v>313</v>
      </c>
      <c r="H69" s="138"/>
    </row>
    <row r="70" spans="1:8">
      <c r="A70" s="1">
        <v>35</v>
      </c>
      <c r="B70" s="1" t="s">
        <v>1135</v>
      </c>
      <c r="C70" s="1" t="s">
        <v>148</v>
      </c>
      <c r="D70" s="144">
        <v>23869428</v>
      </c>
      <c r="E70" s="144"/>
      <c r="F70" s="1" t="s">
        <v>341</v>
      </c>
      <c r="G70" s="1" t="s">
        <v>313</v>
      </c>
      <c r="H70" s="138" t="s">
        <v>173</v>
      </c>
    </row>
    <row r="71" spans="1:8">
      <c r="A71" s="1">
        <v>35</v>
      </c>
      <c r="B71" s="1" t="s">
        <v>1135</v>
      </c>
      <c r="C71" s="1" t="s">
        <v>266</v>
      </c>
      <c r="D71" s="144"/>
      <c r="E71" s="144">
        <v>23869428</v>
      </c>
      <c r="F71" s="1" t="s">
        <v>341</v>
      </c>
      <c r="G71" s="1" t="s">
        <v>313</v>
      </c>
      <c r="H71" s="138"/>
    </row>
    <row r="72" spans="1:8">
      <c r="A72" s="1">
        <v>36</v>
      </c>
      <c r="B72" s="1" t="s">
        <v>1135</v>
      </c>
      <c r="C72" s="1" t="s">
        <v>148</v>
      </c>
      <c r="D72" s="144">
        <v>30903180</v>
      </c>
      <c r="E72" s="144"/>
      <c r="F72" s="1" t="s">
        <v>341</v>
      </c>
      <c r="G72" s="1" t="s">
        <v>313</v>
      </c>
      <c r="H72" s="138" t="s">
        <v>173</v>
      </c>
    </row>
    <row r="73" spans="1:8">
      <c r="A73" s="1">
        <v>36</v>
      </c>
      <c r="B73" s="1" t="s">
        <v>1135</v>
      </c>
      <c r="C73" s="1" t="s">
        <v>266</v>
      </c>
      <c r="D73" s="144"/>
      <c r="E73" s="144">
        <v>30903180</v>
      </c>
      <c r="F73" s="1" t="s">
        <v>341</v>
      </c>
      <c r="G73" s="1" t="s">
        <v>313</v>
      </c>
      <c r="H73" s="138"/>
    </row>
    <row r="74" spans="1:8">
      <c r="A74" s="1">
        <v>37</v>
      </c>
      <c r="B74" s="1" t="s">
        <v>1135</v>
      </c>
      <c r="C74" s="1" t="s">
        <v>148</v>
      </c>
      <c r="D74" s="144">
        <v>50086080</v>
      </c>
      <c r="E74" s="144"/>
      <c r="F74" s="1" t="s">
        <v>341</v>
      </c>
      <c r="G74" s="1" t="s">
        <v>313</v>
      </c>
      <c r="H74" s="138" t="s">
        <v>173</v>
      </c>
    </row>
    <row r="75" spans="1:8">
      <c r="A75" s="1">
        <v>37</v>
      </c>
      <c r="B75" s="1" t="s">
        <v>1135</v>
      </c>
      <c r="C75" s="1" t="s">
        <v>266</v>
      </c>
      <c r="D75" s="144"/>
      <c r="E75" s="144">
        <v>50086080</v>
      </c>
      <c r="F75" s="1" t="s">
        <v>341</v>
      </c>
      <c r="G75" s="1" t="s">
        <v>313</v>
      </c>
      <c r="H75" s="138"/>
    </row>
    <row r="76" spans="1:8">
      <c r="A76" s="1">
        <v>38</v>
      </c>
      <c r="B76" s="1" t="s">
        <v>1135</v>
      </c>
      <c r="C76" s="1" t="s">
        <v>148</v>
      </c>
      <c r="D76" s="144">
        <v>1951840</v>
      </c>
      <c r="E76" s="144"/>
      <c r="F76" s="1" t="s">
        <v>389</v>
      </c>
      <c r="G76" s="1" t="s">
        <v>313</v>
      </c>
      <c r="H76" s="138" t="s">
        <v>173</v>
      </c>
    </row>
    <row r="77" spans="1:8">
      <c r="A77" s="1">
        <v>38</v>
      </c>
      <c r="B77" s="1" t="s">
        <v>1135</v>
      </c>
      <c r="C77" s="1" t="s">
        <v>266</v>
      </c>
      <c r="D77" s="144"/>
      <c r="E77" s="144">
        <v>1951840</v>
      </c>
      <c r="F77" s="1" t="s">
        <v>389</v>
      </c>
      <c r="G77" s="1" t="s">
        <v>313</v>
      </c>
      <c r="H77" s="138"/>
    </row>
    <row r="78" spans="1:8">
      <c r="A78" s="1">
        <v>39</v>
      </c>
      <c r="B78" s="1" t="s">
        <v>1135</v>
      </c>
      <c r="C78" s="1" t="s">
        <v>148</v>
      </c>
      <c r="D78" s="144">
        <v>33663740</v>
      </c>
      <c r="E78" s="144"/>
      <c r="F78" s="1" t="s">
        <v>356</v>
      </c>
      <c r="G78" s="1" t="s">
        <v>313</v>
      </c>
      <c r="H78" s="138" t="s">
        <v>173</v>
      </c>
    </row>
    <row r="79" spans="1:8">
      <c r="A79" s="1">
        <v>39</v>
      </c>
      <c r="B79" s="1" t="s">
        <v>1135</v>
      </c>
      <c r="C79" s="1" t="s">
        <v>266</v>
      </c>
      <c r="D79" s="144"/>
      <c r="E79" s="144">
        <v>33663740</v>
      </c>
      <c r="F79" s="1" t="s">
        <v>356</v>
      </c>
      <c r="G79" s="1" t="s">
        <v>313</v>
      </c>
      <c r="H79" s="138"/>
    </row>
    <row r="80" spans="1:8">
      <c r="A80" s="1">
        <v>40</v>
      </c>
      <c r="B80" s="1" t="s">
        <v>1136</v>
      </c>
      <c r="C80" s="1" t="s">
        <v>148</v>
      </c>
      <c r="D80" s="144">
        <v>8452290</v>
      </c>
      <c r="E80" s="144"/>
      <c r="F80" s="1" t="s">
        <v>340</v>
      </c>
      <c r="G80" s="1" t="s">
        <v>313</v>
      </c>
      <c r="H80" s="138" t="s">
        <v>173</v>
      </c>
    </row>
    <row r="81" spans="1:8">
      <c r="A81" s="1">
        <v>40</v>
      </c>
      <c r="B81" s="1" t="s">
        <v>1136</v>
      </c>
      <c r="C81" s="1" t="s">
        <v>266</v>
      </c>
      <c r="D81" s="144"/>
      <c r="E81" s="144">
        <v>8452290</v>
      </c>
      <c r="F81" s="1" t="s">
        <v>340</v>
      </c>
      <c r="G81" s="1" t="s">
        <v>313</v>
      </c>
    </row>
    <row r="82" spans="1:8">
      <c r="A82" s="1">
        <v>41</v>
      </c>
      <c r="B82" s="1" t="s">
        <v>1136</v>
      </c>
      <c r="C82" s="1" t="s">
        <v>148</v>
      </c>
      <c r="D82" s="144">
        <v>3530395</v>
      </c>
      <c r="E82" s="144"/>
      <c r="F82" s="1" t="s">
        <v>334</v>
      </c>
      <c r="G82" s="1" t="s">
        <v>313</v>
      </c>
      <c r="H82" s="138" t="s">
        <v>173</v>
      </c>
    </row>
    <row r="83" spans="1:8">
      <c r="A83" s="1">
        <v>41</v>
      </c>
      <c r="B83" s="1" t="s">
        <v>1136</v>
      </c>
      <c r="C83" s="1" t="s">
        <v>266</v>
      </c>
      <c r="D83" s="144"/>
      <c r="E83" s="144">
        <v>3530395</v>
      </c>
      <c r="F83" s="1" t="s">
        <v>334</v>
      </c>
      <c r="G83" s="1" t="s">
        <v>313</v>
      </c>
      <c r="H83" s="138"/>
    </row>
    <row r="84" spans="1:8">
      <c r="A84" s="1">
        <v>42</v>
      </c>
      <c r="B84" s="1" t="s">
        <v>1137</v>
      </c>
      <c r="C84" s="1" t="s">
        <v>148</v>
      </c>
      <c r="D84" s="144">
        <v>5469750</v>
      </c>
      <c r="E84" s="144"/>
      <c r="F84" s="1" t="s">
        <v>428</v>
      </c>
      <c r="G84" s="1" t="s">
        <v>313</v>
      </c>
      <c r="H84" s="138" t="s">
        <v>173</v>
      </c>
    </row>
    <row r="85" spans="1:8">
      <c r="A85" s="1">
        <v>42</v>
      </c>
      <c r="B85" s="1" t="s">
        <v>1137</v>
      </c>
      <c r="C85" s="1" t="s">
        <v>266</v>
      </c>
      <c r="D85" s="144"/>
      <c r="E85" s="144">
        <v>5469750</v>
      </c>
      <c r="F85" s="1" t="s">
        <v>428</v>
      </c>
      <c r="G85" s="1" t="s">
        <v>313</v>
      </c>
      <c r="H85" s="138"/>
    </row>
    <row r="86" spans="1:8">
      <c r="A86" s="1">
        <v>43</v>
      </c>
      <c r="B86" s="1" t="s">
        <v>1137</v>
      </c>
      <c r="C86" s="1" t="s">
        <v>148</v>
      </c>
      <c r="D86" s="144">
        <v>22883300</v>
      </c>
      <c r="E86" s="144"/>
      <c r="F86" s="1" t="s">
        <v>390</v>
      </c>
      <c r="G86" s="1" t="s">
        <v>313</v>
      </c>
      <c r="H86" s="138" t="s">
        <v>173</v>
      </c>
    </row>
    <row r="87" spans="1:8">
      <c r="A87" s="1">
        <v>43</v>
      </c>
      <c r="B87" s="1" t="s">
        <v>1137</v>
      </c>
      <c r="C87" s="1" t="s">
        <v>266</v>
      </c>
      <c r="D87" s="144"/>
      <c r="E87" s="144">
        <v>22883300</v>
      </c>
      <c r="F87" s="1" t="s">
        <v>390</v>
      </c>
      <c r="G87" s="1" t="s">
        <v>313</v>
      </c>
      <c r="H87" s="138"/>
    </row>
    <row r="88" spans="1:8">
      <c r="A88" s="1">
        <v>44</v>
      </c>
      <c r="B88" s="1" t="s">
        <v>1137</v>
      </c>
      <c r="C88" s="1" t="s">
        <v>148</v>
      </c>
      <c r="D88" s="144">
        <v>8963130</v>
      </c>
      <c r="E88" s="144"/>
      <c r="F88" s="1" t="s">
        <v>363</v>
      </c>
      <c r="G88" s="1" t="s">
        <v>313</v>
      </c>
      <c r="H88" s="138" t="s">
        <v>173</v>
      </c>
    </row>
    <row r="89" spans="1:8">
      <c r="A89" s="1">
        <v>44</v>
      </c>
      <c r="B89" s="1" t="s">
        <v>1137</v>
      </c>
      <c r="C89" s="1" t="s">
        <v>266</v>
      </c>
      <c r="D89" s="144"/>
      <c r="E89" s="144">
        <v>8963130</v>
      </c>
      <c r="F89" s="1" t="s">
        <v>363</v>
      </c>
      <c r="G89" s="1" t="s">
        <v>313</v>
      </c>
      <c r="H89" s="138"/>
    </row>
    <row r="90" spans="1:8">
      <c r="A90" s="1">
        <v>45</v>
      </c>
      <c r="B90" s="1" t="s">
        <v>1137</v>
      </c>
      <c r="C90" s="1" t="s">
        <v>148</v>
      </c>
      <c r="D90" s="144">
        <v>16432405</v>
      </c>
      <c r="E90" s="144"/>
      <c r="F90" s="1" t="s">
        <v>363</v>
      </c>
      <c r="G90" s="1" t="s">
        <v>313</v>
      </c>
      <c r="H90" s="138" t="s">
        <v>173</v>
      </c>
    </row>
    <row r="91" spans="1:8">
      <c r="A91" s="1">
        <v>45</v>
      </c>
      <c r="B91" s="1" t="s">
        <v>1137</v>
      </c>
      <c r="C91" s="1" t="s">
        <v>266</v>
      </c>
      <c r="D91" s="144"/>
      <c r="E91" s="144">
        <v>16432405</v>
      </c>
      <c r="F91" s="1" t="s">
        <v>363</v>
      </c>
      <c r="G91" s="1" t="s">
        <v>313</v>
      </c>
      <c r="H91" s="138"/>
    </row>
    <row r="92" spans="1:8">
      <c r="A92" s="1">
        <v>46</v>
      </c>
      <c r="B92" s="1" t="s">
        <v>1138</v>
      </c>
      <c r="C92" s="1" t="s">
        <v>148</v>
      </c>
      <c r="D92" s="144">
        <v>1822920</v>
      </c>
      <c r="E92" s="144"/>
      <c r="F92" s="1" t="s">
        <v>330</v>
      </c>
      <c r="G92" s="1" t="s">
        <v>313</v>
      </c>
      <c r="H92" s="138" t="s">
        <v>173</v>
      </c>
    </row>
    <row r="93" spans="1:8">
      <c r="A93" s="1">
        <v>46</v>
      </c>
      <c r="B93" s="1" t="s">
        <v>1138</v>
      </c>
      <c r="C93" s="1" t="s">
        <v>266</v>
      </c>
      <c r="D93" s="144"/>
      <c r="E93" s="144">
        <v>1822920</v>
      </c>
      <c r="F93" s="1" t="s">
        <v>330</v>
      </c>
      <c r="G93" s="1" t="s">
        <v>313</v>
      </c>
    </row>
    <row r="94" spans="1:8">
      <c r="A94" s="1">
        <v>47</v>
      </c>
      <c r="B94" s="1" t="s">
        <v>1138</v>
      </c>
      <c r="C94" s="1" t="s">
        <v>148</v>
      </c>
      <c r="D94" s="144">
        <v>13693460</v>
      </c>
      <c r="E94" s="144"/>
      <c r="F94" s="1" t="s">
        <v>378</v>
      </c>
      <c r="G94" s="1" t="s">
        <v>313</v>
      </c>
      <c r="H94" s="138" t="s">
        <v>173</v>
      </c>
    </row>
    <row r="95" spans="1:8">
      <c r="A95" s="1">
        <v>47</v>
      </c>
      <c r="B95" s="1" t="s">
        <v>1138</v>
      </c>
      <c r="C95" s="1" t="s">
        <v>266</v>
      </c>
      <c r="D95" s="144"/>
      <c r="E95" s="144">
        <v>13693460</v>
      </c>
      <c r="F95" s="1" t="s">
        <v>378</v>
      </c>
      <c r="G95" s="1" t="s">
        <v>313</v>
      </c>
      <c r="H95" s="138"/>
    </row>
    <row r="96" spans="1:8">
      <c r="A96" s="1">
        <v>48</v>
      </c>
      <c r="B96" s="1" t="s">
        <v>1138</v>
      </c>
      <c r="C96" s="1" t="s">
        <v>148</v>
      </c>
      <c r="D96" s="144">
        <v>24440900</v>
      </c>
      <c r="E96" s="144"/>
      <c r="F96" s="1" t="s">
        <v>370</v>
      </c>
      <c r="G96" s="1" t="s">
        <v>313</v>
      </c>
      <c r="H96" s="138" t="s">
        <v>173</v>
      </c>
    </row>
    <row r="97" spans="1:8">
      <c r="A97" s="1">
        <v>48</v>
      </c>
      <c r="B97" s="1" t="s">
        <v>1138</v>
      </c>
      <c r="C97" s="1" t="s">
        <v>266</v>
      </c>
      <c r="D97" s="144"/>
      <c r="E97" s="144">
        <v>24440900</v>
      </c>
      <c r="F97" s="1" t="s">
        <v>370</v>
      </c>
      <c r="G97" s="1" t="s">
        <v>313</v>
      </c>
      <c r="H97" s="138"/>
    </row>
    <row r="98" spans="1:8">
      <c r="A98" s="1">
        <v>49</v>
      </c>
      <c r="B98" s="1" t="s">
        <v>1138</v>
      </c>
      <c r="C98" s="1" t="s">
        <v>148</v>
      </c>
      <c r="D98" s="144">
        <v>76627100</v>
      </c>
      <c r="E98" s="144"/>
      <c r="F98" s="1" t="s">
        <v>370</v>
      </c>
      <c r="G98" s="1" t="s">
        <v>313</v>
      </c>
      <c r="H98" s="138" t="s">
        <v>173</v>
      </c>
    </row>
    <row r="99" spans="1:8">
      <c r="A99" s="1">
        <v>49</v>
      </c>
      <c r="B99" s="1" t="s">
        <v>1138</v>
      </c>
      <c r="C99" s="1" t="s">
        <v>266</v>
      </c>
      <c r="E99" s="144">
        <v>76627100</v>
      </c>
      <c r="F99" s="1" t="s">
        <v>370</v>
      </c>
      <c r="G99" s="1" t="s">
        <v>313</v>
      </c>
    </row>
    <row r="100" spans="1:8">
      <c r="A100" s="1">
        <v>50</v>
      </c>
      <c r="B100" s="1" t="s">
        <v>1139</v>
      </c>
      <c r="C100" s="1" t="s">
        <v>148</v>
      </c>
      <c r="D100" s="144">
        <v>12777050</v>
      </c>
      <c r="E100" s="144"/>
      <c r="F100" s="1" t="s">
        <v>340</v>
      </c>
      <c r="G100" s="1" t="s">
        <v>313</v>
      </c>
      <c r="H100" s="138" t="s">
        <v>173</v>
      </c>
    </row>
    <row r="101" spans="1:8">
      <c r="A101" s="1">
        <v>50</v>
      </c>
      <c r="B101" s="1" t="s">
        <v>1139</v>
      </c>
      <c r="C101" s="1" t="s">
        <v>266</v>
      </c>
      <c r="D101" s="144"/>
      <c r="E101" s="144">
        <v>12777050</v>
      </c>
      <c r="F101" s="1" t="s">
        <v>340</v>
      </c>
      <c r="G101" s="1" t="s">
        <v>313</v>
      </c>
    </row>
    <row r="102" spans="1:8">
      <c r="A102" s="1">
        <v>51</v>
      </c>
      <c r="B102" s="1" t="s">
        <v>1139</v>
      </c>
      <c r="C102" s="1" t="s">
        <v>148</v>
      </c>
      <c r="D102" s="144">
        <v>15749800</v>
      </c>
      <c r="E102" s="144"/>
      <c r="F102" s="1" t="s">
        <v>340</v>
      </c>
      <c r="G102" s="1" t="s">
        <v>313</v>
      </c>
      <c r="H102" s="138" t="s">
        <v>173</v>
      </c>
    </row>
    <row r="103" spans="1:8">
      <c r="A103" s="1">
        <v>51</v>
      </c>
      <c r="B103" s="1" t="s">
        <v>1139</v>
      </c>
      <c r="C103" s="1" t="s">
        <v>266</v>
      </c>
      <c r="E103" s="144">
        <v>15749800</v>
      </c>
      <c r="F103" s="1" t="s">
        <v>340</v>
      </c>
      <c r="G103" s="1" t="s">
        <v>313</v>
      </c>
    </row>
    <row r="104" spans="1:8">
      <c r="A104" s="1">
        <v>52</v>
      </c>
      <c r="B104" s="1" t="s">
        <v>1139</v>
      </c>
      <c r="C104" s="1" t="s">
        <v>148</v>
      </c>
      <c r="D104" s="144">
        <v>13956250</v>
      </c>
      <c r="E104" s="144"/>
      <c r="F104" s="1" t="s">
        <v>340</v>
      </c>
      <c r="G104" s="1" t="s">
        <v>313</v>
      </c>
      <c r="H104" s="138" t="s">
        <v>173</v>
      </c>
    </row>
    <row r="105" spans="1:8">
      <c r="A105" s="1">
        <v>52</v>
      </c>
      <c r="B105" s="1" t="s">
        <v>1139</v>
      </c>
      <c r="C105" s="1" t="s">
        <v>266</v>
      </c>
      <c r="D105" s="144"/>
      <c r="E105" s="144">
        <v>13956250</v>
      </c>
      <c r="F105" s="1" t="s">
        <v>340</v>
      </c>
      <c r="G105" s="1" t="s">
        <v>313</v>
      </c>
    </row>
    <row r="106" spans="1:8">
      <c r="A106" s="1">
        <v>53</v>
      </c>
      <c r="B106" s="1" t="s">
        <v>1139</v>
      </c>
      <c r="C106" s="1" t="s">
        <v>148</v>
      </c>
      <c r="D106" s="144">
        <v>14375790</v>
      </c>
      <c r="E106" s="144"/>
      <c r="F106" s="1" t="s">
        <v>340</v>
      </c>
      <c r="G106" s="1" t="s">
        <v>313</v>
      </c>
      <c r="H106" s="138" t="s">
        <v>173</v>
      </c>
    </row>
    <row r="107" spans="1:8">
      <c r="A107" s="1">
        <v>53</v>
      </c>
      <c r="B107" s="1" t="s">
        <v>1139</v>
      </c>
      <c r="C107" s="1" t="s">
        <v>266</v>
      </c>
      <c r="D107" s="144"/>
      <c r="E107" s="144">
        <v>14375790</v>
      </c>
      <c r="F107" s="1" t="s">
        <v>340</v>
      </c>
      <c r="G107" s="1" t="s">
        <v>313</v>
      </c>
    </row>
    <row r="108" spans="1:8">
      <c r="A108" s="1">
        <v>54</v>
      </c>
      <c r="B108" s="1" t="s">
        <v>1139</v>
      </c>
      <c r="C108" s="1" t="s">
        <v>148</v>
      </c>
      <c r="D108" s="144">
        <v>80000</v>
      </c>
      <c r="E108" s="144"/>
      <c r="F108" s="1" t="s">
        <v>397</v>
      </c>
      <c r="G108" s="1" t="s">
        <v>313</v>
      </c>
      <c r="H108" s="138" t="s">
        <v>173</v>
      </c>
    </row>
    <row r="109" spans="1:8">
      <c r="A109" s="1">
        <v>54</v>
      </c>
      <c r="B109" s="1" t="s">
        <v>1139</v>
      </c>
      <c r="C109" s="1" t="s">
        <v>266</v>
      </c>
      <c r="E109" s="144">
        <v>80000</v>
      </c>
      <c r="F109" s="1" t="s">
        <v>397</v>
      </c>
      <c r="G109" s="1" t="s">
        <v>313</v>
      </c>
    </row>
    <row r="110" spans="1:8">
      <c r="A110" s="1">
        <v>55</v>
      </c>
      <c r="B110" s="1" t="s">
        <v>1139</v>
      </c>
      <c r="C110" s="1" t="s">
        <v>148</v>
      </c>
      <c r="D110" s="144">
        <v>7304850</v>
      </c>
      <c r="E110" s="144"/>
      <c r="F110" s="1" t="s">
        <v>397</v>
      </c>
      <c r="G110" s="1" t="s">
        <v>313</v>
      </c>
      <c r="H110" s="138" t="s">
        <v>173</v>
      </c>
    </row>
    <row r="111" spans="1:8">
      <c r="A111" s="1">
        <v>55</v>
      </c>
      <c r="B111" s="1" t="s">
        <v>1139</v>
      </c>
      <c r="C111" s="1" t="s">
        <v>266</v>
      </c>
      <c r="D111" s="144"/>
      <c r="E111" s="144">
        <v>7304850</v>
      </c>
      <c r="F111" s="1" t="s">
        <v>397</v>
      </c>
      <c r="G111" s="1" t="s">
        <v>313</v>
      </c>
    </row>
    <row r="112" spans="1:8">
      <c r="A112" s="1">
        <v>56</v>
      </c>
      <c r="B112" s="1" t="s">
        <v>1139</v>
      </c>
      <c r="C112" s="1" t="s">
        <v>148</v>
      </c>
      <c r="D112" s="144">
        <v>14112318</v>
      </c>
      <c r="E112" s="144"/>
      <c r="F112" s="1" t="s">
        <v>413</v>
      </c>
      <c r="G112" s="1" t="s">
        <v>313</v>
      </c>
      <c r="H112" s="138" t="s">
        <v>173</v>
      </c>
    </row>
    <row r="113" spans="1:7">
      <c r="A113" s="1">
        <v>56</v>
      </c>
      <c r="B113" s="1" t="s">
        <v>1139</v>
      </c>
      <c r="C113" s="1" t="s">
        <v>266</v>
      </c>
      <c r="E113" s="144">
        <v>14112318</v>
      </c>
      <c r="F113" s="1" t="s">
        <v>413</v>
      </c>
      <c r="G113" s="1" t="s">
        <v>313</v>
      </c>
    </row>
    <row r="114" spans="1:7">
      <c r="B114" s="255"/>
      <c r="D114" s="144"/>
    </row>
    <row r="115" spans="1:7">
      <c r="B115" s="255"/>
      <c r="D115" s="144"/>
      <c r="E115" s="144"/>
    </row>
    <row r="116" spans="1:7">
      <c r="B116" s="255"/>
      <c r="E116" s="144"/>
    </row>
    <row r="117" spans="1:7">
      <c r="B117" s="255"/>
      <c r="D117" s="144"/>
    </row>
    <row r="118" spans="1:7">
      <c r="B118" s="255"/>
      <c r="E118" s="144"/>
    </row>
    <row r="119" spans="1:7">
      <c r="B119" s="255"/>
      <c r="D119" s="144"/>
    </row>
    <row r="120" spans="1:7">
      <c r="B120" s="255"/>
      <c r="E120" s="144"/>
    </row>
    <row r="121" spans="1:7">
      <c r="B121" s="255"/>
      <c r="E121" s="144"/>
    </row>
    <row r="122" spans="1:7">
      <c r="B122" s="255"/>
      <c r="D122" s="144"/>
    </row>
    <row r="123" spans="1:7">
      <c r="B123" s="255"/>
      <c r="D123" s="144"/>
      <c r="E123" s="144"/>
    </row>
    <row r="124" spans="1:7">
      <c r="B124" s="255"/>
      <c r="D124" s="144"/>
    </row>
    <row r="125" spans="1:7">
      <c r="B125" s="255"/>
      <c r="E125" s="144"/>
    </row>
    <row r="126" spans="1:7">
      <c r="B126" s="255"/>
      <c r="D126" s="144"/>
      <c r="E126" s="144"/>
    </row>
    <row r="127" spans="1:7">
      <c r="B127" s="255"/>
      <c r="D127" s="144"/>
    </row>
    <row r="128" spans="1:7">
      <c r="B128" s="255"/>
      <c r="E128" s="144"/>
    </row>
    <row r="129" spans="2:5">
      <c r="B129" s="255"/>
      <c r="E129" s="144"/>
    </row>
    <row r="130" spans="2:5">
      <c r="B130" s="255"/>
      <c r="D130" s="144"/>
    </row>
    <row r="131" spans="2:5">
      <c r="B131" s="255"/>
      <c r="D131" s="144"/>
      <c r="E131" s="144"/>
    </row>
    <row r="132" spans="2:5">
      <c r="B132" s="255"/>
      <c r="D132" s="144"/>
    </row>
    <row r="133" spans="2:5">
      <c r="B133" s="255"/>
      <c r="E133" s="144"/>
    </row>
    <row r="134" spans="2:5">
      <c r="B134" s="255"/>
      <c r="E134" s="144"/>
    </row>
    <row r="135" spans="2:5">
      <c r="B135" s="255"/>
      <c r="D135" s="144"/>
    </row>
    <row r="136" spans="2:5">
      <c r="B136" s="255"/>
      <c r="D136" s="144"/>
      <c r="E136" s="144"/>
    </row>
    <row r="137" spans="2:5">
      <c r="B137" s="255"/>
      <c r="D137" s="144"/>
    </row>
    <row r="138" spans="2:5">
      <c r="B138" s="255"/>
      <c r="E138" s="144"/>
    </row>
    <row r="139" spans="2:5">
      <c r="B139" s="255"/>
      <c r="D139" s="144"/>
      <c r="E139" s="144"/>
    </row>
    <row r="140" spans="2:5">
      <c r="B140" s="255"/>
      <c r="D140" s="144"/>
    </row>
    <row r="141" spans="2:5">
      <c r="B141" s="255"/>
      <c r="E141" s="144"/>
    </row>
    <row r="142" spans="2:5">
      <c r="B142" s="255"/>
      <c r="E142" s="144"/>
    </row>
    <row r="143" spans="2:5">
      <c r="B143" s="255"/>
      <c r="D143" s="144"/>
    </row>
    <row r="144" spans="2:5">
      <c r="B144" s="255"/>
      <c r="D144" s="144"/>
      <c r="E144" s="144"/>
    </row>
    <row r="145" spans="2:5">
      <c r="B145" s="255"/>
      <c r="D145" s="144"/>
    </row>
    <row r="146" spans="2:5">
      <c r="B146" s="255"/>
      <c r="E146" s="144"/>
    </row>
    <row r="147" spans="2:5">
      <c r="B147" s="255"/>
      <c r="D147" s="144"/>
      <c r="E147" s="144"/>
    </row>
    <row r="148" spans="2:5">
      <c r="B148" s="255"/>
      <c r="D148" s="144"/>
    </row>
    <row r="149" spans="2:5">
      <c r="B149" s="255"/>
      <c r="E149" s="144"/>
    </row>
    <row r="150" spans="2:5">
      <c r="B150" s="255"/>
      <c r="D150" s="144"/>
    </row>
    <row r="151" spans="2:5">
      <c r="B151" s="255"/>
      <c r="E151" s="144"/>
    </row>
    <row r="152" spans="2:5">
      <c r="B152" s="255"/>
      <c r="D152" s="144"/>
      <c r="E152" s="144"/>
    </row>
    <row r="153" spans="2:5">
      <c r="B153" s="255"/>
      <c r="D153" s="144"/>
    </row>
    <row r="154" spans="2:5">
      <c r="B154" s="255"/>
      <c r="E154" s="144"/>
    </row>
    <row r="155" spans="2:5">
      <c r="B155" s="255"/>
      <c r="D155" s="144"/>
    </row>
    <row r="156" spans="2:5">
      <c r="B156" s="255"/>
      <c r="D156" s="144"/>
      <c r="E156" s="144"/>
    </row>
    <row r="157" spans="2:5">
      <c r="B157" s="255"/>
      <c r="E157" s="144"/>
    </row>
    <row r="158" spans="2:5">
      <c r="B158" s="255"/>
      <c r="D158" s="144"/>
    </row>
    <row r="159" spans="2:5">
      <c r="B159" s="255"/>
      <c r="E159" s="144"/>
    </row>
    <row r="160" spans="2:5">
      <c r="B160" s="255"/>
      <c r="D160" s="144"/>
    </row>
    <row r="161" spans="2:5">
      <c r="B161" s="255"/>
      <c r="D161" s="144"/>
      <c r="E161" s="144"/>
    </row>
    <row r="162" spans="2:5">
      <c r="B162" s="255"/>
      <c r="E162" s="144"/>
    </row>
    <row r="163" spans="2:5">
      <c r="B163" s="255"/>
      <c r="D163" s="144"/>
    </row>
    <row r="164" spans="2:5">
      <c r="B164" s="255"/>
      <c r="E164" s="144"/>
    </row>
    <row r="165" spans="2:5">
      <c r="B165" s="255"/>
      <c r="D165" s="144"/>
    </row>
    <row r="166" spans="2:5">
      <c r="B166" s="255"/>
      <c r="E166" s="144"/>
    </row>
    <row r="167" spans="2:5">
      <c r="B167" s="255"/>
      <c r="E167" s="144"/>
    </row>
    <row r="168" spans="2:5">
      <c r="B168" s="255"/>
      <c r="D168" s="144"/>
    </row>
    <row r="169" spans="2:5">
      <c r="B169" s="255"/>
      <c r="D169" s="144"/>
      <c r="E169" s="144"/>
    </row>
    <row r="170" spans="2:5">
      <c r="B170" s="255"/>
      <c r="D170" s="144"/>
    </row>
    <row r="171" spans="2:5">
      <c r="B171" s="255"/>
      <c r="E171" s="144"/>
    </row>
    <row r="172" spans="2:5">
      <c r="B172" s="255"/>
      <c r="D172" s="144"/>
      <c r="E172" s="144"/>
    </row>
    <row r="173" spans="2:5">
      <c r="B173" s="255"/>
      <c r="D173" s="144"/>
    </row>
    <row r="174" spans="2:5">
      <c r="B174" s="255"/>
      <c r="E174" s="144"/>
    </row>
    <row r="175" spans="2:5">
      <c r="B175" s="255"/>
      <c r="D175" s="144"/>
    </row>
    <row r="176" spans="2:5">
      <c r="B176" s="255"/>
      <c r="D176" s="144"/>
      <c r="E176" s="144"/>
    </row>
    <row r="177" spans="2:5">
      <c r="B177" s="255"/>
      <c r="E177" s="144"/>
    </row>
    <row r="178" spans="2:5">
      <c r="B178" s="255"/>
      <c r="D178" s="144"/>
    </row>
    <row r="179" spans="2:5">
      <c r="B179" s="255"/>
      <c r="E179" s="144"/>
    </row>
    <row r="180" spans="2:5">
      <c r="B180" s="255"/>
      <c r="D180" s="144"/>
    </row>
    <row r="181" spans="2:5">
      <c r="B181" s="255"/>
      <c r="E181" s="144"/>
    </row>
    <row r="182" spans="2:5">
      <c r="B182" s="255"/>
      <c r="E182" s="144"/>
    </row>
    <row r="183" spans="2:5">
      <c r="B183" s="255"/>
      <c r="D183" s="144"/>
    </row>
    <row r="184" spans="2:5">
      <c r="B184" s="255"/>
      <c r="D184" s="144"/>
      <c r="E184" s="144"/>
    </row>
    <row r="185" spans="2:5">
      <c r="B185" s="255"/>
      <c r="D185" s="144"/>
    </row>
    <row r="186" spans="2:5">
      <c r="B186" s="255"/>
      <c r="E186" s="144"/>
    </row>
    <row r="187" spans="2:5">
      <c r="B187" s="255"/>
      <c r="D187" s="144"/>
      <c r="E187" s="144"/>
    </row>
    <row r="188" spans="2:5">
      <c r="B188" s="255"/>
      <c r="D188" s="144"/>
    </row>
    <row r="189" spans="2:5">
      <c r="B189" s="255"/>
      <c r="E189" s="144"/>
    </row>
    <row r="190" spans="2:5">
      <c r="B190" s="255"/>
      <c r="D190" s="144"/>
    </row>
    <row r="191" spans="2:5">
      <c r="B191" s="255"/>
      <c r="E191" s="144"/>
    </row>
    <row r="192" spans="2:5">
      <c r="B192" s="255"/>
      <c r="D192" s="144"/>
      <c r="E192" s="144"/>
    </row>
    <row r="193" spans="2:5">
      <c r="B193" s="255"/>
      <c r="D193" s="144"/>
    </row>
    <row r="194" spans="2:5">
      <c r="B194" s="255"/>
      <c r="E194" s="144"/>
    </row>
    <row r="195" spans="2:5">
      <c r="B195" s="255"/>
      <c r="D195" s="144"/>
    </row>
    <row r="196" spans="2:5">
      <c r="B196" s="255"/>
      <c r="E196" s="144"/>
    </row>
    <row r="197" spans="2:5">
      <c r="B197" s="255"/>
      <c r="D197" s="144"/>
      <c r="E197" s="144"/>
    </row>
    <row r="198" spans="2:5">
      <c r="B198" s="255"/>
      <c r="D198" s="144"/>
    </row>
    <row r="199" spans="2:5">
      <c r="B199" s="255"/>
      <c r="E199" s="144"/>
    </row>
    <row r="200" spans="2:5">
      <c r="B200" s="255"/>
      <c r="D200" s="144"/>
    </row>
    <row r="201" spans="2:5">
      <c r="B201" s="255"/>
      <c r="E201" s="144"/>
    </row>
    <row r="202" spans="2:5">
      <c r="B202" s="255"/>
      <c r="D202" s="144"/>
      <c r="E202" s="144"/>
    </row>
    <row r="203" spans="2:5">
      <c r="B203" s="255"/>
      <c r="D203" s="144"/>
    </row>
    <row r="204" spans="2:5">
      <c r="B204" s="255"/>
      <c r="E204" s="144"/>
    </row>
    <row r="205" spans="2:5">
      <c r="B205" s="255"/>
      <c r="D205" s="144"/>
    </row>
    <row r="206" spans="2:5">
      <c r="B206" s="255"/>
      <c r="D206" s="144"/>
      <c r="E206" s="144"/>
    </row>
    <row r="207" spans="2:5">
      <c r="B207" s="255"/>
      <c r="E207" s="144"/>
    </row>
    <row r="208" spans="2:5">
      <c r="B208" s="255"/>
      <c r="D208" s="144"/>
    </row>
    <row r="209" spans="2:5">
      <c r="B209" s="255"/>
      <c r="E209" s="144"/>
    </row>
    <row r="210" spans="2:5">
      <c r="B210" s="255"/>
      <c r="D210" s="144"/>
    </row>
    <row r="211" spans="2:5">
      <c r="B211" s="255"/>
      <c r="E211" s="144"/>
    </row>
    <row r="212" spans="2:5">
      <c r="B212" s="255"/>
      <c r="E212" s="144"/>
    </row>
    <row r="213" spans="2:5">
      <c r="B213" s="255"/>
      <c r="D213" s="144"/>
    </row>
    <row r="214" spans="2:5">
      <c r="B214" s="255"/>
      <c r="D214" s="144"/>
      <c r="E214" s="144"/>
    </row>
    <row r="215" spans="2:5">
      <c r="B215" s="255"/>
      <c r="D215" s="144"/>
    </row>
    <row r="216" spans="2:5">
      <c r="B216" s="255"/>
      <c r="E216" s="144"/>
    </row>
    <row r="217" spans="2:5">
      <c r="B217" s="255"/>
      <c r="E217" s="144"/>
    </row>
    <row r="218" spans="2:5">
      <c r="B218" s="255"/>
      <c r="D218" s="144"/>
    </row>
    <row r="219" spans="2:5">
      <c r="B219" s="255"/>
      <c r="D219" s="144"/>
      <c r="E219" s="144"/>
    </row>
    <row r="220" spans="2:5">
      <c r="B220" s="255"/>
      <c r="D220" s="144"/>
    </row>
    <row r="221" spans="2:5">
      <c r="B221" s="255"/>
      <c r="E221" s="144"/>
    </row>
    <row r="222" spans="2:5">
      <c r="B222" s="255"/>
      <c r="D222" s="144"/>
      <c r="E222" s="144"/>
    </row>
    <row r="223" spans="2:5">
      <c r="B223" s="255"/>
      <c r="D223" s="144"/>
    </row>
    <row r="224" spans="2:5">
      <c r="B224" s="255"/>
      <c r="E224" s="144"/>
    </row>
    <row r="225" spans="2:5">
      <c r="B225" s="255"/>
      <c r="D225" s="144"/>
    </row>
    <row r="226" spans="2:5">
      <c r="B226" s="255"/>
      <c r="D226" s="144"/>
      <c r="E226" s="144"/>
    </row>
    <row r="227" spans="2:5">
      <c r="B227" s="255"/>
      <c r="E227" s="144"/>
    </row>
    <row r="228" spans="2:5">
      <c r="B228" s="255"/>
      <c r="D228" s="144"/>
    </row>
    <row r="229" spans="2:5">
      <c r="B229" s="255"/>
      <c r="E229" s="144"/>
    </row>
    <row r="230" spans="2:5">
      <c r="B230" s="255"/>
      <c r="D230" s="144"/>
    </row>
    <row r="231" spans="2:5">
      <c r="B231" s="255"/>
      <c r="E231" s="144"/>
    </row>
    <row r="232" spans="2:5">
      <c r="B232" s="255"/>
      <c r="E232" s="144"/>
    </row>
    <row r="233" spans="2:5">
      <c r="B233" s="255"/>
      <c r="D233" s="144"/>
    </row>
    <row r="234" spans="2:5">
      <c r="B234" s="255"/>
      <c r="D234" s="144"/>
      <c r="E234" s="144"/>
    </row>
    <row r="235" spans="2:5">
      <c r="B235" s="255"/>
      <c r="D235" s="144"/>
    </row>
    <row r="236" spans="2:5">
      <c r="B236" s="255"/>
      <c r="E236" s="144"/>
    </row>
    <row r="237" spans="2:5">
      <c r="B237" s="255"/>
      <c r="D237" s="144"/>
      <c r="E237" s="144"/>
    </row>
    <row r="238" spans="2:5">
      <c r="B238" s="255"/>
      <c r="D238" s="144"/>
    </row>
    <row r="239" spans="2:5">
      <c r="B239" s="255"/>
      <c r="E239" s="144"/>
    </row>
    <row r="240" spans="2:5">
      <c r="B240" s="255"/>
      <c r="D240" s="144"/>
    </row>
    <row r="241" spans="2:5">
      <c r="B241" s="255"/>
      <c r="D241" s="144"/>
      <c r="E241" s="144"/>
    </row>
    <row r="242" spans="2:5">
      <c r="B242" s="255"/>
      <c r="E242" s="144"/>
    </row>
    <row r="243" spans="2:5">
      <c r="B243" s="255"/>
      <c r="D243" s="144"/>
    </row>
    <row r="244" spans="2:5">
      <c r="B244" s="255"/>
      <c r="E244" s="144"/>
    </row>
    <row r="245" spans="2:5">
      <c r="B245" s="255"/>
      <c r="D245" s="144"/>
    </row>
    <row r="246" spans="2:5">
      <c r="B246" s="255"/>
      <c r="E246" s="144"/>
    </row>
    <row r="247" spans="2:5">
      <c r="B247" s="255"/>
      <c r="E247" s="144"/>
    </row>
    <row r="248" spans="2:5">
      <c r="B248" s="255"/>
      <c r="D248" s="144"/>
      <c r="E248" s="144"/>
    </row>
    <row r="249" spans="2:5">
      <c r="B249" s="255"/>
      <c r="E249" s="144"/>
    </row>
    <row r="250" spans="2:5">
      <c r="B250" s="255"/>
      <c r="D250" s="144"/>
    </row>
    <row r="251" spans="2:5">
      <c r="B251" s="255"/>
      <c r="E251" s="144"/>
    </row>
    <row r="252" spans="2:5">
      <c r="B252" s="255"/>
      <c r="D252" s="144"/>
    </row>
    <row r="253" spans="2:5">
      <c r="B253" s="255"/>
      <c r="D253" s="144"/>
      <c r="E253" s="144"/>
    </row>
    <row r="254" spans="2:5">
      <c r="B254" s="255"/>
      <c r="E254" s="144"/>
    </row>
    <row r="255" spans="2:5">
      <c r="B255" s="255"/>
      <c r="D255" s="144"/>
    </row>
    <row r="256" spans="2:5">
      <c r="B256" s="255"/>
      <c r="E256" s="144"/>
    </row>
    <row r="257" spans="2:5">
      <c r="B257" s="255"/>
      <c r="D257" s="144"/>
    </row>
    <row r="258" spans="2:5">
      <c r="B258" s="255"/>
      <c r="E258" s="144"/>
    </row>
    <row r="259" spans="2:5">
      <c r="B259" s="255"/>
      <c r="E259" s="144"/>
    </row>
    <row r="260" spans="2:5">
      <c r="B260" s="255"/>
      <c r="D260" s="144"/>
    </row>
    <row r="261" spans="2:5">
      <c r="B261" s="255"/>
      <c r="D261" s="144"/>
      <c r="E261" s="144"/>
    </row>
    <row r="262" spans="2:5">
      <c r="B262" s="255"/>
      <c r="D262" s="144"/>
    </row>
    <row r="263" spans="2:5">
      <c r="B263" s="255"/>
      <c r="E263" s="144"/>
    </row>
    <row r="264" spans="2:5">
      <c r="B264" s="255"/>
      <c r="E264" s="144"/>
    </row>
    <row r="265" spans="2:5">
      <c r="B265" s="255"/>
      <c r="D265" s="144"/>
    </row>
    <row r="266" spans="2:5">
      <c r="B266" s="255"/>
      <c r="D266" s="144"/>
      <c r="E266" s="144"/>
    </row>
    <row r="267" spans="2:5">
      <c r="B267" s="255"/>
      <c r="E267" s="144"/>
    </row>
    <row r="268" spans="2:5">
      <c r="B268" s="255"/>
      <c r="D268" s="144"/>
    </row>
    <row r="269" spans="2:5">
      <c r="B269" s="255"/>
      <c r="E269" s="144"/>
    </row>
    <row r="270" spans="2:5">
      <c r="B270" s="255"/>
      <c r="D270" s="144"/>
      <c r="E270" s="144"/>
    </row>
    <row r="271" spans="2:5">
      <c r="B271" s="255"/>
      <c r="D271" s="144"/>
    </row>
    <row r="272" spans="2:5">
      <c r="B272" s="255"/>
      <c r="E272" s="144"/>
    </row>
    <row r="273" spans="2:5">
      <c r="B273" s="255"/>
      <c r="E273" s="144"/>
    </row>
    <row r="274" spans="2:5">
      <c r="B274" s="255"/>
      <c r="D274" s="144"/>
    </row>
  </sheetData>
  <sortState ref="A2:H113">
    <sortCondition ref="A2:A113"/>
  </sortState>
  <phoneticPr fontId="1" type="noConversion"/>
  <dataValidations disablePrompts="1" count="1">
    <dataValidation type="list" allowBlank="1" showInputMessage="1" showErrorMessage="1" sqref="C1">
      <formula1>#REF!</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
  <sheetViews>
    <sheetView topLeftCell="A88" workbookViewId="0">
      <selection activeCell="E19" sqref="E19"/>
    </sheetView>
  </sheetViews>
  <sheetFormatPr defaultRowHeight="13.5"/>
  <cols>
    <col min="1" max="1" width="8.125" style="1" bestFit="1" customWidth="1"/>
    <col min="2" max="2" width="9.75" style="1" bestFit="1" customWidth="1"/>
    <col min="3" max="3" width="11.375" style="1" bestFit="1" customWidth="1"/>
    <col min="4" max="5" width="9.25" style="144" bestFit="1" customWidth="1"/>
    <col min="6" max="6" width="22.25" style="1" bestFit="1" customWidth="1"/>
    <col min="7" max="7" width="9" style="1" bestFit="1" customWidth="1"/>
    <col min="8" max="8" width="21.5" style="1" bestFit="1" customWidth="1"/>
    <col min="9" max="9" width="21.5" style="1" customWidth="1"/>
    <col min="10" max="16384" width="9" style="1"/>
  </cols>
  <sheetData>
    <row r="1" spans="1:9" s="142" customFormat="1" ht="15" customHeight="1">
      <c r="A1" s="142" t="s">
        <v>430</v>
      </c>
      <c r="B1" s="98" t="s">
        <v>257</v>
      </c>
      <c r="C1" s="99" t="s">
        <v>5</v>
      </c>
      <c r="D1" s="226" t="s">
        <v>6</v>
      </c>
      <c r="E1" s="226" t="s">
        <v>7</v>
      </c>
      <c r="F1" s="130" t="s">
        <v>353</v>
      </c>
      <c r="G1" s="99" t="s">
        <v>8</v>
      </c>
      <c r="H1" s="99" t="s">
        <v>9</v>
      </c>
      <c r="I1" s="99"/>
    </row>
    <row r="2" spans="1:9">
      <c r="A2" s="1">
        <v>1</v>
      </c>
      <c r="B2" s="255">
        <v>44469</v>
      </c>
      <c r="C2" s="1" t="s">
        <v>487</v>
      </c>
      <c r="D2" s="144">
        <v>14236996</v>
      </c>
      <c r="F2" s="1" t="s">
        <v>367</v>
      </c>
      <c r="G2" s="1" t="s">
        <v>437</v>
      </c>
      <c r="H2" s="1" t="s">
        <v>173</v>
      </c>
      <c r="I2" s="138"/>
    </row>
    <row r="3" spans="1:9">
      <c r="A3" s="1">
        <v>1</v>
      </c>
      <c r="B3" s="255">
        <v>44469</v>
      </c>
      <c r="C3" s="1" t="s">
        <v>266</v>
      </c>
      <c r="E3" s="144">
        <v>14236996</v>
      </c>
      <c r="F3" s="1" t="s">
        <v>367</v>
      </c>
      <c r="G3" s="1" t="s">
        <v>414</v>
      </c>
      <c r="I3" s="138"/>
    </row>
    <row r="4" spans="1:9">
      <c r="A4" s="1">
        <v>2</v>
      </c>
      <c r="B4" s="255">
        <v>44469</v>
      </c>
      <c r="C4" s="1" t="s">
        <v>149</v>
      </c>
      <c r="D4" s="144">
        <v>8370549</v>
      </c>
      <c r="F4" s="1" t="s">
        <v>337</v>
      </c>
      <c r="G4" s="1" t="s">
        <v>414</v>
      </c>
      <c r="H4" s="1" t="s">
        <v>173</v>
      </c>
    </row>
    <row r="5" spans="1:9">
      <c r="A5" s="1">
        <v>2</v>
      </c>
      <c r="B5" s="255">
        <v>44469</v>
      </c>
      <c r="C5" s="1" t="s">
        <v>266</v>
      </c>
      <c r="E5" s="144">
        <v>8370549</v>
      </c>
      <c r="F5" s="1" t="s">
        <v>337</v>
      </c>
      <c r="G5" s="1" t="s">
        <v>414</v>
      </c>
    </row>
    <row r="6" spans="1:9">
      <c r="A6" s="1">
        <v>3</v>
      </c>
      <c r="B6" s="255">
        <v>44469</v>
      </c>
      <c r="C6" s="1" t="s">
        <v>149</v>
      </c>
      <c r="D6" s="144">
        <v>57216</v>
      </c>
      <c r="F6" s="1" t="s">
        <v>378</v>
      </c>
      <c r="G6" s="1" t="s">
        <v>414</v>
      </c>
      <c r="H6" s="1" t="s">
        <v>173</v>
      </c>
      <c r="I6" s="138"/>
    </row>
    <row r="7" spans="1:9">
      <c r="A7" s="1">
        <v>3</v>
      </c>
      <c r="B7" s="255">
        <v>44469</v>
      </c>
      <c r="C7" s="1" t="s">
        <v>266</v>
      </c>
      <c r="D7" s="1"/>
      <c r="E7" s="144">
        <v>57216</v>
      </c>
      <c r="F7" s="1" t="s">
        <v>378</v>
      </c>
      <c r="G7" s="1" t="s">
        <v>414</v>
      </c>
      <c r="I7" s="138"/>
    </row>
    <row r="8" spans="1:9">
      <c r="A8" s="1">
        <v>4</v>
      </c>
      <c r="B8" s="255">
        <v>44469</v>
      </c>
      <c r="C8" s="1" t="s">
        <v>149</v>
      </c>
      <c r="D8" s="144">
        <v>149236</v>
      </c>
      <c r="F8" s="1" t="s">
        <v>380</v>
      </c>
      <c r="G8" s="1" t="s">
        <v>414</v>
      </c>
      <c r="H8" s="1" t="s">
        <v>173</v>
      </c>
    </row>
    <row r="9" spans="1:9">
      <c r="A9" s="1">
        <v>4</v>
      </c>
      <c r="B9" s="255">
        <v>44469</v>
      </c>
      <c r="C9" s="1" t="s">
        <v>266</v>
      </c>
      <c r="E9" s="144">
        <v>149236</v>
      </c>
      <c r="F9" s="1" t="s">
        <v>380</v>
      </c>
      <c r="G9" s="1" t="s">
        <v>414</v>
      </c>
    </row>
    <row r="10" spans="1:9">
      <c r="A10" s="1">
        <v>5</v>
      </c>
      <c r="B10" s="255">
        <v>44469</v>
      </c>
      <c r="C10" s="1" t="s">
        <v>149</v>
      </c>
      <c r="D10" s="144">
        <v>1730</v>
      </c>
      <c r="F10" s="1" t="s">
        <v>338</v>
      </c>
      <c r="G10" s="1" t="s">
        <v>414</v>
      </c>
      <c r="H10" s="1" t="s">
        <v>173</v>
      </c>
      <c r="I10" s="138"/>
    </row>
    <row r="11" spans="1:9">
      <c r="A11" s="1">
        <v>5</v>
      </c>
      <c r="B11" s="255">
        <v>44469</v>
      </c>
      <c r="C11" s="1" t="s">
        <v>266</v>
      </c>
      <c r="E11" s="144">
        <v>1730</v>
      </c>
      <c r="F11" s="1" t="s">
        <v>338</v>
      </c>
      <c r="G11" s="1" t="s">
        <v>414</v>
      </c>
      <c r="I11" s="138"/>
    </row>
    <row r="12" spans="1:9">
      <c r="A12" s="1">
        <v>6</v>
      </c>
      <c r="B12" s="255">
        <v>44469</v>
      </c>
      <c r="C12" s="1" t="s">
        <v>149</v>
      </c>
      <c r="D12" s="144">
        <v>44385</v>
      </c>
      <c r="F12" s="1" t="s">
        <v>338</v>
      </c>
      <c r="G12" s="1" t="s">
        <v>414</v>
      </c>
      <c r="H12" s="1" t="s">
        <v>173</v>
      </c>
    </row>
    <row r="13" spans="1:9">
      <c r="A13" s="1">
        <v>6</v>
      </c>
      <c r="B13" s="255">
        <v>44469</v>
      </c>
      <c r="C13" s="1" t="s">
        <v>266</v>
      </c>
      <c r="E13" s="144">
        <v>44385</v>
      </c>
      <c r="F13" s="1" t="s">
        <v>338</v>
      </c>
      <c r="G13" s="1" t="s">
        <v>414</v>
      </c>
    </row>
    <row r="14" spans="1:9">
      <c r="A14" s="1">
        <v>7</v>
      </c>
      <c r="B14" s="255">
        <v>44469</v>
      </c>
      <c r="C14" s="1" t="s">
        <v>149</v>
      </c>
      <c r="D14" s="144">
        <v>16643</v>
      </c>
      <c r="F14" s="1" t="s">
        <v>338</v>
      </c>
      <c r="G14" s="1" t="s">
        <v>414</v>
      </c>
      <c r="H14" s="1" t="s">
        <v>173</v>
      </c>
      <c r="I14" s="138"/>
    </row>
    <row r="15" spans="1:9">
      <c r="A15" s="1">
        <v>7</v>
      </c>
      <c r="B15" s="255">
        <v>44469</v>
      </c>
      <c r="C15" s="1" t="s">
        <v>266</v>
      </c>
      <c r="D15" s="1"/>
      <c r="E15" s="144">
        <v>16643</v>
      </c>
      <c r="F15" s="1" t="s">
        <v>338</v>
      </c>
      <c r="G15" s="1" t="s">
        <v>414</v>
      </c>
      <c r="I15" s="138"/>
    </row>
    <row r="16" spans="1:9">
      <c r="A16" s="1">
        <v>8</v>
      </c>
      <c r="B16" s="255">
        <v>44469</v>
      </c>
      <c r="C16" s="1" t="s">
        <v>149</v>
      </c>
      <c r="D16" s="144">
        <v>650</v>
      </c>
      <c r="F16" s="1" t="s">
        <v>338</v>
      </c>
      <c r="G16" s="1" t="s">
        <v>414</v>
      </c>
      <c r="H16" s="1" t="s">
        <v>173</v>
      </c>
    </row>
    <row r="17" spans="1:9">
      <c r="A17" s="1">
        <v>8</v>
      </c>
      <c r="B17" s="255">
        <v>44469</v>
      </c>
      <c r="C17" s="1" t="s">
        <v>266</v>
      </c>
      <c r="E17" s="144">
        <v>650</v>
      </c>
      <c r="F17" s="1" t="s">
        <v>338</v>
      </c>
      <c r="G17" s="1" t="s">
        <v>414</v>
      </c>
    </row>
    <row r="18" spans="1:9">
      <c r="A18" s="1">
        <v>9</v>
      </c>
      <c r="B18" s="255">
        <v>44469</v>
      </c>
      <c r="C18" s="1" t="s">
        <v>149</v>
      </c>
      <c r="D18" s="144">
        <v>1357736</v>
      </c>
      <c r="E18" s="285"/>
      <c r="F18" s="1" t="s">
        <v>330</v>
      </c>
      <c r="G18" s="1" t="s">
        <v>414</v>
      </c>
      <c r="H18" s="1" t="s">
        <v>173</v>
      </c>
      <c r="I18" s="138"/>
    </row>
    <row r="19" spans="1:9">
      <c r="A19" s="1">
        <v>9</v>
      </c>
      <c r="B19" s="255">
        <v>44469</v>
      </c>
      <c r="C19" s="1" t="s">
        <v>266</v>
      </c>
      <c r="E19" s="144">
        <v>1357736</v>
      </c>
      <c r="F19" s="1" t="s">
        <v>330</v>
      </c>
      <c r="G19" s="1" t="s">
        <v>414</v>
      </c>
      <c r="I19" s="138"/>
    </row>
    <row r="20" spans="1:9">
      <c r="A20" s="1">
        <v>10</v>
      </c>
      <c r="B20" s="255">
        <v>44469</v>
      </c>
      <c r="C20" s="1" t="s">
        <v>149</v>
      </c>
      <c r="D20" s="144">
        <v>160</v>
      </c>
      <c r="F20" s="1" t="s">
        <v>355</v>
      </c>
      <c r="G20" s="1" t="s">
        <v>414</v>
      </c>
      <c r="H20" s="1" t="s">
        <v>173</v>
      </c>
    </row>
    <row r="21" spans="1:9">
      <c r="A21" s="1">
        <v>10</v>
      </c>
      <c r="B21" s="255">
        <v>44469</v>
      </c>
      <c r="C21" s="1" t="s">
        <v>266</v>
      </c>
      <c r="E21" s="144">
        <v>160</v>
      </c>
      <c r="F21" s="1" t="s">
        <v>355</v>
      </c>
      <c r="G21" s="1" t="s">
        <v>414</v>
      </c>
    </row>
    <row r="22" spans="1:9">
      <c r="A22" s="1">
        <v>11</v>
      </c>
      <c r="B22" s="255">
        <v>44469</v>
      </c>
      <c r="C22" s="1" t="s">
        <v>149</v>
      </c>
      <c r="D22" s="144">
        <v>4125</v>
      </c>
      <c r="F22" s="1" t="s">
        <v>355</v>
      </c>
      <c r="G22" s="1" t="s">
        <v>414</v>
      </c>
      <c r="H22" s="1" t="s">
        <v>173</v>
      </c>
      <c r="I22" s="138"/>
    </row>
    <row r="23" spans="1:9">
      <c r="A23" s="1">
        <v>11</v>
      </c>
      <c r="B23" s="255">
        <v>44469</v>
      </c>
      <c r="C23" s="1" t="s">
        <v>266</v>
      </c>
      <c r="D23" s="1"/>
      <c r="E23" s="144">
        <v>4125</v>
      </c>
      <c r="F23" s="1" t="s">
        <v>355</v>
      </c>
      <c r="G23" s="1" t="s">
        <v>414</v>
      </c>
      <c r="I23" s="138"/>
    </row>
    <row r="24" spans="1:9">
      <c r="A24" s="1">
        <v>12</v>
      </c>
      <c r="B24" s="255">
        <v>44469</v>
      </c>
      <c r="C24" s="1" t="s">
        <v>149</v>
      </c>
      <c r="D24" s="144">
        <v>12090</v>
      </c>
      <c r="F24" s="1" t="s">
        <v>449</v>
      </c>
      <c r="G24" s="1" t="s">
        <v>414</v>
      </c>
      <c r="H24" s="1" t="s">
        <v>173</v>
      </c>
    </row>
    <row r="25" spans="1:9">
      <c r="A25" s="1">
        <v>12</v>
      </c>
      <c r="B25" s="255">
        <v>44469</v>
      </c>
      <c r="C25" s="1" t="s">
        <v>266</v>
      </c>
      <c r="E25" s="144">
        <v>12090</v>
      </c>
      <c r="F25" s="1" t="s">
        <v>449</v>
      </c>
      <c r="G25" s="1" t="s">
        <v>414</v>
      </c>
    </row>
    <row r="26" spans="1:9">
      <c r="A26" s="1">
        <v>13</v>
      </c>
      <c r="B26" s="255">
        <v>44469</v>
      </c>
      <c r="C26" s="1" t="s">
        <v>149</v>
      </c>
      <c r="D26" s="144">
        <v>308759</v>
      </c>
      <c r="F26" s="1" t="s">
        <v>449</v>
      </c>
      <c r="G26" s="1" t="s">
        <v>414</v>
      </c>
      <c r="H26" s="1" t="s">
        <v>173</v>
      </c>
      <c r="I26" s="138"/>
    </row>
    <row r="27" spans="1:9">
      <c r="A27" s="1">
        <v>13</v>
      </c>
      <c r="B27" s="255">
        <v>44469</v>
      </c>
      <c r="C27" s="1" t="s">
        <v>266</v>
      </c>
      <c r="D27" s="1"/>
      <c r="E27" s="144">
        <v>308759</v>
      </c>
      <c r="F27" s="1" t="s">
        <v>449</v>
      </c>
      <c r="G27" s="1" t="s">
        <v>414</v>
      </c>
      <c r="I27" s="138"/>
    </row>
    <row r="28" spans="1:9">
      <c r="A28" s="1">
        <v>14</v>
      </c>
      <c r="B28" s="255">
        <v>44469</v>
      </c>
      <c r="C28" s="1" t="s">
        <v>149</v>
      </c>
      <c r="D28" s="144">
        <v>278067</v>
      </c>
      <c r="F28" s="1" t="s">
        <v>356</v>
      </c>
      <c r="G28" s="1" t="s">
        <v>414</v>
      </c>
      <c r="H28" s="1" t="s">
        <v>173</v>
      </c>
    </row>
    <row r="29" spans="1:9">
      <c r="A29" s="1">
        <v>14</v>
      </c>
      <c r="B29" s="255">
        <v>44469</v>
      </c>
      <c r="C29" s="1" t="s">
        <v>266</v>
      </c>
      <c r="E29" s="144">
        <v>278067</v>
      </c>
      <c r="F29" s="1" t="s">
        <v>356</v>
      </c>
      <c r="G29" s="1" t="s">
        <v>414</v>
      </c>
    </row>
    <row r="30" spans="1:9">
      <c r="A30" s="1">
        <v>15</v>
      </c>
      <c r="B30" s="255">
        <v>44469</v>
      </c>
      <c r="C30" s="1" t="s">
        <v>149</v>
      </c>
      <c r="D30" s="144">
        <v>2580</v>
      </c>
      <c r="F30" s="1" t="s">
        <v>331</v>
      </c>
      <c r="G30" s="1" t="s">
        <v>414</v>
      </c>
      <c r="H30" s="1" t="s">
        <v>173</v>
      </c>
      <c r="I30" s="138"/>
    </row>
    <row r="31" spans="1:9">
      <c r="A31" s="1">
        <v>15</v>
      </c>
      <c r="B31" s="255">
        <v>44469</v>
      </c>
      <c r="C31" s="1" t="s">
        <v>266</v>
      </c>
      <c r="D31" s="1"/>
      <c r="E31" s="144">
        <v>2580</v>
      </c>
      <c r="F31" s="1" t="s">
        <v>331</v>
      </c>
      <c r="G31" s="1" t="s">
        <v>414</v>
      </c>
    </row>
    <row r="32" spans="1:9">
      <c r="A32" s="1">
        <v>16</v>
      </c>
      <c r="B32" s="255">
        <v>44469</v>
      </c>
      <c r="C32" s="1" t="s">
        <v>149</v>
      </c>
      <c r="D32" s="144">
        <v>65934</v>
      </c>
      <c r="F32" s="1" t="s">
        <v>331</v>
      </c>
      <c r="G32" s="1" t="s">
        <v>414</v>
      </c>
      <c r="H32" s="1" t="s">
        <v>173</v>
      </c>
    </row>
    <row r="33" spans="1:9">
      <c r="A33" s="1">
        <v>16</v>
      </c>
      <c r="B33" s="255">
        <v>44469</v>
      </c>
      <c r="C33" s="1" t="s">
        <v>266</v>
      </c>
      <c r="E33" s="144">
        <v>65934</v>
      </c>
      <c r="F33" s="1" t="s">
        <v>331</v>
      </c>
      <c r="G33" s="1" t="s">
        <v>414</v>
      </c>
      <c r="I33" s="138"/>
    </row>
    <row r="34" spans="1:9">
      <c r="A34" s="1">
        <v>17</v>
      </c>
      <c r="B34" s="255">
        <v>44469</v>
      </c>
      <c r="C34" s="1" t="s">
        <v>149</v>
      </c>
      <c r="D34" s="144">
        <v>12210</v>
      </c>
      <c r="F34" s="1" t="s">
        <v>381</v>
      </c>
      <c r="G34" s="1" t="s">
        <v>414</v>
      </c>
      <c r="H34" s="1" t="s">
        <v>173</v>
      </c>
      <c r="I34" s="138"/>
    </row>
    <row r="35" spans="1:9">
      <c r="A35" s="1">
        <v>17</v>
      </c>
      <c r="B35" s="255">
        <v>44469</v>
      </c>
      <c r="C35" s="1" t="s">
        <v>266</v>
      </c>
      <c r="E35" s="144">
        <v>12210</v>
      </c>
      <c r="F35" s="1" t="s">
        <v>381</v>
      </c>
      <c r="G35" s="1" t="s">
        <v>414</v>
      </c>
      <c r="I35" s="138"/>
    </row>
    <row r="36" spans="1:9">
      <c r="A36" s="1">
        <v>18</v>
      </c>
      <c r="B36" s="255">
        <v>44469</v>
      </c>
      <c r="C36" s="1" t="s">
        <v>149</v>
      </c>
      <c r="D36" s="144">
        <v>470</v>
      </c>
      <c r="F36" s="1" t="s">
        <v>381</v>
      </c>
      <c r="G36" s="1" t="s">
        <v>414</v>
      </c>
      <c r="H36" s="1" t="s">
        <v>173</v>
      </c>
      <c r="I36" s="138"/>
    </row>
    <row r="37" spans="1:9">
      <c r="A37" s="1">
        <v>18</v>
      </c>
      <c r="B37" s="255">
        <v>44469</v>
      </c>
      <c r="C37" s="1" t="s">
        <v>266</v>
      </c>
      <c r="E37" s="144">
        <v>470</v>
      </c>
      <c r="F37" s="1" t="s">
        <v>381</v>
      </c>
      <c r="G37" s="1" t="s">
        <v>414</v>
      </c>
    </row>
    <row r="38" spans="1:9">
      <c r="A38" s="1">
        <v>19</v>
      </c>
      <c r="B38" s="255">
        <v>44469</v>
      </c>
      <c r="C38" s="1" t="s">
        <v>149</v>
      </c>
      <c r="D38" s="144">
        <v>242165</v>
      </c>
      <c r="F38" s="1" t="s">
        <v>363</v>
      </c>
      <c r="G38" s="1" t="s">
        <v>414</v>
      </c>
      <c r="H38" s="1" t="s">
        <v>173</v>
      </c>
    </row>
    <row r="39" spans="1:9">
      <c r="A39" s="1">
        <v>19</v>
      </c>
      <c r="B39" s="255">
        <v>44469</v>
      </c>
      <c r="C39" s="1" t="s">
        <v>266</v>
      </c>
      <c r="D39" s="1"/>
      <c r="E39" s="144">
        <v>242165</v>
      </c>
      <c r="F39" s="1" t="s">
        <v>363</v>
      </c>
      <c r="G39" s="1" t="s">
        <v>414</v>
      </c>
      <c r="I39" s="138"/>
    </row>
    <row r="40" spans="1:9">
      <c r="A40" s="1">
        <v>20</v>
      </c>
      <c r="B40" s="255">
        <v>44469</v>
      </c>
      <c r="C40" s="1" t="s">
        <v>149</v>
      </c>
      <c r="D40" s="144">
        <v>145499</v>
      </c>
      <c r="F40" s="1" t="s">
        <v>368</v>
      </c>
      <c r="G40" s="1" t="s">
        <v>414</v>
      </c>
      <c r="H40" s="1" t="s">
        <v>173</v>
      </c>
      <c r="I40" s="138"/>
    </row>
    <row r="41" spans="1:9">
      <c r="A41" s="1">
        <v>20</v>
      </c>
      <c r="B41" s="255">
        <v>44469</v>
      </c>
      <c r="C41" s="1" t="s">
        <v>266</v>
      </c>
      <c r="E41" s="144">
        <v>145499</v>
      </c>
      <c r="F41" s="1" t="s">
        <v>368</v>
      </c>
      <c r="G41" s="1" t="s">
        <v>414</v>
      </c>
    </row>
    <row r="42" spans="1:9">
      <c r="A42" s="1">
        <v>21</v>
      </c>
      <c r="B42" s="255">
        <v>44469</v>
      </c>
      <c r="C42" s="1" t="s">
        <v>149</v>
      </c>
      <c r="D42" s="144">
        <v>142989</v>
      </c>
      <c r="F42" s="1" t="s">
        <v>572</v>
      </c>
      <c r="G42" s="1" t="s">
        <v>414</v>
      </c>
      <c r="H42" s="1" t="s">
        <v>173</v>
      </c>
    </row>
    <row r="43" spans="1:9">
      <c r="A43" s="1">
        <v>21</v>
      </c>
      <c r="B43" s="255">
        <v>44469</v>
      </c>
      <c r="C43" s="1" t="s">
        <v>266</v>
      </c>
      <c r="E43" s="144">
        <v>142989</v>
      </c>
      <c r="F43" s="1" t="s">
        <v>572</v>
      </c>
      <c r="G43" s="1" t="s">
        <v>414</v>
      </c>
      <c r="I43" s="138"/>
    </row>
    <row r="44" spans="1:9">
      <c r="A44" s="1">
        <v>22</v>
      </c>
      <c r="B44" s="255">
        <v>44469</v>
      </c>
      <c r="C44" s="1" t="s">
        <v>149</v>
      </c>
      <c r="D44" s="144">
        <v>5600</v>
      </c>
      <c r="F44" s="1" t="s">
        <v>572</v>
      </c>
      <c r="G44" s="1" t="s">
        <v>414</v>
      </c>
      <c r="H44" s="1" t="s">
        <v>173</v>
      </c>
      <c r="I44" s="138"/>
    </row>
    <row r="45" spans="1:9">
      <c r="A45" s="1">
        <v>22</v>
      </c>
      <c r="B45" s="255">
        <v>44469</v>
      </c>
      <c r="C45" s="1" t="s">
        <v>266</v>
      </c>
      <c r="E45" s="144">
        <v>5600</v>
      </c>
      <c r="F45" s="1" t="s">
        <v>572</v>
      </c>
      <c r="G45" s="1" t="s">
        <v>414</v>
      </c>
    </row>
    <row r="46" spans="1:9">
      <c r="A46" s="1">
        <v>23</v>
      </c>
      <c r="B46" s="255">
        <v>44469</v>
      </c>
      <c r="C46" s="1" t="s">
        <v>149</v>
      </c>
      <c r="D46" s="144">
        <v>3243258</v>
      </c>
      <c r="F46" s="1" t="s">
        <v>383</v>
      </c>
      <c r="G46" s="1" t="s">
        <v>414</v>
      </c>
      <c r="H46" s="1" t="s">
        <v>173</v>
      </c>
    </row>
    <row r="47" spans="1:9">
      <c r="A47" s="1">
        <v>23</v>
      </c>
      <c r="B47" s="255">
        <v>44469</v>
      </c>
      <c r="C47" s="1" t="s">
        <v>266</v>
      </c>
      <c r="D47" s="1"/>
      <c r="E47" s="144">
        <v>3243258</v>
      </c>
      <c r="F47" s="1" t="s">
        <v>383</v>
      </c>
      <c r="G47" s="1" t="s">
        <v>414</v>
      </c>
      <c r="I47" s="138"/>
    </row>
    <row r="48" spans="1:9">
      <c r="A48" s="1">
        <v>24</v>
      </c>
      <c r="B48" s="255">
        <v>44468</v>
      </c>
      <c r="C48" s="1" t="s">
        <v>149</v>
      </c>
      <c r="D48" s="144">
        <v>757387</v>
      </c>
      <c r="F48" s="1" t="s">
        <v>327</v>
      </c>
      <c r="G48" s="1" t="s">
        <v>414</v>
      </c>
      <c r="H48" s="1" t="s">
        <v>173</v>
      </c>
    </row>
    <row r="49" spans="1:9">
      <c r="A49" s="1">
        <v>24</v>
      </c>
      <c r="B49" s="255">
        <v>44468</v>
      </c>
      <c r="C49" s="1" t="s">
        <v>266</v>
      </c>
      <c r="E49" s="144">
        <v>757387</v>
      </c>
      <c r="F49" s="1" t="s">
        <v>327</v>
      </c>
      <c r="G49" s="1" t="s">
        <v>414</v>
      </c>
    </row>
    <row r="50" spans="1:9">
      <c r="A50" s="1">
        <v>25</v>
      </c>
      <c r="B50" s="255">
        <v>44468</v>
      </c>
      <c r="C50" s="1" t="s">
        <v>149</v>
      </c>
      <c r="D50" s="144">
        <v>327250</v>
      </c>
      <c r="E50" s="285"/>
      <c r="F50" s="1" t="s">
        <v>413</v>
      </c>
      <c r="G50" s="1" t="s">
        <v>414</v>
      </c>
      <c r="H50" s="1" t="s">
        <v>173</v>
      </c>
    </row>
    <row r="51" spans="1:9">
      <c r="A51" s="1">
        <v>25</v>
      </c>
      <c r="B51" s="255">
        <v>44468</v>
      </c>
      <c r="C51" s="1" t="s">
        <v>266</v>
      </c>
      <c r="E51" s="144">
        <v>327250</v>
      </c>
      <c r="F51" s="1" t="s">
        <v>413</v>
      </c>
      <c r="G51" s="1" t="s">
        <v>414</v>
      </c>
      <c r="I51" s="138"/>
    </row>
    <row r="52" spans="1:9">
      <c r="A52" s="1">
        <v>26</v>
      </c>
      <c r="B52" s="255">
        <v>44467</v>
      </c>
      <c r="C52" s="1" t="s">
        <v>149</v>
      </c>
      <c r="D52" s="144">
        <v>63747</v>
      </c>
      <c r="F52" s="1" t="s">
        <v>391</v>
      </c>
      <c r="G52" s="1" t="s">
        <v>414</v>
      </c>
      <c r="H52" s="1" t="s">
        <v>173</v>
      </c>
    </row>
    <row r="53" spans="1:9">
      <c r="A53" s="1">
        <v>26</v>
      </c>
      <c r="B53" s="255">
        <v>44467</v>
      </c>
      <c r="C53" s="1" t="s">
        <v>266</v>
      </c>
      <c r="E53" s="144">
        <v>63747</v>
      </c>
      <c r="F53" s="1" t="s">
        <v>391</v>
      </c>
      <c r="G53" s="1" t="s">
        <v>414</v>
      </c>
    </row>
    <row r="54" spans="1:9">
      <c r="A54" s="1">
        <v>27</v>
      </c>
      <c r="B54" s="255">
        <v>44467</v>
      </c>
      <c r="C54" s="1" t="s">
        <v>149</v>
      </c>
      <c r="D54" s="144">
        <v>509828</v>
      </c>
      <c r="F54" s="1" t="s">
        <v>346</v>
      </c>
      <c r="G54" s="1" t="s">
        <v>414</v>
      </c>
      <c r="H54" s="1" t="s">
        <v>173</v>
      </c>
      <c r="I54" s="138"/>
    </row>
    <row r="55" spans="1:9">
      <c r="A55" s="1">
        <v>27</v>
      </c>
      <c r="B55" s="255">
        <v>44467</v>
      </c>
      <c r="C55" s="1" t="s">
        <v>266</v>
      </c>
      <c r="D55" s="1"/>
      <c r="E55" s="144">
        <v>509828</v>
      </c>
      <c r="F55" s="1" t="s">
        <v>346</v>
      </c>
      <c r="G55" s="1" t="s">
        <v>414</v>
      </c>
    </row>
    <row r="56" spans="1:9">
      <c r="A56" s="1">
        <v>28</v>
      </c>
      <c r="B56" s="255">
        <v>44467</v>
      </c>
      <c r="C56" s="1" t="s">
        <v>149</v>
      </c>
      <c r="D56" s="144">
        <v>19960</v>
      </c>
      <c r="F56" s="1" t="s">
        <v>346</v>
      </c>
      <c r="G56" s="1" t="s">
        <v>414</v>
      </c>
      <c r="H56" s="1" t="s">
        <v>173</v>
      </c>
      <c r="I56" s="138"/>
    </row>
    <row r="57" spans="1:9">
      <c r="A57" s="1">
        <v>28</v>
      </c>
      <c r="B57" s="255">
        <v>44467</v>
      </c>
      <c r="C57" s="1" t="s">
        <v>266</v>
      </c>
      <c r="E57" s="144">
        <v>19960</v>
      </c>
      <c r="F57" s="1" t="s">
        <v>346</v>
      </c>
      <c r="G57" s="1" t="s">
        <v>414</v>
      </c>
    </row>
    <row r="58" spans="1:9">
      <c r="A58" s="1">
        <v>29</v>
      </c>
      <c r="B58" s="255">
        <v>44467</v>
      </c>
      <c r="C58" s="1" t="s">
        <v>149</v>
      </c>
      <c r="D58" s="144">
        <v>131670</v>
      </c>
      <c r="F58" s="1" t="s">
        <v>341</v>
      </c>
      <c r="G58" s="1" t="s">
        <v>414</v>
      </c>
      <c r="H58" s="1" t="s">
        <v>173</v>
      </c>
    </row>
    <row r="59" spans="1:9">
      <c r="A59" s="1">
        <v>29</v>
      </c>
      <c r="B59" s="255">
        <v>44467</v>
      </c>
      <c r="C59" s="1" t="s">
        <v>266</v>
      </c>
      <c r="D59" s="1"/>
      <c r="E59" s="144">
        <v>131670</v>
      </c>
      <c r="F59" s="1" t="s">
        <v>341</v>
      </c>
      <c r="G59" s="1" t="s">
        <v>414</v>
      </c>
      <c r="I59" s="138"/>
    </row>
    <row r="60" spans="1:9">
      <c r="A60" s="1">
        <v>30</v>
      </c>
      <c r="B60" s="255">
        <v>44467</v>
      </c>
      <c r="C60" s="1" t="s">
        <v>149</v>
      </c>
      <c r="D60" s="144">
        <v>43670</v>
      </c>
      <c r="F60" s="1" t="s">
        <v>341</v>
      </c>
      <c r="G60" s="1" t="s">
        <v>414</v>
      </c>
      <c r="H60" s="1" t="s">
        <v>173</v>
      </c>
    </row>
    <row r="61" spans="1:9">
      <c r="A61" s="1">
        <v>30</v>
      </c>
      <c r="B61" s="255">
        <v>44467</v>
      </c>
      <c r="C61" s="1" t="s">
        <v>266</v>
      </c>
      <c r="E61" s="144">
        <v>43670</v>
      </c>
      <c r="F61" s="1" t="s">
        <v>341</v>
      </c>
      <c r="G61" s="1" t="s">
        <v>414</v>
      </c>
    </row>
    <row r="62" spans="1:9">
      <c r="A62" s="1">
        <v>31</v>
      </c>
      <c r="B62" s="255">
        <v>44467</v>
      </c>
      <c r="C62" s="1" t="s">
        <v>149</v>
      </c>
      <c r="D62" s="144">
        <v>2650</v>
      </c>
      <c r="F62" s="1" t="s">
        <v>341</v>
      </c>
      <c r="G62" s="1" t="s">
        <v>414</v>
      </c>
      <c r="H62" s="1" t="s">
        <v>173</v>
      </c>
      <c r="I62" s="138"/>
    </row>
    <row r="63" spans="1:9">
      <c r="A63" s="1">
        <v>31</v>
      </c>
      <c r="B63" s="255">
        <v>44467</v>
      </c>
      <c r="C63" s="1" t="s">
        <v>266</v>
      </c>
      <c r="D63" s="1"/>
      <c r="E63" s="144">
        <v>2650</v>
      </c>
      <c r="F63" s="1" t="s">
        <v>341</v>
      </c>
      <c r="G63" s="1" t="s">
        <v>414</v>
      </c>
    </row>
    <row r="64" spans="1:9">
      <c r="A64" s="1">
        <v>32</v>
      </c>
      <c r="B64" s="255">
        <v>44467</v>
      </c>
      <c r="C64" s="1" t="s">
        <v>149</v>
      </c>
      <c r="D64" s="144">
        <v>22480</v>
      </c>
      <c r="F64" s="1" t="s">
        <v>341</v>
      </c>
      <c r="G64" s="1" t="s">
        <v>414</v>
      </c>
      <c r="H64" s="1" t="s">
        <v>173</v>
      </c>
      <c r="I64" s="138"/>
    </row>
    <row r="65" spans="1:9">
      <c r="A65" s="1">
        <v>32</v>
      </c>
      <c r="B65" s="255">
        <v>44467</v>
      </c>
      <c r="C65" s="1" t="s">
        <v>266</v>
      </c>
      <c r="E65" s="144">
        <v>22480</v>
      </c>
      <c r="F65" s="1" t="s">
        <v>341</v>
      </c>
      <c r="G65" s="1" t="s">
        <v>414</v>
      </c>
    </row>
    <row r="66" spans="1:9">
      <c r="A66" s="1">
        <v>33</v>
      </c>
      <c r="B66" s="255">
        <v>44467</v>
      </c>
      <c r="C66" s="1" t="s">
        <v>149</v>
      </c>
      <c r="D66" s="144">
        <v>5140</v>
      </c>
      <c r="F66" s="1" t="s">
        <v>341</v>
      </c>
      <c r="G66" s="1" t="s">
        <v>414</v>
      </c>
      <c r="H66" s="1" t="s">
        <v>173</v>
      </c>
    </row>
    <row r="67" spans="1:9">
      <c r="A67" s="1">
        <v>33</v>
      </c>
      <c r="B67" s="255">
        <v>44467</v>
      </c>
      <c r="C67" s="1" t="s">
        <v>266</v>
      </c>
      <c r="E67" s="144">
        <v>5140</v>
      </c>
      <c r="F67" s="1" t="s">
        <v>341</v>
      </c>
      <c r="G67" s="1" t="s">
        <v>414</v>
      </c>
    </row>
    <row r="68" spans="1:9">
      <c r="A68" s="1">
        <v>34</v>
      </c>
      <c r="B68" s="255">
        <v>44467</v>
      </c>
      <c r="C68" s="1" t="s">
        <v>149</v>
      </c>
      <c r="D68" s="144">
        <v>3360456</v>
      </c>
      <c r="F68" s="1" t="s">
        <v>341</v>
      </c>
      <c r="G68" s="1" t="s">
        <v>414</v>
      </c>
      <c r="H68" s="1" t="s">
        <v>173</v>
      </c>
      <c r="I68" s="138"/>
    </row>
    <row r="69" spans="1:9">
      <c r="A69" s="1">
        <v>34</v>
      </c>
      <c r="B69" s="255">
        <v>44467</v>
      </c>
      <c r="C69" s="1" t="s">
        <v>266</v>
      </c>
      <c r="E69" s="144">
        <v>3360456</v>
      </c>
      <c r="F69" s="1" t="s">
        <v>341</v>
      </c>
      <c r="G69" s="1" t="s">
        <v>414</v>
      </c>
    </row>
    <row r="70" spans="1:9">
      <c r="A70" s="1">
        <v>35</v>
      </c>
      <c r="B70" s="255">
        <v>44467</v>
      </c>
      <c r="C70" s="1" t="s">
        <v>149</v>
      </c>
      <c r="D70" s="144">
        <v>1114784</v>
      </c>
      <c r="F70" s="1" t="s">
        <v>341</v>
      </c>
      <c r="G70" s="1" t="s">
        <v>414</v>
      </c>
      <c r="H70" s="1" t="s">
        <v>173</v>
      </c>
    </row>
    <row r="71" spans="1:9">
      <c r="A71" s="1">
        <v>35</v>
      </c>
      <c r="B71" s="255">
        <v>44467</v>
      </c>
      <c r="C71" s="1" t="s">
        <v>266</v>
      </c>
      <c r="D71" s="1"/>
      <c r="E71" s="144">
        <v>1114784</v>
      </c>
      <c r="F71" s="1" t="s">
        <v>341</v>
      </c>
      <c r="G71" s="1" t="s">
        <v>414</v>
      </c>
    </row>
    <row r="72" spans="1:9">
      <c r="A72" s="1">
        <v>36</v>
      </c>
      <c r="B72" s="255">
        <v>44467</v>
      </c>
      <c r="C72" s="1" t="s">
        <v>149</v>
      </c>
      <c r="D72" s="144">
        <v>67738</v>
      </c>
      <c r="F72" s="1" t="s">
        <v>341</v>
      </c>
      <c r="G72" s="1" t="s">
        <v>414</v>
      </c>
      <c r="H72" s="1" t="s">
        <v>173</v>
      </c>
      <c r="I72" s="138"/>
    </row>
    <row r="73" spans="1:9">
      <c r="A73" s="1">
        <v>36</v>
      </c>
      <c r="B73" s="255">
        <v>44467</v>
      </c>
      <c r="C73" s="1" t="s">
        <v>266</v>
      </c>
      <c r="E73" s="144">
        <v>67738</v>
      </c>
      <c r="F73" s="1" t="s">
        <v>341</v>
      </c>
      <c r="G73" s="1" t="s">
        <v>414</v>
      </c>
    </row>
    <row r="74" spans="1:9">
      <c r="A74" s="1">
        <v>37</v>
      </c>
      <c r="B74" s="255">
        <v>44467</v>
      </c>
      <c r="C74" s="1" t="s">
        <v>149</v>
      </c>
      <c r="D74" s="144">
        <v>131417</v>
      </c>
      <c r="F74" s="1" t="s">
        <v>341</v>
      </c>
      <c r="G74" s="1" t="s">
        <v>414</v>
      </c>
      <c r="H74" s="1" t="s">
        <v>173</v>
      </c>
    </row>
    <row r="75" spans="1:9">
      <c r="A75" s="1">
        <v>37</v>
      </c>
      <c r="B75" s="255">
        <v>44467</v>
      </c>
      <c r="C75" s="1" t="s">
        <v>266</v>
      </c>
      <c r="D75" s="1"/>
      <c r="E75" s="144">
        <v>131417</v>
      </c>
      <c r="F75" s="1" t="s">
        <v>341</v>
      </c>
      <c r="G75" s="1" t="s">
        <v>414</v>
      </c>
    </row>
    <row r="76" spans="1:9">
      <c r="A76" s="1">
        <v>38</v>
      </c>
      <c r="B76" s="255">
        <v>44467</v>
      </c>
      <c r="C76" s="1" t="s">
        <v>149</v>
      </c>
      <c r="D76" s="144">
        <v>573848</v>
      </c>
      <c r="F76" s="1" t="s">
        <v>341</v>
      </c>
      <c r="G76" s="1" t="s">
        <v>414</v>
      </c>
      <c r="H76" s="1" t="s">
        <v>173</v>
      </c>
      <c r="I76" s="138"/>
    </row>
    <row r="77" spans="1:9">
      <c r="A77" s="1">
        <v>38</v>
      </c>
      <c r="B77" s="255">
        <v>44467</v>
      </c>
      <c r="C77" s="1" t="s">
        <v>266</v>
      </c>
      <c r="E77" s="144">
        <v>573848</v>
      </c>
      <c r="F77" s="1" t="s">
        <v>341</v>
      </c>
      <c r="G77" s="1" t="s">
        <v>414</v>
      </c>
    </row>
    <row r="78" spans="1:9">
      <c r="A78" s="1">
        <v>39</v>
      </c>
      <c r="B78" s="255">
        <v>44467</v>
      </c>
      <c r="C78" s="1" t="s">
        <v>149</v>
      </c>
      <c r="D78" s="144">
        <v>37874</v>
      </c>
      <c r="F78" s="1" t="s">
        <v>382</v>
      </c>
      <c r="G78" s="1" t="s">
        <v>414</v>
      </c>
      <c r="H78" s="1" t="s">
        <v>173</v>
      </c>
    </row>
    <row r="79" spans="1:9">
      <c r="A79" s="1">
        <v>39</v>
      </c>
      <c r="B79" s="255">
        <v>44467</v>
      </c>
      <c r="C79" s="1" t="s">
        <v>266</v>
      </c>
      <c r="D79" s="1"/>
      <c r="E79" s="144">
        <v>37874</v>
      </c>
      <c r="F79" s="1" t="s">
        <v>382</v>
      </c>
      <c r="G79" s="1" t="s">
        <v>414</v>
      </c>
    </row>
    <row r="80" spans="1:9">
      <c r="A80" s="1">
        <v>40</v>
      </c>
      <c r="B80" s="255">
        <v>44466</v>
      </c>
      <c r="C80" s="1" t="s">
        <v>149</v>
      </c>
      <c r="D80" s="144">
        <v>19090</v>
      </c>
      <c r="F80" s="1" t="s">
        <v>470</v>
      </c>
      <c r="G80" s="1" t="s">
        <v>414</v>
      </c>
      <c r="H80" s="1" t="s">
        <v>173</v>
      </c>
      <c r="I80" s="138"/>
    </row>
    <row r="81" spans="1:9">
      <c r="A81" s="1">
        <v>40</v>
      </c>
      <c r="B81" s="255">
        <v>44466</v>
      </c>
      <c r="C81" s="1" t="s">
        <v>266</v>
      </c>
      <c r="E81" s="144">
        <v>19090</v>
      </c>
      <c r="F81" s="1" t="s">
        <v>470</v>
      </c>
      <c r="G81" s="1" t="s">
        <v>414</v>
      </c>
    </row>
    <row r="82" spans="1:9">
      <c r="A82" s="1">
        <v>41</v>
      </c>
      <c r="B82" s="255">
        <v>44466</v>
      </c>
      <c r="C82" s="1" t="s">
        <v>149</v>
      </c>
      <c r="D82" s="144">
        <v>28138</v>
      </c>
      <c r="E82" s="285"/>
      <c r="F82" s="1" t="s">
        <v>340</v>
      </c>
      <c r="G82" s="1" t="s">
        <v>414</v>
      </c>
      <c r="H82" s="1" t="s">
        <v>173</v>
      </c>
    </row>
    <row r="83" spans="1:9">
      <c r="A83" s="1">
        <v>41</v>
      </c>
      <c r="B83" s="255">
        <v>44466</v>
      </c>
      <c r="C83" s="1" t="s">
        <v>266</v>
      </c>
      <c r="D83" s="1"/>
      <c r="E83" s="144">
        <v>28138</v>
      </c>
      <c r="F83" s="1" t="s">
        <v>340</v>
      </c>
      <c r="G83" s="1" t="s">
        <v>414</v>
      </c>
    </row>
    <row r="84" spans="1:9">
      <c r="A84" s="1">
        <v>42</v>
      </c>
      <c r="B84" s="255">
        <v>44466</v>
      </c>
      <c r="C84" s="1" t="s">
        <v>149</v>
      </c>
      <c r="D84" s="144">
        <v>1100</v>
      </c>
      <c r="F84" s="1" t="s">
        <v>340</v>
      </c>
      <c r="G84" s="1" t="s">
        <v>414</v>
      </c>
      <c r="H84" s="1" t="s">
        <v>173</v>
      </c>
      <c r="I84" s="138"/>
    </row>
    <row r="85" spans="1:9">
      <c r="A85" s="1">
        <v>42</v>
      </c>
      <c r="B85" s="255">
        <v>44466</v>
      </c>
      <c r="C85" s="1" t="s">
        <v>266</v>
      </c>
      <c r="E85" s="144">
        <v>1100</v>
      </c>
      <c r="F85" s="1" t="s">
        <v>340</v>
      </c>
      <c r="G85" s="1" t="s">
        <v>414</v>
      </c>
    </row>
    <row r="86" spans="1:9">
      <c r="A86" s="1">
        <v>43</v>
      </c>
      <c r="B86" s="255">
        <v>44466</v>
      </c>
      <c r="C86" s="1" t="s">
        <v>149</v>
      </c>
      <c r="D86" s="144">
        <v>6590</v>
      </c>
      <c r="F86" s="1" t="s">
        <v>370</v>
      </c>
      <c r="G86" s="1" t="s">
        <v>414</v>
      </c>
      <c r="H86" s="1" t="s">
        <v>173</v>
      </c>
    </row>
    <row r="87" spans="1:9">
      <c r="A87" s="1">
        <v>43</v>
      </c>
      <c r="B87" s="255">
        <v>44466</v>
      </c>
      <c r="C87" s="1" t="s">
        <v>266</v>
      </c>
      <c r="D87" s="1"/>
      <c r="E87" s="144">
        <v>6590</v>
      </c>
      <c r="F87" s="1" t="s">
        <v>370</v>
      </c>
      <c r="G87" s="1" t="s">
        <v>414</v>
      </c>
    </row>
    <row r="88" spans="1:9">
      <c r="A88" s="1">
        <v>44</v>
      </c>
      <c r="B88" s="255">
        <v>44466</v>
      </c>
      <c r="C88" s="1" t="s">
        <v>149</v>
      </c>
      <c r="D88" s="144">
        <v>168421</v>
      </c>
      <c r="F88" s="1" t="s">
        <v>370</v>
      </c>
      <c r="G88" s="1" t="s">
        <v>414</v>
      </c>
      <c r="H88" s="1" t="s">
        <v>173</v>
      </c>
    </row>
    <row r="89" spans="1:9">
      <c r="A89" s="1">
        <v>44</v>
      </c>
      <c r="B89" s="255">
        <v>44466</v>
      </c>
      <c r="C89" s="1" t="s">
        <v>266</v>
      </c>
      <c r="E89" s="144">
        <v>168421</v>
      </c>
      <c r="F89" s="1" t="s">
        <v>370</v>
      </c>
      <c r="G89" s="1" t="s">
        <v>414</v>
      </c>
    </row>
    <row r="90" spans="1:9">
      <c r="A90" s="1">
        <v>45</v>
      </c>
      <c r="B90" s="255">
        <v>44466</v>
      </c>
      <c r="C90" s="1" t="s">
        <v>149</v>
      </c>
      <c r="D90" s="144">
        <v>3370</v>
      </c>
      <c r="F90" s="1" t="s">
        <v>370</v>
      </c>
      <c r="G90" s="1" t="s">
        <v>414</v>
      </c>
      <c r="H90" s="1" t="s">
        <v>173</v>
      </c>
      <c r="I90" s="138"/>
    </row>
    <row r="91" spans="1:9">
      <c r="A91" s="1">
        <v>45</v>
      </c>
      <c r="B91" s="255">
        <v>44466</v>
      </c>
      <c r="C91" s="1" t="s">
        <v>266</v>
      </c>
      <c r="E91" s="144">
        <v>3370</v>
      </c>
      <c r="F91" s="1" t="s">
        <v>370</v>
      </c>
      <c r="G91" s="1" t="s">
        <v>414</v>
      </c>
    </row>
    <row r="92" spans="1:9">
      <c r="A92" s="1">
        <v>46</v>
      </c>
      <c r="B92" s="255">
        <v>44466</v>
      </c>
      <c r="C92" s="1" t="s">
        <v>149</v>
      </c>
      <c r="D92" s="144">
        <v>86207</v>
      </c>
      <c r="F92" s="1" t="s">
        <v>370</v>
      </c>
      <c r="G92" s="1" t="s">
        <v>414</v>
      </c>
      <c r="H92" s="1" t="s">
        <v>173</v>
      </c>
    </row>
    <row r="93" spans="1:9">
      <c r="A93" s="1">
        <v>46</v>
      </c>
      <c r="B93" s="255">
        <v>44466</v>
      </c>
      <c r="C93" s="1" t="s">
        <v>266</v>
      </c>
      <c r="E93" s="144">
        <v>86207</v>
      </c>
      <c r="F93" s="1" t="s">
        <v>370</v>
      </c>
      <c r="G93" s="1" t="s">
        <v>414</v>
      </c>
    </row>
    <row r="94" spans="1:9">
      <c r="A94" s="1">
        <v>47</v>
      </c>
      <c r="B94" s="255">
        <v>44463</v>
      </c>
      <c r="C94" s="1" t="s">
        <v>149</v>
      </c>
      <c r="D94" s="144">
        <v>170148</v>
      </c>
      <c r="F94" s="1" t="s">
        <v>340</v>
      </c>
      <c r="G94" s="1" t="s">
        <v>414</v>
      </c>
      <c r="H94" s="1" t="s">
        <v>173</v>
      </c>
    </row>
    <row r="95" spans="1:9">
      <c r="A95" s="1">
        <v>47</v>
      </c>
      <c r="B95" s="255">
        <v>44463</v>
      </c>
      <c r="C95" s="1" t="s">
        <v>266</v>
      </c>
      <c r="E95" s="144">
        <v>170148</v>
      </c>
      <c r="F95" s="1" t="s">
        <v>340</v>
      </c>
      <c r="G95" s="1" t="s">
        <v>414</v>
      </c>
    </row>
    <row r="96" spans="1:9">
      <c r="A96" s="1">
        <v>48</v>
      </c>
      <c r="B96" s="255">
        <v>44463</v>
      </c>
      <c r="C96" s="1" t="s">
        <v>149</v>
      </c>
      <c r="D96" s="144">
        <v>140657</v>
      </c>
      <c r="F96" s="1" t="s">
        <v>340</v>
      </c>
      <c r="G96" s="1" t="s">
        <v>414</v>
      </c>
      <c r="H96" s="1" t="s">
        <v>173</v>
      </c>
      <c r="I96" s="138"/>
    </row>
    <row r="97" spans="1:9">
      <c r="A97" s="1">
        <v>48</v>
      </c>
      <c r="B97" s="255">
        <v>44463</v>
      </c>
      <c r="C97" s="1" t="s">
        <v>266</v>
      </c>
      <c r="E97" s="144">
        <v>140657</v>
      </c>
      <c r="F97" s="1" t="s">
        <v>340</v>
      </c>
      <c r="G97" s="1" t="s">
        <v>414</v>
      </c>
    </row>
    <row r="98" spans="1:9">
      <c r="A98" s="1">
        <v>49</v>
      </c>
      <c r="B98" s="255">
        <v>44463</v>
      </c>
      <c r="C98" s="1" t="s">
        <v>149</v>
      </c>
      <c r="D98" s="144">
        <v>6660</v>
      </c>
      <c r="F98" s="1" t="s">
        <v>340</v>
      </c>
      <c r="G98" s="1" t="s">
        <v>414</v>
      </c>
      <c r="H98" s="1" t="s">
        <v>173</v>
      </c>
    </row>
    <row r="99" spans="1:9">
      <c r="A99" s="1">
        <v>49</v>
      </c>
      <c r="B99" s="255">
        <v>44463</v>
      </c>
      <c r="C99" s="1" t="s">
        <v>266</v>
      </c>
      <c r="E99" s="144">
        <v>6660</v>
      </c>
      <c r="F99" s="1" t="s">
        <v>340</v>
      </c>
      <c r="G99" s="1" t="s">
        <v>414</v>
      </c>
    </row>
    <row r="100" spans="1:9">
      <c r="A100" s="1">
        <v>50</v>
      </c>
      <c r="B100" s="255">
        <v>44463</v>
      </c>
      <c r="C100" s="1" t="s">
        <v>149</v>
      </c>
      <c r="D100" s="144">
        <v>5500</v>
      </c>
      <c r="F100" s="1" t="s">
        <v>340</v>
      </c>
      <c r="G100" s="1" t="s">
        <v>414</v>
      </c>
      <c r="H100" s="1" t="s">
        <v>173</v>
      </c>
      <c r="I100" s="138"/>
    </row>
    <row r="101" spans="1:9">
      <c r="A101" s="1">
        <v>50</v>
      </c>
      <c r="B101" s="255">
        <v>44463</v>
      </c>
      <c r="C101" s="1" t="s">
        <v>266</v>
      </c>
      <c r="E101" s="144">
        <v>5500</v>
      </c>
      <c r="F101" s="1" t="s">
        <v>340</v>
      </c>
      <c r="G101" s="1" t="s">
        <v>414</v>
      </c>
    </row>
    <row r="102" spans="1:9">
      <c r="A102" s="1">
        <v>51</v>
      </c>
      <c r="B102" s="255">
        <v>44463</v>
      </c>
      <c r="C102" s="1" t="s">
        <v>149</v>
      </c>
      <c r="D102" s="144">
        <v>3159182</v>
      </c>
      <c r="F102" s="1" t="s">
        <v>369</v>
      </c>
      <c r="G102" s="1" t="s">
        <v>414</v>
      </c>
      <c r="H102" s="1" t="s">
        <v>173</v>
      </c>
      <c r="I102" s="138"/>
    </row>
    <row r="103" spans="1:9">
      <c r="A103" s="1">
        <v>51</v>
      </c>
      <c r="B103" s="255">
        <v>44463</v>
      </c>
      <c r="C103" s="1" t="s">
        <v>266</v>
      </c>
      <c r="E103" s="144">
        <v>3159182</v>
      </c>
      <c r="F103" s="1" t="s">
        <v>369</v>
      </c>
      <c r="G103" s="1" t="s">
        <v>414</v>
      </c>
    </row>
    <row r="104" spans="1:9">
      <c r="A104" s="1">
        <v>52</v>
      </c>
      <c r="B104" s="255">
        <v>44463</v>
      </c>
      <c r="C104" s="1" t="s">
        <v>149</v>
      </c>
      <c r="D104" s="144">
        <v>680</v>
      </c>
      <c r="F104" s="1" t="s">
        <v>334</v>
      </c>
      <c r="G104" s="1" t="s">
        <v>414</v>
      </c>
      <c r="H104" s="1" t="s">
        <v>173</v>
      </c>
    </row>
    <row r="105" spans="1:9">
      <c r="A105" s="1">
        <v>52</v>
      </c>
      <c r="B105" s="255">
        <v>44463</v>
      </c>
      <c r="C105" s="1" t="s">
        <v>266</v>
      </c>
      <c r="E105" s="144">
        <v>680</v>
      </c>
      <c r="F105" s="1" t="s">
        <v>334</v>
      </c>
      <c r="G105" s="1" t="s">
        <v>414</v>
      </c>
    </row>
    <row r="106" spans="1:9">
      <c r="A106" s="1">
        <v>53</v>
      </c>
      <c r="B106" s="255">
        <v>44463</v>
      </c>
      <c r="C106" s="1" t="s">
        <v>149</v>
      </c>
      <c r="D106" s="144">
        <v>17424</v>
      </c>
      <c r="F106" s="1" t="s">
        <v>334</v>
      </c>
      <c r="G106" s="1" t="s">
        <v>414</v>
      </c>
      <c r="H106" s="1" t="s">
        <v>173</v>
      </c>
      <c r="I106" s="138"/>
    </row>
    <row r="107" spans="1:9">
      <c r="A107" s="1">
        <v>53</v>
      </c>
      <c r="B107" s="255">
        <v>44463</v>
      </c>
      <c r="C107" s="1" t="s">
        <v>266</v>
      </c>
      <c r="E107" s="144">
        <v>17424</v>
      </c>
      <c r="F107" s="1" t="s">
        <v>334</v>
      </c>
      <c r="G107" s="1" t="s">
        <v>414</v>
      </c>
    </row>
    <row r="108" spans="1:9">
      <c r="A108" s="1">
        <v>54</v>
      </c>
      <c r="B108" s="255">
        <v>44454</v>
      </c>
      <c r="C108" s="1" t="s">
        <v>149</v>
      </c>
      <c r="D108" s="144">
        <v>880000</v>
      </c>
      <c r="F108" s="1" t="s">
        <v>678</v>
      </c>
      <c r="G108" s="1" t="s">
        <v>414</v>
      </c>
      <c r="H108" s="1" t="s">
        <v>173</v>
      </c>
      <c r="I108" s="138"/>
    </row>
    <row r="109" spans="1:9">
      <c r="A109" s="1">
        <v>54</v>
      </c>
      <c r="B109" s="255">
        <v>44454</v>
      </c>
      <c r="C109" s="1" t="s">
        <v>266</v>
      </c>
      <c r="E109" s="144">
        <v>880000</v>
      </c>
      <c r="F109" s="1" t="s">
        <v>678</v>
      </c>
      <c r="G109" s="1" t="s">
        <v>414</v>
      </c>
    </row>
    <row r="110" spans="1:9">
      <c r="A110" s="1">
        <v>55</v>
      </c>
      <c r="B110" s="255" t="s">
        <v>1132</v>
      </c>
      <c r="C110" s="1" t="s">
        <v>149</v>
      </c>
      <c r="D110" s="144">
        <v>297000</v>
      </c>
      <c r="F110" s="1" t="s">
        <v>392</v>
      </c>
      <c r="G110" s="1" t="s">
        <v>414</v>
      </c>
      <c r="H110" s="1" t="s">
        <v>173</v>
      </c>
    </row>
    <row r="111" spans="1:9">
      <c r="A111" s="1">
        <v>55</v>
      </c>
      <c r="B111" s="255" t="s">
        <v>1132</v>
      </c>
      <c r="C111" s="1" t="s">
        <v>266</v>
      </c>
      <c r="D111" s="1"/>
      <c r="E111" s="144">
        <v>297000</v>
      </c>
      <c r="F111" s="1" t="s">
        <v>392</v>
      </c>
      <c r="G111" s="1" t="s">
        <v>414</v>
      </c>
    </row>
    <row r="112" spans="1:9">
      <c r="I112" s="138"/>
    </row>
    <row r="116" spans="4:9">
      <c r="E116" s="285"/>
      <c r="I116" s="138"/>
    </row>
    <row r="119" spans="4:9">
      <c r="D119" s="1"/>
    </row>
    <row r="121" spans="4:9">
      <c r="D121" s="1"/>
    </row>
    <row r="122" spans="4:9">
      <c r="I122" s="138"/>
    </row>
    <row r="123" spans="4:9">
      <c r="D123" s="1"/>
    </row>
    <row r="125" spans="4:9">
      <c r="D125" s="1"/>
    </row>
    <row r="127" spans="4:9">
      <c r="D127" s="1"/>
    </row>
    <row r="129" spans="2:5">
      <c r="D129" s="1"/>
    </row>
    <row r="130" spans="2:5">
      <c r="E130" s="285"/>
    </row>
    <row r="131" spans="2:5">
      <c r="D131" s="1"/>
    </row>
    <row r="133" spans="2:5">
      <c r="D133" s="1"/>
    </row>
    <row r="134" spans="2:5">
      <c r="B134" s="255"/>
    </row>
    <row r="135" spans="2:5">
      <c r="B135" s="255"/>
    </row>
    <row r="136" spans="2:5">
      <c r="B136" s="255"/>
    </row>
    <row r="137" spans="2:5">
      <c r="B137" s="255"/>
    </row>
    <row r="138" spans="2:5">
      <c r="B138" s="255"/>
    </row>
    <row r="139" spans="2:5">
      <c r="B139" s="255"/>
    </row>
    <row r="140" spans="2:5">
      <c r="B140" s="255"/>
    </row>
    <row r="141" spans="2:5">
      <c r="B141" s="255"/>
    </row>
    <row r="142" spans="2:5">
      <c r="B142" s="255"/>
    </row>
    <row r="143" spans="2:5">
      <c r="B143" s="255"/>
    </row>
    <row r="144" spans="2:5">
      <c r="B144" s="255"/>
    </row>
    <row r="145" spans="2:2">
      <c r="B145" s="255"/>
    </row>
    <row r="146" spans="2:2">
      <c r="B146" s="255"/>
    </row>
    <row r="147" spans="2:2">
      <c r="B147" s="255"/>
    </row>
    <row r="148" spans="2:2">
      <c r="B148" s="255"/>
    </row>
    <row r="149" spans="2:2">
      <c r="B149" s="255"/>
    </row>
    <row r="150" spans="2:2">
      <c r="B150" s="255"/>
    </row>
    <row r="151" spans="2:2">
      <c r="B151" s="255"/>
    </row>
    <row r="152" spans="2:2">
      <c r="B152" s="255"/>
    </row>
    <row r="153" spans="2:2">
      <c r="B153" s="255"/>
    </row>
    <row r="154" spans="2:2">
      <c r="B154" s="255"/>
    </row>
    <row r="155" spans="2:2">
      <c r="B155" s="255"/>
    </row>
    <row r="156" spans="2:2">
      <c r="B156" s="255"/>
    </row>
    <row r="157" spans="2:2">
      <c r="B157" s="255"/>
    </row>
    <row r="158" spans="2:2">
      <c r="B158" s="255"/>
    </row>
    <row r="159" spans="2:2">
      <c r="B159" s="255"/>
    </row>
    <row r="160" spans="2:2">
      <c r="B160" s="255"/>
    </row>
    <row r="161" spans="2:2">
      <c r="B161" s="255"/>
    </row>
    <row r="162" spans="2:2">
      <c r="B162" s="255"/>
    </row>
    <row r="163" spans="2:2">
      <c r="B163" s="255"/>
    </row>
    <row r="164" spans="2:2">
      <c r="B164" s="255"/>
    </row>
    <row r="165" spans="2:2">
      <c r="B165" s="255"/>
    </row>
    <row r="166" spans="2:2">
      <c r="B166" s="255"/>
    </row>
    <row r="167" spans="2:2">
      <c r="B167" s="255"/>
    </row>
    <row r="168" spans="2:2">
      <c r="B168" s="255"/>
    </row>
    <row r="169" spans="2:2">
      <c r="B169" s="255"/>
    </row>
    <row r="170" spans="2:2">
      <c r="B170" s="255"/>
    </row>
    <row r="171" spans="2:2">
      <c r="B171" s="255"/>
    </row>
    <row r="172" spans="2:2">
      <c r="B172" s="255"/>
    </row>
    <row r="173" spans="2:2">
      <c r="B173" s="255"/>
    </row>
    <row r="174" spans="2:2">
      <c r="B174" s="255"/>
    </row>
    <row r="175" spans="2:2">
      <c r="B175" s="255"/>
    </row>
    <row r="176" spans="2:2">
      <c r="B176" s="255"/>
    </row>
    <row r="177" spans="2:2">
      <c r="B177" s="255"/>
    </row>
    <row r="178" spans="2:2">
      <c r="B178" s="255"/>
    </row>
    <row r="179" spans="2:2">
      <c r="B179" s="255"/>
    </row>
    <row r="180" spans="2:2">
      <c r="B180" s="255"/>
    </row>
    <row r="181" spans="2:2">
      <c r="B181" s="255"/>
    </row>
    <row r="182" spans="2:2">
      <c r="B182" s="255"/>
    </row>
    <row r="183" spans="2:2">
      <c r="B183" s="255"/>
    </row>
    <row r="184" spans="2:2">
      <c r="B184" s="255"/>
    </row>
    <row r="185" spans="2:2">
      <c r="B185" s="255"/>
    </row>
    <row r="186" spans="2:2">
      <c r="B186" s="255"/>
    </row>
    <row r="187" spans="2:2">
      <c r="B187" s="255"/>
    </row>
    <row r="188" spans="2:2">
      <c r="B188" s="255"/>
    </row>
    <row r="189" spans="2:2">
      <c r="B189" s="255"/>
    </row>
    <row r="190" spans="2:2">
      <c r="B190" s="255"/>
    </row>
    <row r="191" spans="2:2">
      <c r="B191" s="255"/>
    </row>
    <row r="192" spans="2:2">
      <c r="B192" s="255"/>
    </row>
    <row r="193" spans="2:2">
      <c r="B193" s="255"/>
    </row>
    <row r="194" spans="2:2">
      <c r="B194" s="255"/>
    </row>
    <row r="195" spans="2:2">
      <c r="B195" s="255"/>
    </row>
    <row r="196" spans="2:2">
      <c r="B196" s="255"/>
    </row>
    <row r="197" spans="2:2">
      <c r="B197" s="255"/>
    </row>
    <row r="198" spans="2:2">
      <c r="B198" s="255"/>
    </row>
    <row r="199" spans="2:2">
      <c r="B199" s="255"/>
    </row>
    <row r="200" spans="2:2">
      <c r="B200" s="255"/>
    </row>
    <row r="201" spans="2:2">
      <c r="B201" s="255"/>
    </row>
    <row r="202" spans="2:2">
      <c r="B202" s="255"/>
    </row>
    <row r="203" spans="2:2">
      <c r="B203" s="255"/>
    </row>
    <row r="204" spans="2:2">
      <c r="B204" s="255"/>
    </row>
    <row r="205" spans="2:2">
      <c r="B205" s="255"/>
    </row>
    <row r="206" spans="2:2">
      <c r="B206" s="255"/>
    </row>
    <row r="207" spans="2:2">
      <c r="B207" s="255"/>
    </row>
    <row r="208" spans="2:2">
      <c r="B208" s="255"/>
    </row>
    <row r="209" spans="2:2">
      <c r="B209" s="255"/>
    </row>
    <row r="210" spans="2:2">
      <c r="B210" s="255"/>
    </row>
    <row r="211" spans="2:2">
      <c r="B211" s="255"/>
    </row>
    <row r="212" spans="2:2">
      <c r="B212" s="255"/>
    </row>
    <row r="213" spans="2:2">
      <c r="B213" s="255"/>
    </row>
    <row r="214" spans="2:2">
      <c r="B214" s="255"/>
    </row>
    <row r="215" spans="2:2">
      <c r="B215" s="255"/>
    </row>
    <row r="216" spans="2:2">
      <c r="B216" s="255"/>
    </row>
    <row r="217" spans="2:2">
      <c r="B217" s="255"/>
    </row>
    <row r="218" spans="2:2">
      <c r="B218" s="255"/>
    </row>
    <row r="219" spans="2:2">
      <c r="B219" s="255"/>
    </row>
    <row r="220" spans="2:2">
      <c r="B220" s="255"/>
    </row>
    <row r="221" spans="2:2">
      <c r="B221" s="255"/>
    </row>
    <row r="222" spans="2:2">
      <c r="B222" s="255"/>
    </row>
    <row r="223" spans="2:2">
      <c r="B223" s="255"/>
    </row>
    <row r="224" spans="2:2">
      <c r="B224" s="255"/>
    </row>
    <row r="225" spans="2:2">
      <c r="B225" s="255"/>
    </row>
    <row r="226" spans="2:2">
      <c r="B226" s="255"/>
    </row>
    <row r="227" spans="2:2">
      <c r="B227" s="255"/>
    </row>
    <row r="228" spans="2:2">
      <c r="B228" s="255"/>
    </row>
    <row r="229" spans="2:2">
      <c r="B229" s="255"/>
    </row>
    <row r="230" spans="2:2">
      <c r="B230" s="255"/>
    </row>
    <row r="231" spans="2:2">
      <c r="B231" s="255"/>
    </row>
    <row r="232" spans="2:2">
      <c r="B232" s="255"/>
    </row>
    <row r="233" spans="2:2">
      <c r="B233" s="255"/>
    </row>
    <row r="234" spans="2:2">
      <c r="B234" s="255"/>
    </row>
    <row r="235" spans="2:2">
      <c r="B235" s="255"/>
    </row>
    <row r="236" spans="2:2">
      <c r="B236" s="255"/>
    </row>
    <row r="237" spans="2:2">
      <c r="B237" s="255"/>
    </row>
    <row r="238" spans="2:2">
      <c r="B238" s="255"/>
    </row>
    <row r="239" spans="2:2">
      <c r="B239" s="255"/>
    </row>
    <row r="240" spans="2:2">
      <c r="B240" s="255"/>
    </row>
    <row r="241" spans="2:2">
      <c r="B241" s="255"/>
    </row>
    <row r="242" spans="2:2">
      <c r="B242" s="255"/>
    </row>
    <row r="243" spans="2:2">
      <c r="B243" s="255"/>
    </row>
    <row r="244" spans="2:2">
      <c r="B244" s="255"/>
    </row>
    <row r="245" spans="2:2">
      <c r="B245" s="255"/>
    </row>
    <row r="246" spans="2:2">
      <c r="B246" s="255"/>
    </row>
    <row r="247" spans="2:2">
      <c r="B247" s="255"/>
    </row>
    <row r="248" spans="2:2">
      <c r="B248" s="255"/>
    </row>
    <row r="249" spans="2:2">
      <c r="B249" s="255"/>
    </row>
    <row r="250" spans="2:2">
      <c r="B250" s="255"/>
    </row>
    <row r="251" spans="2:2">
      <c r="B251" s="255"/>
    </row>
    <row r="252" spans="2:2">
      <c r="B252" s="255"/>
    </row>
    <row r="253" spans="2:2">
      <c r="B253" s="255"/>
    </row>
    <row r="254" spans="2:2">
      <c r="B254" s="255"/>
    </row>
    <row r="255" spans="2:2">
      <c r="B255" s="255"/>
    </row>
    <row r="256" spans="2:2">
      <c r="B256" s="255"/>
    </row>
    <row r="257" spans="2:2">
      <c r="B257" s="255"/>
    </row>
    <row r="258" spans="2:2">
      <c r="B258" s="255"/>
    </row>
    <row r="259" spans="2:2">
      <c r="B259" s="255"/>
    </row>
    <row r="260" spans="2:2">
      <c r="B260" s="255"/>
    </row>
  </sheetData>
  <autoFilter ref="A1:H114">
    <sortState ref="A2:H125">
      <sortCondition ref="A2:A125"/>
    </sortState>
  </autoFilter>
  <sortState ref="A2:H111">
    <sortCondition ref="A2:A111"/>
  </sortState>
  <phoneticPr fontId="1" type="noConversion"/>
  <dataValidations disablePrompts="1" count="1">
    <dataValidation type="list" allowBlank="1" showInputMessage="1" showErrorMessage="1" sqref="C1">
      <formula1>#REF!</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46"/>
  <sheetViews>
    <sheetView zoomScale="85" zoomScaleNormal="85" workbookViewId="0">
      <selection activeCell="I27" sqref="I27"/>
    </sheetView>
  </sheetViews>
  <sheetFormatPr defaultRowHeight="13.5"/>
  <cols>
    <col min="1" max="1" width="5.875" style="63" bestFit="1" customWidth="1"/>
    <col min="2" max="2" width="10.25" style="61" bestFit="1" customWidth="1"/>
    <col min="3" max="3" width="11.625" style="61" bestFit="1" customWidth="1"/>
    <col min="4" max="4" width="11.875" style="61" bestFit="1" customWidth="1"/>
    <col min="5" max="5" width="11.875" style="63" bestFit="1" customWidth="1"/>
    <col min="6" max="6" width="25" style="63" bestFit="1" customWidth="1"/>
    <col min="7" max="7" width="15.875" style="63" bestFit="1" customWidth="1"/>
    <col min="8" max="8" width="5" style="63" bestFit="1" customWidth="1"/>
    <col min="9" max="9" width="5.875" style="63" bestFit="1" customWidth="1"/>
    <col min="10" max="10" width="9" style="61"/>
    <col min="11" max="11" width="9" style="63"/>
    <col min="12" max="12" width="10.25" style="61" bestFit="1" customWidth="1"/>
    <col min="13" max="13" width="17.875" style="63" bestFit="1" customWidth="1"/>
    <col min="14" max="15" width="11.625" style="61" bestFit="1" customWidth="1"/>
    <col min="16" max="16" width="21.25" style="63" customWidth="1"/>
    <col min="17" max="17" width="17.875" style="63" bestFit="1" customWidth="1"/>
    <col min="18" max="19" width="9" style="63"/>
    <col min="20" max="20" width="10.25" style="61" bestFit="1" customWidth="1"/>
    <col min="21" max="21" width="21.25" style="63" customWidth="1"/>
    <col min="22" max="22" width="17.875" style="63" bestFit="1" customWidth="1"/>
    <col min="23" max="23" width="11.625" style="61" bestFit="1" customWidth="1"/>
    <col min="24" max="24" width="10.625" style="61" bestFit="1" customWidth="1"/>
    <col min="25" max="25" width="17.875" style="63" bestFit="1" customWidth="1"/>
    <col min="26" max="26" width="9" style="61"/>
    <col min="27" max="27" width="9" style="63"/>
    <col min="28" max="28" width="10.25" style="61" bestFit="1" customWidth="1"/>
    <col min="29" max="29" width="21.25" style="63" customWidth="1"/>
    <col min="30" max="30" width="17.875" style="63" bestFit="1" customWidth="1"/>
    <col min="31" max="31" width="11.625" style="61" bestFit="1" customWidth="1"/>
    <col min="32" max="32" width="10.625" style="61" bestFit="1" customWidth="1"/>
    <col min="33" max="33" width="17.875" style="63" bestFit="1" customWidth="1"/>
    <col min="34" max="16384" width="9" style="61"/>
  </cols>
  <sheetData>
    <row r="1" spans="1:28" s="126" customFormat="1">
      <c r="A1" s="125" t="s">
        <v>275</v>
      </c>
      <c r="B1" s="98" t="s">
        <v>257</v>
      </c>
      <c r="C1" s="99" t="s">
        <v>5</v>
      </c>
      <c r="D1" s="100" t="s">
        <v>6</v>
      </c>
      <c r="E1" s="100" t="s">
        <v>7</v>
      </c>
      <c r="F1" s="99" t="s">
        <v>34</v>
      </c>
      <c r="G1" s="99" t="s">
        <v>8</v>
      </c>
      <c r="H1" s="99" t="s">
        <v>9</v>
      </c>
      <c r="I1" s="125"/>
      <c r="K1" s="125"/>
      <c r="L1" s="98" t="s">
        <v>257</v>
      </c>
      <c r="M1" s="99" t="s">
        <v>5</v>
      </c>
      <c r="N1" s="100" t="s">
        <v>6</v>
      </c>
      <c r="O1" s="100" t="s">
        <v>7</v>
      </c>
      <c r="P1" s="99" t="s">
        <v>34</v>
      </c>
      <c r="Q1" s="99" t="s">
        <v>8</v>
      </c>
      <c r="R1" s="99" t="s">
        <v>9</v>
      </c>
      <c r="S1" s="125"/>
      <c r="T1" s="128"/>
      <c r="AA1" s="125"/>
      <c r="AB1" s="128"/>
    </row>
    <row r="2" spans="1:28">
      <c r="A2" s="63">
        <v>1</v>
      </c>
      <c r="B2" s="116">
        <v>43222</v>
      </c>
      <c r="C2" s="118" t="s">
        <v>85</v>
      </c>
      <c r="D2" s="118"/>
      <c r="E2" s="117">
        <v>0</v>
      </c>
      <c r="F2" s="118" t="s">
        <v>117</v>
      </c>
      <c r="G2" s="118" t="s">
        <v>234</v>
      </c>
      <c r="H2" s="117"/>
      <c r="I2" s="63" t="s">
        <v>281</v>
      </c>
      <c r="K2" s="63">
        <v>1</v>
      </c>
      <c r="L2" s="62">
        <v>43272</v>
      </c>
      <c r="M2" s="104" t="s">
        <v>86</v>
      </c>
      <c r="N2" s="104"/>
      <c r="O2" s="104">
        <v>51710</v>
      </c>
      <c r="P2" s="129" t="s">
        <v>118</v>
      </c>
      <c r="Q2" s="104" t="s">
        <v>145</v>
      </c>
    </row>
    <row r="3" spans="1:28">
      <c r="A3" s="63">
        <v>1</v>
      </c>
      <c r="B3" s="62">
        <v>43222</v>
      </c>
      <c r="C3" s="61" t="s">
        <v>2</v>
      </c>
      <c r="D3" s="63">
        <v>0</v>
      </c>
      <c r="E3" s="61"/>
      <c r="F3" s="61" t="s">
        <v>117</v>
      </c>
      <c r="G3" s="61" t="s">
        <v>234</v>
      </c>
      <c r="H3" s="61"/>
      <c r="I3" s="63" t="s">
        <v>281</v>
      </c>
      <c r="K3" s="63">
        <v>1</v>
      </c>
      <c r="L3" s="62">
        <v>43272</v>
      </c>
      <c r="M3" s="104" t="s">
        <v>295</v>
      </c>
      <c r="N3" s="104"/>
      <c r="O3" s="104">
        <v>5171</v>
      </c>
      <c r="P3" s="129" t="s">
        <v>118</v>
      </c>
      <c r="Q3" s="104" t="s">
        <v>145</v>
      </c>
    </row>
    <row r="4" spans="1:28">
      <c r="A4" s="63">
        <v>1</v>
      </c>
      <c r="B4" s="58">
        <v>43222</v>
      </c>
      <c r="C4" s="60" t="s">
        <v>274</v>
      </c>
      <c r="D4" s="59">
        <v>0</v>
      </c>
      <c r="E4" s="60"/>
      <c r="F4" s="60" t="s">
        <v>117</v>
      </c>
      <c r="G4" s="60" t="s">
        <v>234</v>
      </c>
      <c r="H4" s="60"/>
      <c r="I4" s="63" t="s">
        <v>281</v>
      </c>
      <c r="K4" s="63">
        <v>1</v>
      </c>
      <c r="L4" s="62">
        <v>43272</v>
      </c>
      <c r="M4" s="104" t="s">
        <v>296</v>
      </c>
      <c r="N4" s="104">
        <v>56881</v>
      </c>
      <c r="O4" s="104"/>
      <c r="P4" s="129" t="s">
        <v>118</v>
      </c>
      <c r="Q4" s="104" t="s">
        <v>145</v>
      </c>
    </row>
    <row r="5" spans="1:28">
      <c r="A5" s="63">
        <v>2</v>
      </c>
      <c r="B5" s="116">
        <v>43222</v>
      </c>
      <c r="C5" s="118" t="s">
        <v>161</v>
      </c>
      <c r="D5" s="118"/>
      <c r="E5" s="117">
        <v>1580000</v>
      </c>
      <c r="F5" s="118" t="s">
        <v>117</v>
      </c>
      <c r="G5" s="118" t="s">
        <v>235</v>
      </c>
      <c r="H5" s="117"/>
      <c r="I5" s="63" t="s">
        <v>281</v>
      </c>
      <c r="K5" s="63">
        <f t="shared" ref="K5:K68" si="0">K4+1</f>
        <v>2</v>
      </c>
      <c r="L5" s="62">
        <v>43272</v>
      </c>
      <c r="M5" s="104" t="s">
        <v>86</v>
      </c>
      <c r="N5" s="104"/>
      <c r="O5" s="104">
        <v>2476</v>
      </c>
      <c r="P5" s="129" t="s">
        <v>118</v>
      </c>
      <c r="Q5" s="104" t="s">
        <v>146</v>
      </c>
    </row>
    <row r="6" spans="1:28">
      <c r="A6" s="63">
        <v>2</v>
      </c>
      <c r="B6" s="62">
        <v>43222</v>
      </c>
      <c r="C6" s="61" t="s">
        <v>2</v>
      </c>
      <c r="D6" s="63">
        <v>158000</v>
      </c>
      <c r="E6" s="61"/>
      <c r="F6" s="61" t="s">
        <v>117</v>
      </c>
      <c r="G6" s="61" t="s">
        <v>235</v>
      </c>
      <c r="H6" s="61"/>
      <c r="I6" s="63" t="s">
        <v>281</v>
      </c>
      <c r="K6" s="63">
        <f t="shared" si="0"/>
        <v>3</v>
      </c>
      <c r="L6" s="62">
        <v>43272</v>
      </c>
      <c r="M6" s="104" t="s">
        <v>295</v>
      </c>
      <c r="N6" s="104"/>
      <c r="O6" s="104">
        <v>0</v>
      </c>
      <c r="P6" s="129" t="s">
        <v>118</v>
      </c>
      <c r="Q6" s="104" t="s">
        <v>146</v>
      </c>
    </row>
    <row r="7" spans="1:28">
      <c r="A7" s="63">
        <v>2</v>
      </c>
      <c r="B7" s="58">
        <v>43222</v>
      </c>
      <c r="C7" s="60" t="s">
        <v>277</v>
      </c>
      <c r="D7" s="59">
        <v>1738000</v>
      </c>
      <c r="E7" s="60"/>
      <c r="F7" s="60" t="s">
        <v>117</v>
      </c>
      <c r="G7" s="60" t="s">
        <v>235</v>
      </c>
      <c r="H7" s="60"/>
      <c r="I7" s="63" t="s">
        <v>281</v>
      </c>
      <c r="K7" s="63">
        <f t="shared" si="0"/>
        <v>4</v>
      </c>
      <c r="L7" s="62">
        <v>43272</v>
      </c>
      <c r="M7" s="104" t="s">
        <v>296</v>
      </c>
      <c r="N7" s="104">
        <v>2476</v>
      </c>
      <c r="O7" s="104"/>
      <c r="P7" s="129" t="s">
        <v>118</v>
      </c>
      <c r="Q7" s="104" t="s">
        <v>146</v>
      </c>
    </row>
    <row r="8" spans="1:28">
      <c r="A8" s="63">
        <v>3</v>
      </c>
      <c r="B8" s="116">
        <v>43222</v>
      </c>
      <c r="C8" s="118" t="s">
        <v>85</v>
      </c>
      <c r="D8" s="118"/>
      <c r="E8" s="117">
        <v>0</v>
      </c>
      <c r="F8" s="118" t="s">
        <v>117</v>
      </c>
      <c r="G8" s="118" t="s">
        <v>234</v>
      </c>
      <c r="H8" s="117"/>
      <c r="I8" s="63" t="s">
        <v>281</v>
      </c>
      <c r="K8" s="63">
        <f t="shared" si="0"/>
        <v>5</v>
      </c>
      <c r="L8" s="62">
        <v>43272</v>
      </c>
      <c r="M8" s="104" t="s">
        <v>86</v>
      </c>
      <c r="N8" s="104"/>
      <c r="O8" s="104">
        <v>204610</v>
      </c>
      <c r="P8" s="129" t="s">
        <v>238</v>
      </c>
      <c r="Q8" s="104" t="s">
        <v>145</v>
      </c>
    </row>
    <row r="9" spans="1:28">
      <c r="A9" s="63">
        <v>3</v>
      </c>
      <c r="B9" s="62">
        <v>43222</v>
      </c>
      <c r="C9" s="61" t="s">
        <v>2</v>
      </c>
      <c r="D9" s="63">
        <v>0</v>
      </c>
      <c r="E9" s="61"/>
      <c r="F9" s="61" t="s">
        <v>117</v>
      </c>
      <c r="G9" s="61" t="s">
        <v>234</v>
      </c>
      <c r="H9" s="61"/>
      <c r="I9" s="63" t="s">
        <v>281</v>
      </c>
      <c r="K9" s="63">
        <f t="shared" si="0"/>
        <v>6</v>
      </c>
      <c r="L9" s="62">
        <v>43272</v>
      </c>
      <c r="M9" s="104" t="s">
        <v>295</v>
      </c>
      <c r="N9" s="104"/>
      <c r="O9" s="104">
        <v>20461</v>
      </c>
      <c r="P9" s="129" t="s">
        <v>238</v>
      </c>
      <c r="Q9" s="104" t="s">
        <v>145</v>
      </c>
    </row>
    <row r="10" spans="1:28">
      <c r="A10" s="63">
        <v>3</v>
      </c>
      <c r="B10" s="58">
        <v>43222</v>
      </c>
      <c r="C10" s="60" t="s">
        <v>277</v>
      </c>
      <c r="D10" s="59">
        <v>0</v>
      </c>
      <c r="E10" s="60"/>
      <c r="F10" s="60" t="s">
        <v>117</v>
      </c>
      <c r="G10" s="60" t="s">
        <v>234</v>
      </c>
      <c r="H10" s="60"/>
      <c r="I10" s="63" t="s">
        <v>281</v>
      </c>
      <c r="K10" s="63">
        <f t="shared" si="0"/>
        <v>7</v>
      </c>
      <c r="L10" s="62">
        <v>43272</v>
      </c>
      <c r="M10" s="104" t="s">
        <v>296</v>
      </c>
      <c r="N10" s="104">
        <v>225071</v>
      </c>
      <c r="O10" s="104"/>
      <c r="P10" s="129" t="s">
        <v>238</v>
      </c>
      <c r="Q10" s="104" t="s">
        <v>145</v>
      </c>
    </row>
    <row r="11" spans="1:28">
      <c r="A11" s="63">
        <v>4</v>
      </c>
      <c r="B11" s="116">
        <v>43222</v>
      </c>
      <c r="C11" s="118" t="s">
        <v>161</v>
      </c>
      <c r="D11" s="118"/>
      <c r="E11" s="117">
        <v>77000</v>
      </c>
      <c r="F11" s="118" t="s">
        <v>117</v>
      </c>
      <c r="G11" s="118" t="s">
        <v>235</v>
      </c>
      <c r="H11" s="117"/>
      <c r="I11" s="63" t="s">
        <v>281</v>
      </c>
      <c r="K11" s="63">
        <f t="shared" si="0"/>
        <v>8</v>
      </c>
      <c r="L11" s="62">
        <v>43272</v>
      </c>
      <c r="M11" s="104" t="s">
        <v>86</v>
      </c>
      <c r="N11" s="104"/>
      <c r="O11" s="104">
        <v>9797</v>
      </c>
      <c r="P11" s="129" t="s">
        <v>238</v>
      </c>
      <c r="Q11" s="104" t="s">
        <v>146</v>
      </c>
    </row>
    <row r="12" spans="1:28">
      <c r="A12" s="63">
        <v>4</v>
      </c>
      <c r="B12" s="62">
        <v>43222</v>
      </c>
      <c r="C12" s="61" t="s">
        <v>2</v>
      </c>
      <c r="D12" s="63">
        <v>7700</v>
      </c>
      <c r="E12" s="61"/>
      <c r="F12" s="61" t="s">
        <v>117</v>
      </c>
      <c r="G12" s="61" t="s">
        <v>235</v>
      </c>
      <c r="H12" s="61"/>
      <c r="I12" s="63" t="s">
        <v>281</v>
      </c>
      <c r="K12" s="63">
        <f t="shared" si="0"/>
        <v>9</v>
      </c>
      <c r="L12" s="62">
        <v>43272</v>
      </c>
      <c r="M12" s="104" t="s">
        <v>295</v>
      </c>
      <c r="N12" s="104"/>
      <c r="O12" s="104">
        <v>0</v>
      </c>
      <c r="P12" s="129" t="s">
        <v>238</v>
      </c>
      <c r="Q12" s="104" t="s">
        <v>146</v>
      </c>
    </row>
    <row r="13" spans="1:28">
      <c r="A13" s="63">
        <v>4</v>
      </c>
      <c r="B13" s="58">
        <v>43222</v>
      </c>
      <c r="C13" s="60" t="s">
        <v>277</v>
      </c>
      <c r="D13" s="59">
        <v>84700</v>
      </c>
      <c r="E13" s="60"/>
      <c r="F13" s="60" t="s">
        <v>117</v>
      </c>
      <c r="G13" s="60" t="s">
        <v>235</v>
      </c>
      <c r="H13" s="60"/>
      <c r="I13" s="63" t="s">
        <v>281</v>
      </c>
      <c r="K13" s="63">
        <f t="shared" si="0"/>
        <v>10</v>
      </c>
      <c r="L13" s="62">
        <v>43272</v>
      </c>
      <c r="M13" s="104" t="s">
        <v>296</v>
      </c>
      <c r="N13" s="104">
        <v>9797</v>
      </c>
      <c r="O13" s="104"/>
      <c r="P13" s="129" t="s">
        <v>238</v>
      </c>
      <c r="Q13" s="104" t="s">
        <v>146</v>
      </c>
    </row>
    <row r="14" spans="1:28">
      <c r="A14" s="63">
        <v>5</v>
      </c>
      <c r="B14" s="116">
        <v>43222</v>
      </c>
      <c r="C14" s="118" t="s">
        <v>85</v>
      </c>
      <c r="D14" s="118"/>
      <c r="E14" s="117">
        <v>6335000</v>
      </c>
      <c r="F14" s="118" t="s">
        <v>118</v>
      </c>
      <c r="G14" s="118" t="s">
        <v>234</v>
      </c>
      <c r="H14" s="117"/>
      <c r="I14" s="63" t="s">
        <v>281</v>
      </c>
      <c r="K14" s="63">
        <f t="shared" si="0"/>
        <v>11</v>
      </c>
      <c r="L14" s="62">
        <v>43272</v>
      </c>
      <c r="M14" s="104" t="s">
        <v>86</v>
      </c>
      <c r="N14" s="104"/>
      <c r="O14" s="104">
        <v>0</v>
      </c>
      <c r="P14" s="129" t="s">
        <v>238</v>
      </c>
      <c r="Q14" s="104" t="s">
        <v>147</v>
      </c>
    </row>
    <row r="15" spans="1:28">
      <c r="A15" s="63">
        <v>5</v>
      </c>
      <c r="B15" s="62">
        <v>43222</v>
      </c>
      <c r="C15" s="61" t="s">
        <v>2</v>
      </c>
      <c r="D15" s="63">
        <v>633500</v>
      </c>
      <c r="E15" s="61"/>
      <c r="F15" s="61" t="s">
        <v>118</v>
      </c>
      <c r="G15" s="61" t="s">
        <v>234</v>
      </c>
      <c r="H15" s="61"/>
      <c r="I15" s="63" t="s">
        <v>281</v>
      </c>
      <c r="K15" s="63">
        <f t="shared" si="0"/>
        <v>12</v>
      </c>
      <c r="L15" s="62">
        <v>43272</v>
      </c>
      <c r="M15" s="104" t="s">
        <v>295</v>
      </c>
      <c r="N15" s="104"/>
      <c r="O15" s="104">
        <v>0</v>
      </c>
      <c r="P15" s="129" t="s">
        <v>238</v>
      </c>
      <c r="Q15" s="104" t="s">
        <v>147</v>
      </c>
    </row>
    <row r="16" spans="1:28">
      <c r="A16" s="63">
        <v>5</v>
      </c>
      <c r="B16" s="58">
        <v>43222</v>
      </c>
      <c r="C16" s="60" t="s">
        <v>277</v>
      </c>
      <c r="D16" s="59">
        <v>6968500</v>
      </c>
      <c r="E16" s="60"/>
      <c r="F16" s="60" t="s">
        <v>118</v>
      </c>
      <c r="G16" s="60" t="s">
        <v>234</v>
      </c>
      <c r="H16" s="60"/>
      <c r="I16" s="63" t="s">
        <v>281</v>
      </c>
      <c r="K16" s="63">
        <f t="shared" si="0"/>
        <v>13</v>
      </c>
      <c r="L16" s="62">
        <v>43272</v>
      </c>
      <c r="M16" s="104" t="s">
        <v>296</v>
      </c>
      <c r="N16" s="104">
        <v>0</v>
      </c>
      <c r="O16" s="104"/>
      <c r="P16" s="129" t="s">
        <v>238</v>
      </c>
      <c r="Q16" s="104" t="s">
        <v>147</v>
      </c>
    </row>
    <row r="17" spans="1:17">
      <c r="A17" s="63">
        <v>6</v>
      </c>
      <c r="B17" s="116">
        <v>43222</v>
      </c>
      <c r="C17" s="118" t="s">
        <v>161</v>
      </c>
      <c r="D17" s="118"/>
      <c r="E17" s="117">
        <v>3790000</v>
      </c>
      <c r="F17" s="118" t="s">
        <v>118</v>
      </c>
      <c r="G17" s="118" t="s">
        <v>235</v>
      </c>
      <c r="H17" s="117"/>
      <c r="I17" s="63" t="s">
        <v>281</v>
      </c>
      <c r="K17" s="63">
        <f t="shared" si="0"/>
        <v>14</v>
      </c>
      <c r="L17" s="62">
        <v>43272</v>
      </c>
      <c r="M17" s="104" t="s">
        <v>86</v>
      </c>
      <c r="N17" s="104"/>
      <c r="O17" s="104">
        <v>25900</v>
      </c>
      <c r="P17" s="129" t="s">
        <v>141</v>
      </c>
      <c r="Q17" s="104" t="s">
        <v>145</v>
      </c>
    </row>
    <row r="18" spans="1:17">
      <c r="A18" s="63">
        <v>6</v>
      </c>
      <c r="B18" s="62">
        <v>43222</v>
      </c>
      <c r="C18" s="61" t="s">
        <v>2</v>
      </c>
      <c r="D18" s="63">
        <v>379000</v>
      </c>
      <c r="E18" s="61"/>
      <c r="F18" s="61" t="s">
        <v>118</v>
      </c>
      <c r="G18" s="61" t="s">
        <v>235</v>
      </c>
      <c r="H18" s="61"/>
      <c r="I18" s="63" t="s">
        <v>281</v>
      </c>
      <c r="K18" s="63">
        <f t="shared" si="0"/>
        <v>15</v>
      </c>
      <c r="L18" s="62">
        <v>43272</v>
      </c>
      <c r="M18" s="104" t="s">
        <v>295</v>
      </c>
      <c r="N18" s="104"/>
      <c r="O18" s="104">
        <v>2590</v>
      </c>
      <c r="P18" s="129" t="s">
        <v>141</v>
      </c>
      <c r="Q18" s="104" t="s">
        <v>145</v>
      </c>
    </row>
    <row r="19" spans="1:17">
      <c r="A19" s="63">
        <v>6</v>
      </c>
      <c r="B19" s="58">
        <v>43222</v>
      </c>
      <c r="C19" s="60" t="s">
        <v>277</v>
      </c>
      <c r="D19" s="59">
        <v>4169000</v>
      </c>
      <c r="E19" s="60"/>
      <c r="F19" s="60" t="s">
        <v>118</v>
      </c>
      <c r="G19" s="60" t="s">
        <v>235</v>
      </c>
      <c r="H19" s="60"/>
      <c r="I19" s="63" t="s">
        <v>281</v>
      </c>
      <c r="K19" s="63">
        <f t="shared" si="0"/>
        <v>16</v>
      </c>
      <c r="L19" s="62">
        <v>43272</v>
      </c>
      <c r="M19" s="104" t="s">
        <v>296</v>
      </c>
      <c r="N19" s="104">
        <v>28490</v>
      </c>
      <c r="O19" s="104"/>
      <c r="P19" s="129" t="s">
        <v>141</v>
      </c>
      <c r="Q19" s="104" t="s">
        <v>145</v>
      </c>
    </row>
    <row r="20" spans="1:17">
      <c r="A20" s="63">
        <v>7</v>
      </c>
      <c r="B20" s="116">
        <v>43222</v>
      </c>
      <c r="C20" s="118" t="s">
        <v>85</v>
      </c>
      <c r="D20" s="118"/>
      <c r="E20" s="117">
        <v>15051000</v>
      </c>
      <c r="F20" s="118" t="s">
        <v>120</v>
      </c>
      <c r="G20" s="118" t="s">
        <v>234</v>
      </c>
      <c r="H20" s="117"/>
      <c r="I20" s="63" t="s">
        <v>281</v>
      </c>
      <c r="K20" s="63">
        <f t="shared" si="0"/>
        <v>17</v>
      </c>
      <c r="L20" s="62">
        <v>43272</v>
      </c>
      <c r="M20" s="104" t="s">
        <v>86</v>
      </c>
      <c r="N20" s="104"/>
      <c r="O20" s="104">
        <v>1240</v>
      </c>
      <c r="P20" s="129" t="s">
        <v>141</v>
      </c>
      <c r="Q20" s="104" t="s">
        <v>146</v>
      </c>
    </row>
    <row r="21" spans="1:17">
      <c r="A21" s="63">
        <v>7</v>
      </c>
      <c r="B21" s="62">
        <v>43222</v>
      </c>
      <c r="C21" s="61" t="s">
        <v>2</v>
      </c>
      <c r="D21" s="63">
        <v>1505100</v>
      </c>
      <c r="E21" s="61"/>
      <c r="F21" s="61" t="s">
        <v>120</v>
      </c>
      <c r="G21" s="61" t="s">
        <v>234</v>
      </c>
      <c r="H21" s="61"/>
      <c r="I21" s="63" t="s">
        <v>281</v>
      </c>
      <c r="K21" s="63">
        <f t="shared" si="0"/>
        <v>18</v>
      </c>
      <c r="L21" s="62">
        <v>43272</v>
      </c>
      <c r="M21" s="104" t="s">
        <v>295</v>
      </c>
      <c r="N21" s="104"/>
      <c r="O21" s="104">
        <v>0</v>
      </c>
      <c r="P21" s="129" t="s">
        <v>141</v>
      </c>
      <c r="Q21" s="104" t="s">
        <v>146</v>
      </c>
    </row>
    <row r="22" spans="1:17">
      <c r="A22" s="63">
        <v>7</v>
      </c>
      <c r="B22" s="58">
        <v>43222</v>
      </c>
      <c r="C22" s="60" t="s">
        <v>277</v>
      </c>
      <c r="D22" s="59">
        <v>16556100</v>
      </c>
      <c r="E22" s="60"/>
      <c r="F22" s="60" t="s">
        <v>120</v>
      </c>
      <c r="G22" s="60" t="s">
        <v>234</v>
      </c>
      <c r="H22" s="60"/>
      <c r="I22" s="63" t="s">
        <v>281</v>
      </c>
      <c r="K22" s="63">
        <f t="shared" si="0"/>
        <v>19</v>
      </c>
      <c r="L22" s="62">
        <v>43272</v>
      </c>
      <c r="M22" s="104" t="s">
        <v>296</v>
      </c>
      <c r="N22" s="104">
        <v>1240</v>
      </c>
      <c r="O22" s="104"/>
      <c r="P22" s="129" t="s">
        <v>141</v>
      </c>
      <c r="Q22" s="104" t="s">
        <v>146</v>
      </c>
    </row>
    <row r="23" spans="1:17">
      <c r="A23" s="63">
        <v>8</v>
      </c>
      <c r="B23" s="116">
        <v>43222</v>
      </c>
      <c r="C23" s="118" t="s">
        <v>161</v>
      </c>
      <c r="D23" s="118"/>
      <c r="E23" s="117">
        <v>8601000</v>
      </c>
      <c r="F23" s="118" t="s">
        <v>120</v>
      </c>
      <c r="G23" s="118" t="s">
        <v>235</v>
      </c>
      <c r="H23" s="117"/>
      <c r="I23" s="63" t="s">
        <v>281</v>
      </c>
      <c r="K23" s="63">
        <f t="shared" si="0"/>
        <v>20</v>
      </c>
      <c r="L23" s="62">
        <v>43272</v>
      </c>
      <c r="M23" s="104" t="s">
        <v>86</v>
      </c>
      <c r="N23" s="104"/>
      <c r="O23" s="104">
        <v>14410</v>
      </c>
      <c r="P23" s="129" t="s">
        <v>121</v>
      </c>
      <c r="Q23" s="104" t="s">
        <v>145</v>
      </c>
    </row>
    <row r="24" spans="1:17">
      <c r="A24" s="63">
        <v>8</v>
      </c>
      <c r="B24" s="62">
        <v>43222</v>
      </c>
      <c r="C24" s="61" t="s">
        <v>2</v>
      </c>
      <c r="D24" s="63">
        <v>860100</v>
      </c>
      <c r="E24" s="61"/>
      <c r="F24" s="61" t="s">
        <v>120</v>
      </c>
      <c r="G24" s="61" t="s">
        <v>235</v>
      </c>
      <c r="H24" s="61"/>
      <c r="I24" s="63" t="s">
        <v>281</v>
      </c>
      <c r="K24" s="63">
        <f t="shared" si="0"/>
        <v>21</v>
      </c>
      <c r="L24" s="62">
        <v>43272</v>
      </c>
      <c r="M24" s="104" t="s">
        <v>295</v>
      </c>
      <c r="N24" s="104"/>
      <c r="O24" s="104">
        <v>1441</v>
      </c>
      <c r="P24" s="129" t="s">
        <v>121</v>
      </c>
      <c r="Q24" s="104" t="s">
        <v>145</v>
      </c>
    </row>
    <row r="25" spans="1:17">
      <c r="A25" s="63">
        <v>8</v>
      </c>
      <c r="B25" s="58">
        <v>43222</v>
      </c>
      <c r="C25" s="60" t="s">
        <v>277</v>
      </c>
      <c r="D25" s="59">
        <v>9461100</v>
      </c>
      <c r="E25" s="60"/>
      <c r="F25" s="60" t="s">
        <v>120</v>
      </c>
      <c r="G25" s="60" t="s">
        <v>235</v>
      </c>
      <c r="H25" s="60"/>
      <c r="I25" s="63" t="s">
        <v>281</v>
      </c>
      <c r="K25" s="63">
        <f t="shared" si="0"/>
        <v>22</v>
      </c>
      <c r="L25" s="62">
        <v>43272</v>
      </c>
      <c r="M25" s="104" t="s">
        <v>296</v>
      </c>
      <c r="N25" s="104">
        <v>15851</v>
      </c>
      <c r="O25" s="104"/>
      <c r="P25" s="129" t="s">
        <v>121</v>
      </c>
      <c r="Q25" s="104" t="s">
        <v>145</v>
      </c>
    </row>
    <row r="26" spans="1:17">
      <c r="A26" s="63">
        <v>9</v>
      </c>
      <c r="B26" s="116">
        <v>43222</v>
      </c>
      <c r="C26" s="118" t="s">
        <v>85</v>
      </c>
      <c r="D26" s="118"/>
      <c r="E26" s="117">
        <v>42638000</v>
      </c>
      <c r="F26" s="118" t="s">
        <v>238</v>
      </c>
      <c r="G26" s="118" t="s">
        <v>234</v>
      </c>
      <c r="H26" s="117"/>
      <c r="I26" s="63" t="s">
        <v>281</v>
      </c>
      <c r="K26" s="63">
        <f t="shared" si="0"/>
        <v>23</v>
      </c>
      <c r="L26" s="62">
        <v>43272</v>
      </c>
      <c r="M26" s="104" t="s">
        <v>86</v>
      </c>
      <c r="N26" s="104"/>
      <c r="O26" s="104">
        <v>690</v>
      </c>
      <c r="P26" s="129" t="s">
        <v>121</v>
      </c>
      <c r="Q26" s="104" t="s">
        <v>146</v>
      </c>
    </row>
    <row r="27" spans="1:17">
      <c r="A27" s="63">
        <v>9</v>
      </c>
      <c r="B27" s="62">
        <v>43222</v>
      </c>
      <c r="C27" s="61" t="s">
        <v>2</v>
      </c>
      <c r="D27" s="63">
        <v>4263800</v>
      </c>
      <c r="E27" s="61"/>
      <c r="F27" s="61" t="s">
        <v>238</v>
      </c>
      <c r="G27" s="61" t="s">
        <v>234</v>
      </c>
      <c r="H27" s="61"/>
      <c r="I27" s="63" t="s">
        <v>281</v>
      </c>
      <c r="K27" s="63">
        <f t="shared" si="0"/>
        <v>24</v>
      </c>
      <c r="L27" s="62">
        <v>43272</v>
      </c>
      <c r="M27" s="104" t="s">
        <v>295</v>
      </c>
      <c r="N27" s="104"/>
      <c r="O27" s="104">
        <v>0</v>
      </c>
      <c r="P27" s="129" t="s">
        <v>121</v>
      </c>
      <c r="Q27" s="104" t="s">
        <v>146</v>
      </c>
    </row>
    <row r="28" spans="1:17">
      <c r="A28" s="63">
        <v>9</v>
      </c>
      <c r="B28" s="58">
        <v>43222</v>
      </c>
      <c r="C28" s="60" t="s">
        <v>277</v>
      </c>
      <c r="D28" s="59">
        <v>46901800</v>
      </c>
      <c r="E28" s="60"/>
      <c r="F28" s="60" t="s">
        <v>238</v>
      </c>
      <c r="G28" s="60" t="s">
        <v>234</v>
      </c>
      <c r="H28" s="60"/>
      <c r="I28" s="63" t="s">
        <v>281</v>
      </c>
      <c r="K28" s="63">
        <f t="shared" si="0"/>
        <v>25</v>
      </c>
      <c r="L28" s="62">
        <v>43272</v>
      </c>
      <c r="M28" s="104" t="s">
        <v>296</v>
      </c>
      <c r="N28" s="104">
        <v>690</v>
      </c>
      <c r="O28" s="104"/>
      <c r="P28" s="129" t="s">
        <v>121</v>
      </c>
      <c r="Q28" s="104" t="s">
        <v>146</v>
      </c>
    </row>
    <row r="29" spans="1:17">
      <c r="A29" s="63">
        <v>10</v>
      </c>
      <c r="B29" s="116">
        <v>43222</v>
      </c>
      <c r="C29" s="118" t="s">
        <v>161</v>
      </c>
      <c r="D29" s="118"/>
      <c r="E29" s="117">
        <v>25336530</v>
      </c>
      <c r="F29" s="118" t="s">
        <v>238</v>
      </c>
      <c r="G29" s="118" t="s">
        <v>235</v>
      </c>
      <c r="H29" s="117"/>
      <c r="I29" s="63" t="s">
        <v>281</v>
      </c>
      <c r="K29" s="63">
        <f t="shared" si="0"/>
        <v>26</v>
      </c>
      <c r="L29" s="62">
        <v>43272</v>
      </c>
      <c r="M29" s="104" t="s">
        <v>86</v>
      </c>
      <c r="N29" s="104"/>
      <c r="O29" s="104">
        <v>13770</v>
      </c>
      <c r="P29" s="129" t="s">
        <v>123</v>
      </c>
      <c r="Q29" s="104" t="s">
        <v>145</v>
      </c>
    </row>
    <row r="30" spans="1:17">
      <c r="A30" s="63">
        <v>10</v>
      </c>
      <c r="B30" s="62">
        <v>43222</v>
      </c>
      <c r="C30" s="61" t="s">
        <v>2</v>
      </c>
      <c r="D30" s="63">
        <v>2533653</v>
      </c>
      <c r="E30" s="61"/>
      <c r="F30" s="61" t="s">
        <v>238</v>
      </c>
      <c r="G30" s="61" t="s">
        <v>235</v>
      </c>
      <c r="H30" s="61"/>
      <c r="I30" s="63" t="s">
        <v>281</v>
      </c>
      <c r="K30" s="63">
        <f t="shared" si="0"/>
        <v>27</v>
      </c>
      <c r="L30" s="62">
        <v>43272</v>
      </c>
      <c r="M30" s="104" t="s">
        <v>295</v>
      </c>
      <c r="N30" s="104"/>
      <c r="O30" s="104">
        <v>1377</v>
      </c>
      <c r="P30" s="129" t="s">
        <v>123</v>
      </c>
      <c r="Q30" s="104" t="s">
        <v>145</v>
      </c>
    </row>
    <row r="31" spans="1:17">
      <c r="A31" s="63">
        <v>10</v>
      </c>
      <c r="B31" s="58">
        <v>43222</v>
      </c>
      <c r="C31" s="60" t="s">
        <v>277</v>
      </c>
      <c r="D31" s="59">
        <v>27870183</v>
      </c>
      <c r="E31" s="60"/>
      <c r="F31" s="60" t="s">
        <v>238</v>
      </c>
      <c r="G31" s="60" t="s">
        <v>235</v>
      </c>
      <c r="H31" s="60"/>
      <c r="I31" s="63" t="s">
        <v>281</v>
      </c>
      <c r="K31" s="63">
        <f t="shared" si="0"/>
        <v>28</v>
      </c>
      <c r="L31" s="62">
        <v>43272</v>
      </c>
      <c r="M31" s="104" t="s">
        <v>296</v>
      </c>
      <c r="N31" s="104">
        <v>15147</v>
      </c>
      <c r="O31" s="104"/>
      <c r="P31" s="129" t="s">
        <v>123</v>
      </c>
      <c r="Q31" s="104" t="s">
        <v>145</v>
      </c>
    </row>
    <row r="32" spans="1:17">
      <c r="A32" s="63">
        <v>11</v>
      </c>
      <c r="B32" s="116">
        <v>43222</v>
      </c>
      <c r="C32" s="118" t="s">
        <v>85</v>
      </c>
      <c r="D32" s="118"/>
      <c r="E32" s="117">
        <v>8925900</v>
      </c>
      <c r="F32" s="118" t="s">
        <v>121</v>
      </c>
      <c r="G32" s="118" t="s">
        <v>234</v>
      </c>
      <c r="H32" s="117"/>
      <c r="I32" s="63" t="s">
        <v>281</v>
      </c>
      <c r="K32" s="63">
        <f t="shared" si="0"/>
        <v>29</v>
      </c>
      <c r="L32" s="62">
        <v>43272</v>
      </c>
      <c r="M32" s="104" t="s">
        <v>86</v>
      </c>
      <c r="N32" s="104"/>
      <c r="O32" s="104">
        <v>659</v>
      </c>
      <c r="P32" s="129" t="s">
        <v>123</v>
      </c>
      <c r="Q32" s="104" t="s">
        <v>146</v>
      </c>
    </row>
    <row r="33" spans="1:17">
      <c r="A33" s="63">
        <v>11</v>
      </c>
      <c r="B33" s="62">
        <v>43222</v>
      </c>
      <c r="C33" s="61" t="s">
        <v>2</v>
      </c>
      <c r="D33" s="63">
        <v>892590</v>
      </c>
      <c r="E33" s="61"/>
      <c r="F33" s="61" t="s">
        <v>121</v>
      </c>
      <c r="G33" s="61" t="s">
        <v>234</v>
      </c>
      <c r="H33" s="61"/>
      <c r="I33" s="63" t="s">
        <v>281</v>
      </c>
      <c r="K33" s="63">
        <f t="shared" si="0"/>
        <v>30</v>
      </c>
      <c r="L33" s="62">
        <v>43272</v>
      </c>
      <c r="M33" s="104" t="s">
        <v>295</v>
      </c>
      <c r="N33" s="104"/>
      <c r="O33" s="104">
        <v>0</v>
      </c>
      <c r="P33" s="129" t="s">
        <v>123</v>
      </c>
      <c r="Q33" s="104" t="s">
        <v>146</v>
      </c>
    </row>
    <row r="34" spans="1:17">
      <c r="A34" s="63">
        <v>11</v>
      </c>
      <c r="B34" s="58">
        <v>43222</v>
      </c>
      <c r="C34" s="60" t="s">
        <v>277</v>
      </c>
      <c r="D34" s="59">
        <v>9818490</v>
      </c>
      <c r="E34" s="60"/>
      <c r="F34" s="60" t="s">
        <v>121</v>
      </c>
      <c r="G34" s="60" t="s">
        <v>234</v>
      </c>
      <c r="H34" s="60"/>
      <c r="I34" s="63" t="s">
        <v>281</v>
      </c>
      <c r="K34" s="63">
        <f t="shared" si="0"/>
        <v>31</v>
      </c>
      <c r="L34" s="62">
        <v>43272</v>
      </c>
      <c r="M34" s="104" t="s">
        <v>296</v>
      </c>
      <c r="N34" s="104">
        <v>659</v>
      </c>
      <c r="O34" s="104"/>
      <c r="P34" s="129" t="s">
        <v>123</v>
      </c>
      <c r="Q34" s="104" t="s">
        <v>146</v>
      </c>
    </row>
    <row r="35" spans="1:17">
      <c r="A35" s="63">
        <v>12</v>
      </c>
      <c r="B35" s="116">
        <v>43222</v>
      </c>
      <c r="C35" s="118" t="s">
        <v>161</v>
      </c>
      <c r="D35" s="118"/>
      <c r="E35" s="117">
        <v>5163000</v>
      </c>
      <c r="F35" s="118" t="s">
        <v>121</v>
      </c>
      <c r="G35" s="118" t="s">
        <v>235</v>
      </c>
      <c r="H35" s="117"/>
      <c r="I35" s="63" t="s">
        <v>281</v>
      </c>
      <c r="K35" s="63">
        <f t="shared" si="0"/>
        <v>32</v>
      </c>
      <c r="L35" s="62">
        <v>43272</v>
      </c>
      <c r="M35" s="104" t="s">
        <v>86</v>
      </c>
      <c r="N35" s="104"/>
      <c r="O35" s="104">
        <v>42190</v>
      </c>
      <c r="P35" s="129" t="s">
        <v>238</v>
      </c>
      <c r="Q35" s="104" t="s">
        <v>145</v>
      </c>
    </row>
    <row r="36" spans="1:17">
      <c r="A36" s="63">
        <v>12</v>
      </c>
      <c r="B36" s="62">
        <v>43222</v>
      </c>
      <c r="C36" s="61" t="s">
        <v>2</v>
      </c>
      <c r="D36" s="63">
        <v>516300</v>
      </c>
      <c r="E36" s="61"/>
      <c r="F36" s="61" t="s">
        <v>121</v>
      </c>
      <c r="G36" s="61" t="s">
        <v>235</v>
      </c>
      <c r="H36" s="61"/>
      <c r="I36" s="63" t="s">
        <v>281</v>
      </c>
      <c r="K36" s="63">
        <f t="shared" si="0"/>
        <v>33</v>
      </c>
      <c r="L36" s="62">
        <v>43272</v>
      </c>
      <c r="M36" s="104" t="s">
        <v>295</v>
      </c>
      <c r="N36" s="104"/>
      <c r="O36" s="104">
        <v>4219</v>
      </c>
      <c r="P36" s="129" t="s">
        <v>238</v>
      </c>
      <c r="Q36" s="104" t="s">
        <v>145</v>
      </c>
    </row>
    <row r="37" spans="1:17">
      <c r="A37" s="63">
        <v>12</v>
      </c>
      <c r="B37" s="58">
        <v>43222</v>
      </c>
      <c r="C37" s="60" t="s">
        <v>277</v>
      </c>
      <c r="D37" s="59">
        <v>5679300</v>
      </c>
      <c r="E37" s="60"/>
      <c r="F37" s="60" t="s">
        <v>121</v>
      </c>
      <c r="G37" s="60" t="s">
        <v>235</v>
      </c>
      <c r="H37" s="60"/>
      <c r="I37" s="63" t="s">
        <v>281</v>
      </c>
      <c r="K37" s="63">
        <f t="shared" si="0"/>
        <v>34</v>
      </c>
      <c r="L37" s="62">
        <v>43272</v>
      </c>
      <c r="M37" s="104" t="s">
        <v>296</v>
      </c>
      <c r="N37" s="104">
        <v>46409</v>
      </c>
      <c r="O37" s="104"/>
      <c r="P37" s="129" t="s">
        <v>238</v>
      </c>
      <c r="Q37" s="104" t="s">
        <v>145</v>
      </c>
    </row>
    <row r="38" spans="1:17">
      <c r="A38" s="63">
        <v>13</v>
      </c>
      <c r="B38" s="116">
        <v>43222</v>
      </c>
      <c r="C38" s="118" t="s">
        <v>85</v>
      </c>
      <c r="D38" s="118"/>
      <c r="E38" s="117">
        <v>1273000</v>
      </c>
      <c r="F38" s="118" t="s">
        <v>122</v>
      </c>
      <c r="G38" s="118" t="s">
        <v>234</v>
      </c>
      <c r="H38" s="117"/>
      <c r="I38" s="63" t="s">
        <v>281</v>
      </c>
      <c r="K38" s="63">
        <f t="shared" si="0"/>
        <v>35</v>
      </c>
      <c r="L38" s="62">
        <v>43272</v>
      </c>
      <c r="M38" s="104" t="s">
        <v>86</v>
      </c>
      <c r="N38" s="104"/>
      <c r="O38" s="104">
        <v>2020</v>
      </c>
      <c r="P38" s="129" t="s">
        <v>238</v>
      </c>
      <c r="Q38" s="104" t="s">
        <v>146</v>
      </c>
    </row>
    <row r="39" spans="1:17">
      <c r="A39" s="63">
        <v>13</v>
      </c>
      <c r="B39" s="62">
        <v>43222</v>
      </c>
      <c r="C39" s="61" t="s">
        <v>2</v>
      </c>
      <c r="D39" s="63">
        <v>127300</v>
      </c>
      <c r="E39" s="61"/>
      <c r="F39" s="61" t="s">
        <v>122</v>
      </c>
      <c r="G39" s="61" t="s">
        <v>234</v>
      </c>
      <c r="H39" s="61"/>
      <c r="I39" s="63" t="s">
        <v>281</v>
      </c>
      <c r="K39" s="63">
        <f t="shared" si="0"/>
        <v>36</v>
      </c>
      <c r="L39" s="62">
        <v>43272</v>
      </c>
      <c r="M39" s="104" t="s">
        <v>295</v>
      </c>
      <c r="N39" s="104"/>
      <c r="O39" s="104">
        <v>0</v>
      </c>
      <c r="P39" s="129" t="s">
        <v>238</v>
      </c>
      <c r="Q39" s="104" t="s">
        <v>146</v>
      </c>
    </row>
    <row r="40" spans="1:17">
      <c r="A40" s="63">
        <v>13</v>
      </c>
      <c r="B40" s="58">
        <v>43222</v>
      </c>
      <c r="C40" s="60" t="s">
        <v>277</v>
      </c>
      <c r="D40" s="59">
        <v>1400300</v>
      </c>
      <c r="E40" s="60"/>
      <c r="F40" s="60" t="s">
        <v>122</v>
      </c>
      <c r="G40" s="60" t="s">
        <v>234</v>
      </c>
      <c r="H40" s="60"/>
      <c r="I40" s="63" t="s">
        <v>281</v>
      </c>
      <c r="K40" s="63">
        <f t="shared" si="0"/>
        <v>37</v>
      </c>
      <c r="L40" s="62">
        <v>43272</v>
      </c>
      <c r="M40" s="104" t="s">
        <v>296</v>
      </c>
      <c r="N40" s="104">
        <v>2020</v>
      </c>
      <c r="O40" s="104"/>
      <c r="P40" s="129" t="s">
        <v>238</v>
      </c>
      <c r="Q40" s="104" t="s">
        <v>146</v>
      </c>
    </row>
    <row r="41" spans="1:17">
      <c r="A41" s="63">
        <v>14</v>
      </c>
      <c r="B41" s="116">
        <v>43222</v>
      </c>
      <c r="C41" s="118" t="s">
        <v>161</v>
      </c>
      <c r="D41" s="118"/>
      <c r="E41" s="117">
        <v>757000</v>
      </c>
      <c r="F41" s="118" t="s">
        <v>122</v>
      </c>
      <c r="G41" s="118" t="s">
        <v>235</v>
      </c>
      <c r="H41" s="117"/>
      <c r="I41" s="63" t="s">
        <v>281</v>
      </c>
      <c r="K41" s="63">
        <f t="shared" si="0"/>
        <v>38</v>
      </c>
      <c r="L41" s="62">
        <v>43272</v>
      </c>
      <c r="M41" s="104" t="s">
        <v>86</v>
      </c>
      <c r="N41" s="104"/>
      <c r="O41" s="104">
        <v>0</v>
      </c>
      <c r="P41" s="129" t="s">
        <v>238</v>
      </c>
      <c r="Q41" s="104" t="s">
        <v>147</v>
      </c>
    </row>
    <row r="42" spans="1:17">
      <c r="A42" s="63">
        <v>14</v>
      </c>
      <c r="B42" s="62">
        <v>43222</v>
      </c>
      <c r="C42" s="61" t="s">
        <v>2</v>
      </c>
      <c r="D42" s="63">
        <v>75700</v>
      </c>
      <c r="E42" s="61"/>
      <c r="F42" s="61" t="s">
        <v>122</v>
      </c>
      <c r="G42" s="61" t="s">
        <v>235</v>
      </c>
      <c r="H42" s="61"/>
      <c r="I42" s="63" t="s">
        <v>281</v>
      </c>
      <c r="K42" s="63">
        <f t="shared" si="0"/>
        <v>39</v>
      </c>
      <c r="L42" s="62">
        <v>43272</v>
      </c>
      <c r="M42" s="104" t="s">
        <v>295</v>
      </c>
      <c r="N42" s="104"/>
      <c r="O42" s="104">
        <v>0</v>
      </c>
      <c r="P42" s="129" t="s">
        <v>238</v>
      </c>
      <c r="Q42" s="104" t="s">
        <v>147</v>
      </c>
    </row>
    <row r="43" spans="1:17">
      <c r="A43" s="63">
        <v>14</v>
      </c>
      <c r="B43" s="58">
        <v>43222</v>
      </c>
      <c r="C43" s="60" t="s">
        <v>277</v>
      </c>
      <c r="D43" s="59">
        <v>832700</v>
      </c>
      <c r="E43" s="60"/>
      <c r="F43" s="60" t="s">
        <v>122</v>
      </c>
      <c r="G43" s="60" t="s">
        <v>235</v>
      </c>
      <c r="H43" s="60"/>
      <c r="I43" s="63" t="s">
        <v>281</v>
      </c>
      <c r="K43" s="63">
        <f t="shared" si="0"/>
        <v>40</v>
      </c>
      <c r="L43" s="62">
        <v>43272</v>
      </c>
      <c r="M43" s="104" t="s">
        <v>296</v>
      </c>
      <c r="N43" s="104">
        <v>0</v>
      </c>
      <c r="O43" s="104"/>
      <c r="P43" s="129" t="s">
        <v>238</v>
      </c>
      <c r="Q43" s="104" t="s">
        <v>147</v>
      </c>
    </row>
    <row r="44" spans="1:17">
      <c r="A44" s="63">
        <v>15</v>
      </c>
      <c r="B44" s="116">
        <v>43222</v>
      </c>
      <c r="C44" s="118" t="s">
        <v>85</v>
      </c>
      <c r="D44" s="118"/>
      <c r="E44" s="117">
        <v>13535000</v>
      </c>
      <c r="F44" s="118" t="s">
        <v>238</v>
      </c>
      <c r="G44" s="118" t="s">
        <v>234</v>
      </c>
      <c r="H44" s="117"/>
      <c r="I44" s="63" t="s">
        <v>281</v>
      </c>
      <c r="K44" s="63">
        <f t="shared" si="0"/>
        <v>41</v>
      </c>
      <c r="L44" s="62">
        <v>43272</v>
      </c>
      <c r="M44" s="104" t="s">
        <v>86</v>
      </c>
      <c r="N44" s="104"/>
      <c r="O44" s="104">
        <v>72360</v>
      </c>
      <c r="P44" s="129" t="s">
        <v>124</v>
      </c>
      <c r="Q44" s="104" t="s">
        <v>145</v>
      </c>
    </row>
    <row r="45" spans="1:17">
      <c r="A45" s="63">
        <v>15</v>
      </c>
      <c r="B45" s="62">
        <v>43222</v>
      </c>
      <c r="C45" s="61" t="s">
        <v>2</v>
      </c>
      <c r="D45" s="63">
        <v>1353500</v>
      </c>
      <c r="E45" s="61"/>
      <c r="F45" s="61" t="s">
        <v>238</v>
      </c>
      <c r="G45" s="61" t="s">
        <v>234</v>
      </c>
      <c r="H45" s="61"/>
      <c r="I45" s="63" t="s">
        <v>281</v>
      </c>
      <c r="K45" s="63">
        <f t="shared" si="0"/>
        <v>42</v>
      </c>
      <c r="L45" s="62">
        <v>43272</v>
      </c>
      <c r="M45" s="104" t="s">
        <v>295</v>
      </c>
      <c r="N45" s="104"/>
      <c r="O45" s="104">
        <v>7236</v>
      </c>
      <c r="P45" s="129" t="s">
        <v>124</v>
      </c>
      <c r="Q45" s="104" t="s">
        <v>145</v>
      </c>
    </row>
    <row r="46" spans="1:17">
      <c r="A46" s="63">
        <v>15</v>
      </c>
      <c r="B46" s="58">
        <v>43222</v>
      </c>
      <c r="C46" s="60" t="s">
        <v>277</v>
      </c>
      <c r="D46" s="59">
        <v>14888500</v>
      </c>
      <c r="E46" s="60"/>
      <c r="F46" s="60" t="s">
        <v>238</v>
      </c>
      <c r="G46" s="60" t="s">
        <v>234</v>
      </c>
      <c r="H46" s="60"/>
      <c r="I46" s="63" t="s">
        <v>281</v>
      </c>
      <c r="K46" s="63">
        <f t="shared" si="0"/>
        <v>43</v>
      </c>
      <c r="L46" s="62">
        <v>43272</v>
      </c>
      <c r="M46" s="104" t="s">
        <v>296</v>
      </c>
      <c r="N46" s="104">
        <v>79596</v>
      </c>
      <c r="O46" s="104"/>
      <c r="P46" s="129" t="s">
        <v>124</v>
      </c>
      <c r="Q46" s="104" t="s">
        <v>145</v>
      </c>
    </row>
    <row r="47" spans="1:17">
      <c r="A47" s="63">
        <v>16</v>
      </c>
      <c r="B47" s="116">
        <v>43222</v>
      </c>
      <c r="C47" s="118" t="s">
        <v>161</v>
      </c>
      <c r="D47" s="118"/>
      <c r="E47" s="117">
        <v>8102000</v>
      </c>
      <c r="F47" s="118" t="s">
        <v>238</v>
      </c>
      <c r="G47" s="118" t="s">
        <v>235</v>
      </c>
      <c r="H47" s="117"/>
      <c r="I47" s="63" t="s">
        <v>281</v>
      </c>
      <c r="K47" s="63">
        <f t="shared" si="0"/>
        <v>44</v>
      </c>
      <c r="L47" s="62">
        <v>43272</v>
      </c>
      <c r="M47" s="104" t="s">
        <v>86</v>
      </c>
      <c r="N47" s="104"/>
      <c r="O47" s="104">
        <v>3464</v>
      </c>
      <c r="P47" s="129" t="s">
        <v>124</v>
      </c>
      <c r="Q47" s="104" t="s">
        <v>146</v>
      </c>
    </row>
    <row r="48" spans="1:17">
      <c r="A48" s="63">
        <v>16</v>
      </c>
      <c r="B48" s="62">
        <v>43222</v>
      </c>
      <c r="C48" s="61" t="s">
        <v>2</v>
      </c>
      <c r="D48" s="63">
        <v>810200</v>
      </c>
      <c r="E48" s="61"/>
      <c r="F48" s="61" t="s">
        <v>238</v>
      </c>
      <c r="G48" s="61" t="s">
        <v>235</v>
      </c>
      <c r="H48" s="61"/>
      <c r="I48" s="63" t="s">
        <v>281</v>
      </c>
      <c r="K48" s="63">
        <f t="shared" si="0"/>
        <v>45</v>
      </c>
      <c r="L48" s="62">
        <v>43272</v>
      </c>
      <c r="M48" s="104" t="s">
        <v>295</v>
      </c>
      <c r="N48" s="104"/>
      <c r="O48" s="104">
        <v>0</v>
      </c>
      <c r="P48" s="129" t="s">
        <v>124</v>
      </c>
      <c r="Q48" s="104" t="s">
        <v>146</v>
      </c>
    </row>
    <row r="49" spans="1:17">
      <c r="A49" s="63">
        <v>16</v>
      </c>
      <c r="B49" s="58">
        <v>43222</v>
      </c>
      <c r="C49" s="60" t="s">
        <v>277</v>
      </c>
      <c r="D49" s="59">
        <v>8912200</v>
      </c>
      <c r="E49" s="60"/>
      <c r="F49" s="60" t="s">
        <v>238</v>
      </c>
      <c r="G49" s="60" t="s">
        <v>235</v>
      </c>
      <c r="H49" s="60"/>
      <c r="I49" s="63" t="s">
        <v>281</v>
      </c>
      <c r="K49" s="63">
        <f t="shared" si="0"/>
        <v>46</v>
      </c>
      <c r="L49" s="62">
        <v>43272</v>
      </c>
      <c r="M49" s="104" t="s">
        <v>296</v>
      </c>
      <c r="N49" s="104">
        <v>3464</v>
      </c>
      <c r="O49" s="104"/>
      <c r="P49" s="129" t="s">
        <v>124</v>
      </c>
      <c r="Q49" s="104" t="s">
        <v>146</v>
      </c>
    </row>
    <row r="50" spans="1:17">
      <c r="A50" s="63">
        <v>17</v>
      </c>
      <c r="B50" s="116">
        <v>43222</v>
      </c>
      <c r="C50" s="118" t="s">
        <v>85</v>
      </c>
      <c r="D50" s="118"/>
      <c r="E50" s="117">
        <v>4665000</v>
      </c>
      <c r="F50" s="118" t="s">
        <v>123</v>
      </c>
      <c r="G50" s="118" t="s">
        <v>234</v>
      </c>
      <c r="H50" s="117"/>
      <c r="I50" s="63" t="s">
        <v>281</v>
      </c>
      <c r="K50" s="63">
        <f t="shared" si="0"/>
        <v>47</v>
      </c>
      <c r="L50" s="62">
        <v>43272</v>
      </c>
      <c r="M50" s="104" t="s">
        <v>86</v>
      </c>
      <c r="N50" s="104"/>
      <c r="O50" s="104">
        <v>86640</v>
      </c>
      <c r="P50" s="129" t="s">
        <v>263</v>
      </c>
      <c r="Q50" s="104" t="s">
        <v>145</v>
      </c>
    </row>
    <row r="51" spans="1:17">
      <c r="A51" s="63">
        <v>17</v>
      </c>
      <c r="B51" s="62">
        <v>43222</v>
      </c>
      <c r="C51" s="61" t="s">
        <v>2</v>
      </c>
      <c r="D51" s="63">
        <v>466500</v>
      </c>
      <c r="E51" s="61"/>
      <c r="F51" s="61" t="s">
        <v>123</v>
      </c>
      <c r="G51" s="61" t="s">
        <v>234</v>
      </c>
      <c r="H51" s="61"/>
      <c r="I51" s="63" t="s">
        <v>281</v>
      </c>
      <c r="K51" s="63">
        <f t="shared" si="0"/>
        <v>48</v>
      </c>
      <c r="L51" s="62">
        <v>43272</v>
      </c>
      <c r="M51" s="104" t="s">
        <v>295</v>
      </c>
      <c r="N51" s="104"/>
      <c r="O51" s="104">
        <v>8664</v>
      </c>
      <c r="P51" s="129" t="s">
        <v>263</v>
      </c>
      <c r="Q51" s="104" t="s">
        <v>145</v>
      </c>
    </row>
    <row r="52" spans="1:17">
      <c r="A52" s="63">
        <v>17</v>
      </c>
      <c r="B52" s="58">
        <v>43222</v>
      </c>
      <c r="C52" s="60" t="s">
        <v>277</v>
      </c>
      <c r="D52" s="59">
        <v>5131500</v>
      </c>
      <c r="E52" s="60"/>
      <c r="F52" s="60" t="s">
        <v>123</v>
      </c>
      <c r="G52" s="60" t="s">
        <v>234</v>
      </c>
      <c r="H52" s="60"/>
      <c r="I52" s="63" t="s">
        <v>281</v>
      </c>
      <c r="K52" s="63">
        <f t="shared" si="0"/>
        <v>49</v>
      </c>
      <c r="L52" s="62">
        <v>43272</v>
      </c>
      <c r="M52" s="104" t="s">
        <v>296</v>
      </c>
      <c r="N52" s="104">
        <v>95304</v>
      </c>
      <c r="O52" s="104"/>
      <c r="P52" s="129" t="s">
        <v>263</v>
      </c>
      <c r="Q52" s="104" t="s">
        <v>145</v>
      </c>
    </row>
    <row r="53" spans="1:17">
      <c r="A53" s="63">
        <v>18</v>
      </c>
      <c r="B53" s="116">
        <v>43222</v>
      </c>
      <c r="C53" s="118" t="s">
        <v>161</v>
      </c>
      <c r="D53" s="118"/>
      <c r="E53" s="117">
        <v>2704000</v>
      </c>
      <c r="F53" s="118" t="s">
        <v>123</v>
      </c>
      <c r="G53" s="118" t="s">
        <v>235</v>
      </c>
      <c r="H53" s="117"/>
      <c r="I53" s="63" t="s">
        <v>281</v>
      </c>
      <c r="K53" s="63">
        <f t="shared" si="0"/>
        <v>50</v>
      </c>
      <c r="L53" s="62">
        <v>43272</v>
      </c>
      <c r="M53" s="104" t="s">
        <v>86</v>
      </c>
      <c r="N53" s="104"/>
      <c r="O53" s="104">
        <v>4148</v>
      </c>
      <c r="P53" s="129" t="s">
        <v>263</v>
      </c>
      <c r="Q53" s="104" t="s">
        <v>146</v>
      </c>
    </row>
    <row r="54" spans="1:17">
      <c r="A54" s="63">
        <v>18</v>
      </c>
      <c r="B54" s="62">
        <v>43222</v>
      </c>
      <c r="C54" s="61" t="s">
        <v>2</v>
      </c>
      <c r="D54" s="63">
        <v>270400</v>
      </c>
      <c r="E54" s="61"/>
      <c r="F54" s="61" t="s">
        <v>123</v>
      </c>
      <c r="G54" s="61" t="s">
        <v>235</v>
      </c>
      <c r="H54" s="61"/>
      <c r="I54" s="63" t="s">
        <v>281</v>
      </c>
      <c r="K54" s="63">
        <f t="shared" si="0"/>
        <v>51</v>
      </c>
      <c r="L54" s="62">
        <v>43272</v>
      </c>
      <c r="M54" s="104" t="s">
        <v>295</v>
      </c>
      <c r="N54" s="104"/>
      <c r="O54" s="104">
        <v>0</v>
      </c>
      <c r="P54" s="129" t="s">
        <v>263</v>
      </c>
      <c r="Q54" s="104" t="s">
        <v>146</v>
      </c>
    </row>
    <row r="55" spans="1:17">
      <c r="A55" s="63">
        <v>18</v>
      </c>
      <c r="B55" s="58">
        <v>43222</v>
      </c>
      <c r="C55" s="60" t="s">
        <v>277</v>
      </c>
      <c r="D55" s="59">
        <v>2974400</v>
      </c>
      <c r="E55" s="60"/>
      <c r="F55" s="60" t="s">
        <v>123</v>
      </c>
      <c r="G55" s="60" t="s">
        <v>235</v>
      </c>
      <c r="H55" s="60"/>
      <c r="I55" s="63" t="s">
        <v>281</v>
      </c>
      <c r="K55" s="63">
        <f t="shared" si="0"/>
        <v>52</v>
      </c>
      <c r="L55" s="62">
        <v>43272</v>
      </c>
      <c r="M55" s="104" t="s">
        <v>296</v>
      </c>
      <c r="N55" s="104">
        <v>4148</v>
      </c>
      <c r="O55" s="104"/>
      <c r="P55" s="129" t="s">
        <v>263</v>
      </c>
      <c r="Q55" s="104" t="s">
        <v>146</v>
      </c>
    </row>
    <row r="56" spans="1:17">
      <c r="A56" s="63">
        <v>19</v>
      </c>
      <c r="B56" s="116">
        <v>43222</v>
      </c>
      <c r="C56" s="118" t="s">
        <v>85</v>
      </c>
      <c r="D56" s="118"/>
      <c r="E56" s="117">
        <v>16429000</v>
      </c>
      <c r="F56" s="118" t="s">
        <v>272</v>
      </c>
      <c r="G56" s="118" t="s">
        <v>234</v>
      </c>
      <c r="H56" s="117"/>
      <c r="I56" s="63" t="s">
        <v>281</v>
      </c>
      <c r="K56" s="63">
        <f t="shared" si="0"/>
        <v>53</v>
      </c>
      <c r="L56" s="62">
        <v>43272</v>
      </c>
      <c r="M56" s="104" t="s">
        <v>86</v>
      </c>
      <c r="N56" s="104"/>
      <c r="O56" s="104">
        <v>0</v>
      </c>
      <c r="P56" s="129" t="s">
        <v>263</v>
      </c>
      <c r="Q56" s="104" t="s">
        <v>147</v>
      </c>
    </row>
    <row r="57" spans="1:17">
      <c r="A57" s="63">
        <v>19</v>
      </c>
      <c r="B57" s="62">
        <v>43222</v>
      </c>
      <c r="C57" s="61" t="s">
        <v>2</v>
      </c>
      <c r="D57" s="63">
        <v>1642900</v>
      </c>
      <c r="E57" s="61"/>
      <c r="F57" s="61" t="s">
        <v>267</v>
      </c>
      <c r="G57" s="61" t="s">
        <v>234</v>
      </c>
      <c r="H57" s="61"/>
      <c r="I57" s="63" t="s">
        <v>281</v>
      </c>
      <c r="K57" s="63">
        <f t="shared" si="0"/>
        <v>54</v>
      </c>
      <c r="L57" s="62">
        <v>43272</v>
      </c>
      <c r="M57" s="104" t="s">
        <v>295</v>
      </c>
      <c r="N57" s="104"/>
      <c r="O57" s="104">
        <v>0</v>
      </c>
      <c r="P57" s="129" t="s">
        <v>263</v>
      </c>
      <c r="Q57" s="104" t="s">
        <v>147</v>
      </c>
    </row>
    <row r="58" spans="1:17">
      <c r="A58" s="63">
        <v>19</v>
      </c>
      <c r="B58" s="58">
        <v>43222</v>
      </c>
      <c r="C58" s="60" t="s">
        <v>277</v>
      </c>
      <c r="D58" s="59">
        <v>18071900</v>
      </c>
      <c r="E58" s="60"/>
      <c r="F58" s="60" t="s">
        <v>267</v>
      </c>
      <c r="G58" s="60" t="s">
        <v>234</v>
      </c>
      <c r="H58" s="60"/>
      <c r="I58" s="63" t="s">
        <v>281</v>
      </c>
      <c r="K58" s="63">
        <f t="shared" si="0"/>
        <v>55</v>
      </c>
      <c r="L58" s="62">
        <v>43272</v>
      </c>
      <c r="M58" s="104" t="s">
        <v>296</v>
      </c>
      <c r="N58" s="104">
        <v>0</v>
      </c>
      <c r="O58" s="104"/>
      <c r="P58" s="129" t="s">
        <v>263</v>
      </c>
      <c r="Q58" s="104" t="s">
        <v>147</v>
      </c>
    </row>
    <row r="59" spans="1:17">
      <c r="A59" s="63">
        <v>20</v>
      </c>
      <c r="B59" s="116">
        <v>43222</v>
      </c>
      <c r="C59" s="118" t="s">
        <v>161</v>
      </c>
      <c r="D59" s="118"/>
      <c r="E59" s="117">
        <v>8696000</v>
      </c>
      <c r="F59" s="118" t="s">
        <v>272</v>
      </c>
      <c r="G59" s="118" t="s">
        <v>235</v>
      </c>
      <c r="H59" s="117"/>
      <c r="I59" s="63" t="s">
        <v>281</v>
      </c>
      <c r="K59" s="63">
        <f t="shared" si="0"/>
        <v>56</v>
      </c>
      <c r="L59" s="62">
        <v>43272</v>
      </c>
      <c r="M59" s="104" t="s">
        <v>86</v>
      </c>
      <c r="N59" s="104"/>
      <c r="O59" s="104">
        <v>4900</v>
      </c>
      <c r="P59" s="129" t="s">
        <v>126</v>
      </c>
      <c r="Q59" s="104" t="s">
        <v>145</v>
      </c>
    </row>
    <row r="60" spans="1:17">
      <c r="A60" s="63">
        <v>20</v>
      </c>
      <c r="B60" s="62">
        <v>43222</v>
      </c>
      <c r="C60" s="61" t="s">
        <v>2</v>
      </c>
      <c r="D60" s="63">
        <v>869600</v>
      </c>
      <c r="E60" s="61"/>
      <c r="F60" s="61" t="s">
        <v>267</v>
      </c>
      <c r="G60" s="61" t="s">
        <v>235</v>
      </c>
      <c r="H60" s="61"/>
      <c r="I60" s="63" t="s">
        <v>281</v>
      </c>
      <c r="K60" s="63">
        <f t="shared" si="0"/>
        <v>57</v>
      </c>
      <c r="L60" s="62">
        <v>43272</v>
      </c>
      <c r="M60" s="104" t="s">
        <v>295</v>
      </c>
      <c r="N60" s="104"/>
      <c r="O60" s="104">
        <v>490</v>
      </c>
      <c r="P60" s="129" t="s">
        <v>126</v>
      </c>
      <c r="Q60" s="104" t="s">
        <v>145</v>
      </c>
    </row>
    <row r="61" spans="1:17">
      <c r="A61" s="63">
        <v>20</v>
      </c>
      <c r="B61" s="58">
        <v>43222</v>
      </c>
      <c r="C61" s="60" t="s">
        <v>277</v>
      </c>
      <c r="D61" s="59">
        <v>9565600</v>
      </c>
      <c r="E61" s="60"/>
      <c r="F61" s="60" t="s">
        <v>267</v>
      </c>
      <c r="G61" s="60" t="s">
        <v>235</v>
      </c>
      <c r="H61" s="60"/>
      <c r="I61" s="63" t="s">
        <v>281</v>
      </c>
      <c r="K61" s="63">
        <f t="shared" si="0"/>
        <v>58</v>
      </c>
      <c r="L61" s="62">
        <v>43272</v>
      </c>
      <c r="M61" s="104" t="s">
        <v>296</v>
      </c>
      <c r="N61" s="104">
        <v>5390</v>
      </c>
      <c r="O61" s="104"/>
      <c r="P61" s="129" t="s">
        <v>126</v>
      </c>
      <c r="Q61" s="104" t="s">
        <v>145</v>
      </c>
    </row>
    <row r="62" spans="1:17">
      <c r="A62" s="63">
        <v>21</v>
      </c>
      <c r="B62" s="116">
        <v>43222</v>
      </c>
      <c r="C62" s="118" t="s">
        <v>85</v>
      </c>
      <c r="D62" s="118"/>
      <c r="E62" s="117">
        <v>7652000</v>
      </c>
      <c r="F62" s="118" t="s">
        <v>124</v>
      </c>
      <c r="G62" s="118" t="s">
        <v>234</v>
      </c>
      <c r="H62" s="117"/>
      <c r="I62" s="63" t="s">
        <v>281</v>
      </c>
      <c r="K62" s="63">
        <f t="shared" si="0"/>
        <v>59</v>
      </c>
      <c r="L62" s="62">
        <v>43272</v>
      </c>
      <c r="M62" s="104" t="s">
        <v>86</v>
      </c>
      <c r="N62" s="104"/>
      <c r="O62" s="104">
        <v>234</v>
      </c>
      <c r="P62" s="129" t="s">
        <v>126</v>
      </c>
      <c r="Q62" s="104" t="s">
        <v>146</v>
      </c>
    </row>
    <row r="63" spans="1:17">
      <c r="A63" s="63">
        <v>21</v>
      </c>
      <c r="B63" s="62">
        <v>43222</v>
      </c>
      <c r="C63" s="61" t="s">
        <v>2</v>
      </c>
      <c r="D63" s="63">
        <v>765200</v>
      </c>
      <c r="E63" s="61"/>
      <c r="F63" s="61" t="s">
        <v>124</v>
      </c>
      <c r="G63" s="61" t="s">
        <v>234</v>
      </c>
      <c r="H63" s="61"/>
      <c r="I63" s="63" t="s">
        <v>281</v>
      </c>
      <c r="K63" s="63">
        <f t="shared" si="0"/>
        <v>60</v>
      </c>
      <c r="L63" s="62">
        <v>43272</v>
      </c>
      <c r="M63" s="104" t="s">
        <v>295</v>
      </c>
      <c r="N63" s="104"/>
      <c r="O63" s="104">
        <v>0</v>
      </c>
      <c r="P63" s="129" t="s">
        <v>126</v>
      </c>
      <c r="Q63" s="104" t="s">
        <v>146</v>
      </c>
    </row>
    <row r="64" spans="1:17">
      <c r="A64" s="63">
        <v>21</v>
      </c>
      <c r="B64" s="58">
        <v>43222</v>
      </c>
      <c r="C64" s="60" t="s">
        <v>277</v>
      </c>
      <c r="D64" s="59">
        <v>8417200</v>
      </c>
      <c r="E64" s="60"/>
      <c r="F64" s="60" t="s">
        <v>124</v>
      </c>
      <c r="G64" s="60" t="s">
        <v>234</v>
      </c>
      <c r="H64" s="60"/>
      <c r="I64" s="63" t="s">
        <v>281</v>
      </c>
      <c r="K64" s="63">
        <f t="shared" si="0"/>
        <v>61</v>
      </c>
      <c r="L64" s="62">
        <v>43272</v>
      </c>
      <c r="M64" s="104" t="s">
        <v>296</v>
      </c>
      <c r="N64" s="104">
        <v>234</v>
      </c>
      <c r="O64" s="104"/>
      <c r="P64" s="129" t="s">
        <v>126</v>
      </c>
      <c r="Q64" s="104" t="s">
        <v>146</v>
      </c>
    </row>
    <row r="65" spans="1:17">
      <c r="A65" s="63">
        <v>22</v>
      </c>
      <c r="B65" s="116">
        <v>43222</v>
      </c>
      <c r="C65" s="118" t="s">
        <v>161</v>
      </c>
      <c r="D65" s="118"/>
      <c r="E65" s="117">
        <v>4372000</v>
      </c>
      <c r="F65" s="118" t="s">
        <v>124</v>
      </c>
      <c r="G65" s="118" t="s">
        <v>235</v>
      </c>
      <c r="H65" s="117"/>
      <c r="I65" s="63" t="s">
        <v>281</v>
      </c>
      <c r="K65" s="63">
        <f t="shared" si="0"/>
        <v>62</v>
      </c>
      <c r="L65" s="62">
        <v>43272</v>
      </c>
      <c r="M65" s="104" t="s">
        <v>86</v>
      </c>
      <c r="N65" s="104"/>
      <c r="O65" s="104">
        <v>15150</v>
      </c>
      <c r="P65" s="129" t="s">
        <v>125</v>
      </c>
      <c r="Q65" s="104" t="s">
        <v>145</v>
      </c>
    </row>
    <row r="66" spans="1:17">
      <c r="A66" s="63">
        <v>22</v>
      </c>
      <c r="B66" s="62">
        <v>43222</v>
      </c>
      <c r="C66" s="61" t="s">
        <v>2</v>
      </c>
      <c r="D66" s="63">
        <v>437200</v>
      </c>
      <c r="E66" s="61"/>
      <c r="F66" s="61" t="s">
        <v>124</v>
      </c>
      <c r="G66" s="61" t="s">
        <v>235</v>
      </c>
      <c r="H66" s="61"/>
      <c r="I66" s="63" t="s">
        <v>281</v>
      </c>
      <c r="K66" s="63">
        <f t="shared" si="0"/>
        <v>63</v>
      </c>
      <c r="L66" s="62">
        <v>43272</v>
      </c>
      <c r="M66" s="104" t="s">
        <v>295</v>
      </c>
      <c r="N66" s="104"/>
      <c r="O66" s="104">
        <v>1515</v>
      </c>
      <c r="P66" s="129" t="s">
        <v>125</v>
      </c>
      <c r="Q66" s="104" t="s">
        <v>145</v>
      </c>
    </row>
    <row r="67" spans="1:17">
      <c r="A67" s="63">
        <v>22</v>
      </c>
      <c r="B67" s="58">
        <v>43222</v>
      </c>
      <c r="C67" s="60" t="s">
        <v>277</v>
      </c>
      <c r="D67" s="59">
        <v>4809200</v>
      </c>
      <c r="E67" s="60"/>
      <c r="F67" s="60" t="s">
        <v>124</v>
      </c>
      <c r="G67" s="60" t="s">
        <v>235</v>
      </c>
      <c r="H67" s="60"/>
      <c r="I67" s="63" t="s">
        <v>281</v>
      </c>
      <c r="K67" s="63">
        <f t="shared" si="0"/>
        <v>64</v>
      </c>
      <c r="L67" s="62">
        <v>43272</v>
      </c>
      <c r="M67" s="104" t="s">
        <v>296</v>
      </c>
      <c r="N67" s="104">
        <v>16665</v>
      </c>
      <c r="O67" s="104"/>
      <c r="P67" s="129" t="s">
        <v>125</v>
      </c>
      <c r="Q67" s="104" t="s">
        <v>145</v>
      </c>
    </row>
    <row r="68" spans="1:17">
      <c r="A68" s="63">
        <v>23</v>
      </c>
      <c r="B68" s="116">
        <v>43222</v>
      </c>
      <c r="C68" s="118" t="s">
        <v>85</v>
      </c>
      <c r="D68" s="118"/>
      <c r="E68" s="117">
        <v>9725040</v>
      </c>
      <c r="F68" s="118" t="s">
        <v>258</v>
      </c>
      <c r="G68" s="118" t="s">
        <v>234</v>
      </c>
      <c r="H68" s="117"/>
      <c r="I68" s="63" t="s">
        <v>281</v>
      </c>
      <c r="K68" s="63">
        <f t="shared" si="0"/>
        <v>65</v>
      </c>
      <c r="L68" s="62">
        <v>43272</v>
      </c>
      <c r="M68" s="104" t="s">
        <v>86</v>
      </c>
      <c r="N68" s="104"/>
      <c r="O68" s="104">
        <v>725</v>
      </c>
      <c r="P68" s="129" t="s">
        <v>125</v>
      </c>
      <c r="Q68" s="104" t="s">
        <v>146</v>
      </c>
    </row>
    <row r="69" spans="1:17">
      <c r="A69" s="63">
        <v>23</v>
      </c>
      <c r="B69" s="62">
        <v>43222</v>
      </c>
      <c r="C69" s="61" t="s">
        <v>2</v>
      </c>
      <c r="D69" s="63">
        <v>972504</v>
      </c>
      <c r="E69" s="61"/>
      <c r="F69" s="61" t="s">
        <v>258</v>
      </c>
      <c r="G69" s="61" t="s">
        <v>234</v>
      </c>
      <c r="H69" s="61"/>
      <c r="I69" s="63" t="s">
        <v>281</v>
      </c>
      <c r="K69" s="63">
        <f t="shared" ref="K69:K132" si="1">K68+1</f>
        <v>66</v>
      </c>
      <c r="L69" s="62">
        <v>43272</v>
      </c>
      <c r="M69" s="104" t="s">
        <v>295</v>
      </c>
      <c r="N69" s="104"/>
      <c r="O69" s="104">
        <v>0</v>
      </c>
      <c r="P69" s="129" t="s">
        <v>125</v>
      </c>
      <c r="Q69" s="104" t="s">
        <v>146</v>
      </c>
    </row>
    <row r="70" spans="1:17">
      <c r="A70" s="63">
        <v>23</v>
      </c>
      <c r="B70" s="58">
        <v>43222</v>
      </c>
      <c r="C70" s="60" t="s">
        <v>277</v>
      </c>
      <c r="D70" s="59">
        <v>10697544</v>
      </c>
      <c r="E70" s="60"/>
      <c r="F70" s="60" t="s">
        <v>258</v>
      </c>
      <c r="G70" s="60" t="s">
        <v>234</v>
      </c>
      <c r="H70" s="60"/>
      <c r="I70" s="63" t="s">
        <v>281</v>
      </c>
      <c r="K70" s="63">
        <f t="shared" si="1"/>
        <v>67</v>
      </c>
      <c r="L70" s="62">
        <v>43272</v>
      </c>
      <c r="M70" s="104" t="s">
        <v>296</v>
      </c>
      <c r="N70" s="104">
        <v>725</v>
      </c>
      <c r="O70" s="104"/>
      <c r="P70" s="129" t="s">
        <v>125</v>
      </c>
      <c r="Q70" s="104" t="s">
        <v>146</v>
      </c>
    </row>
    <row r="71" spans="1:17">
      <c r="A71" s="63">
        <v>24</v>
      </c>
      <c r="B71" s="116">
        <v>43222</v>
      </c>
      <c r="C71" s="118" t="s">
        <v>161</v>
      </c>
      <c r="D71" s="118"/>
      <c r="E71" s="117">
        <v>5517090</v>
      </c>
      <c r="F71" s="118" t="s">
        <v>258</v>
      </c>
      <c r="G71" s="118" t="s">
        <v>235</v>
      </c>
      <c r="H71" s="117"/>
      <c r="I71" s="63" t="s">
        <v>281</v>
      </c>
      <c r="K71" s="63">
        <f t="shared" si="1"/>
        <v>68</v>
      </c>
      <c r="L71" s="62">
        <v>43272</v>
      </c>
      <c r="M71" s="104" t="s">
        <v>86</v>
      </c>
      <c r="N71" s="104"/>
      <c r="O71" s="104">
        <v>0</v>
      </c>
      <c r="P71" s="129" t="s">
        <v>125</v>
      </c>
      <c r="Q71" s="104" t="s">
        <v>147</v>
      </c>
    </row>
    <row r="72" spans="1:17">
      <c r="A72" s="63">
        <v>24</v>
      </c>
      <c r="B72" s="62">
        <v>43222</v>
      </c>
      <c r="C72" s="61" t="s">
        <v>2</v>
      </c>
      <c r="D72" s="63">
        <v>551709</v>
      </c>
      <c r="E72" s="61"/>
      <c r="F72" s="61" t="s">
        <v>258</v>
      </c>
      <c r="G72" s="61" t="s">
        <v>235</v>
      </c>
      <c r="H72" s="61"/>
      <c r="I72" s="63" t="s">
        <v>281</v>
      </c>
      <c r="K72" s="63">
        <f t="shared" si="1"/>
        <v>69</v>
      </c>
      <c r="L72" s="62">
        <v>43272</v>
      </c>
      <c r="M72" s="104" t="s">
        <v>295</v>
      </c>
      <c r="N72" s="104"/>
      <c r="O72" s="104">
        <v>0</v>
      </c>
      <c r="P72" s="129" t="s">
        <v>125</v>
      </c>
      <c r="Q72" s="104" t="s">
        <v>147</v>
      </c>
    </row>
    <row r="73" spans="1:17">
      <c r="A73" s="63">
        <v>24</v>
      </c>
      <c r="B73" s="58">
        <v>43222</v>
      </c>
      <c r="C73" s="60" t="s">
        <v>277</v>
      </c>
      <c r="D73" s="59">
        <v>6068799</v>
      </c>
      <c r="E73" s="60"/>
      <c r="F73" s="60" t="s">
        <v>258</v>
      </c>
      <c r="G73" s="60" t="s">
        <v>235</v>
      </c>
      <c r="H73" s="60"/>
      <c r="I73" s="63" t="s">
        <v>281</v>
      </c>
      <c r="K73" s="63">
        <f t="shared" si="1"/>
        <v>70</v>
      </c>
      <c r="L73" s="62">
        <v>43272</v>
      </c>
      <c r="M73" s="104" t="s">
        <v>296</v>
      </c>
      <c r="N73" s="104">
        <v>0</v>
      </c>
      <c r="O73" s="104"/>
      <c r="P73" s="129" t="s">
        <v>125</v>
      </c>
      <c r="Q73" s="104" t="s">
        <v>147</v>
      </c>
    </row>
    <row r="74" spans="1:17">
      <c r="A74" s="63">
        <v>25</v>
      </c>
      <c r="B74" s="116">
        <v>43222</v>
      </c>
      <c r="C74" s="118" t="s">
        <v>85</v>
      </c>
      <c r="D74" s="118"/>
      <c r="E74" s="117">
        <v>10530260</v>
      </c>
      <c r="F74" s="118" t="s">
        <v>125</v>
      </c>
      <c r="G74" s="118" t="s">
        <v>234</v>
      </c>
      <c r="H74" s="117"/>
      <c r="I74" s="63" t="s">
        <v>281</v>
      </c>
      <c r="K74" s="63">
        <f t="shared" si="1"/>
        <v>71</v>
      </c>
      <c r="L74" s="62">
        <v>43272</v>
      </c>
      <c r="M74" s="104" t="s">
        <v>86</v>
      </c>
      <c r="N74" s="104"/>
      <c r="O74" s="104">
        <v>75030</v>
      </c>
      <c r="P74" s="129" t="s">
        <v>131</v>
      </c>
      <c r="Q74" s="104" t="s">
        <v>145</v>
      </c>
    </row>
    <row r="75" spans="1:17">
      <c r="A75" s="63">
        <v>25</v>
      </c>
      <c r="B75" s="62">
        <v>43222</v>
      </c>
      <c r="C75" s="61" t="s">
        <v>2</v>
      </c>
      <c r="D75" s="63">
        <v>1053026</v>
      </c>
      <c r="E75" s="61"/>
      <c r="F75" s="61" t="s">
        <v>125</v>
      </c>
      <c r="G75" s="61" t="s">
        <v>234</v>
      </c>
      <c r="H75" s="61"/>
      <c r="I75" s="63" t="s">
        <v>281</v>
      </c>
      <c r="K75" s="63">
        <f t="shared" si="1"/>
        <v>72</v>
      </c>
      <c r="L75" s="62">
        <v>43272</v>
      </c>
      <c r="M75" s="104" t="s">
        <v>295</v>
      </c>
      <c r="N75" s="104"/>
      <c r="O75" s="104">
        <v>7503</v>
      </c>
      <c r="P75" s="129" t="s">
        <v>131</v>
      </c>
      <c r="Q75" s="104" t="s">
        <v>145</v>
      </c>
    </row>
    <row r="76" spans="1:17">
      <c r="A76" s="63">
        <v>25</v>
      </c>
      <c r="B76" s="58">
        <v>43222</v>
      </c>
      <c r="C76" s="60" t="s">
        <v>277</v>
      </c>
      <c r="D76" s="59">
        <v>11583286</v>
      </c>
      <c r="E76" s="60"/>
      <c r="F76" s="60" t="s">
        <v>125</v>
      </c>
      <c r="G76" s="60" t="s">
        <v>234</v>
      </c>
      <c r="H76" s="60"/>
      <c r="I76" s="63" t="s">
        <v>281</v>
      </c>
      <c r="K76" s="63">
        <f t="shared" si="1"/>
        <v>73</v>
      </c>
      <c r="L76" s="62">
        <v>43272</v>
      </c>
      <c r="M76" s="104" t="s">
        <v>296</v>
      </c>
      <c r="N76" s="104">
        <v>82533</v>
      </c>
      <c r="O76" s="104"/>
      <c r="P76" s="129" t="s">
        <v>131</v>
      </c>
      <c r="Q76" s="104" t="s">
        <v>145</v>
      </c>
    </row>
    <row r="77" spans="1:17">
      <c r="A77" s="63">
        <v>26</v>
      </c>
      <c r="B77" s="116">
        <v>43222</v>
      </c>
      <c r="C77" s="118" t="s">
        <v>161</v>
      </c>
      <c r="D77" s="118"/>
      <c r="E77" s="117">
        <v>5978400</v>
      </c>
      <c r="F77" s="118" t="s">
        <v>125</v>
      </c>
      <c r="G77" s="118" t="s">
        <v>235</v>
      </c>
      <c r="H77" s="117"/>
      <c r="I77" s="63" t="s">
        <v>281</v>
      </c>
      <c r="K77" s="63">
        <f t="shared" si="1"/>
        <v>74</v>
      </c>
      <c r="L77" s="62">
        <v>43272</v>
      </c>
      <c r="M77" s="104" t="s">
        <v>86</v>
      </c>
      <c r="N77" s="104"/>
      <c r="O77" s="104">
        <v>3592</v>
      </c>
      <c r="P77" s="129" t="s">
        <v>131</v>
      </c>
      <c r="Q77" s="104" t="s">
        <v>146</v>
      </c>
    </row>
    <row r="78" spans="1:17">
      <c r="A78" s="63">
        <v>26</v>
      </c>
      <c r="B78" s="62">
        <v>43222</v>
      </c>
      <c r="C78" s="61" t="s">
        <v>2</v>
      </c>
      <c r="D78" s="63">
        <v>597840</v>
      </c>
      <c r="E78" s="61"/>
      <c r="F78" s="61" t="s">
        <v>125</v>
      </c>
      <c r="G78" s="61" t="s">
        <v>235</v>
      </c>
      <c r="H78" s="61"/>
      <c r="I78" s="63" t="s">
        <v>281</v>
      </c>
      <c r="K78" s="63">
        <f t="shared" si="1"/>
        <v>75</v>
      </c>
      <c r="L78" s="62">
        <v>43272</v>
      </c>
      <c r="M78" s="104" t="s">
        <v>295</v>
      </c>
      <c r="N78" s="104"/>
      <c r="O78" s="104">
        <v>0</v>
      </c>
      <c r="P78" s="129" t="s">
        <v>131</v>
      </c>
      <c r="Q78" s="104" t="s">
        <v>146</v>
      </c>
    </row>
    <row r="79" spans="1:17">
      <c r="A79" s="63">
        <v>26</v>
      </c>
      <c r="B79" s="58">
        <v>43222</v>
      </c>
      <c r="C79" s="60" t="s">
        <v>277</v>
      </c>
      <c r="D79" s="59">
        <v>6576240</v>
      </c>
      <c r="E79" s="60"/>
      <c r="F79" s="60" t="s">
        <v>125</v>
      </c>
      <c r="G79" s="60" t="s">
        <v>235</v>
      </c>
      <c r="H79" s="60"/>
      <c r="I79" s="63" t="s">
        <v>281</v>
      </c>
      <c r="K79" s="63">
        <f t="shared" si="1"/>
        <v>76</v>
      </c>
      <c r="L79" s="62">
        <v>43272</v>
      </c>
      <c r="M79" s="104" t="s">
        <v>296</v>
      </c>
      <c r="N79" s="104">
        <v>3592</v>
      </c>
      <c r="O79" s="104"/>
      <c r="P79" s="129" t="s">
        <v>131</v>
      </c>
      <c r="Q79" s="104" t="s">
        <v>146</v>
      </c>
    </row>
    <row r="80" spans="1:17">
      <c r="A80" s="63">
        <v>27</v>
      </c>
      <c r="B80" s="116">
        <v>43222</v>
      </c>
      <c r="C80" s="118" t="s">
        <v>85</v>
      </c>
      <c r="D80" s="118"/>
      <c r="E80" s="117">
        <v>12415000</v>
      </c>
      <c r="F80" s="118" t="s">
        <v>139</v>
      </c>
      <c r="G80" s="118" t="s">
        <v>234</v>
      </c>
      <c r="H80" s="117"/>
      <c r="I80" s="63" t="s">
        <v>281</v>
      </c>
      <c r="K80" s="63">
        <f t="shared" si="1"/>
        <v>77</v>
      </c>
      <c r="L80" s="62">
        <v>43272</v>
      </c>
      <c r="M80" s="104" t="s">
        <v>86</v>
      </c>
      <c r="N80" s="104"/>
      <c r="O80" s="104">
        <v>145000</v>
      </c>
      <c r="P80" s="129" t="s">
        <v>131</v>
      </c>
      <c r="Q80" s="104" t="s">
        <v>236</v>
      </c>
    </row>
    <row r="81" spans="1:17">
      <c r="A81" s="63">
        <v>27</v>
      </c>
      <c r="B81" s="62">
        <v>43222</v>
      </c>
      <c r="C81" s="61" t="s">
        <v>2</v>
      </c>
      <c r="D81" s="63">
        <v>1241500</v>
      </c>
      <c r="E81" s="61"/>
      <c r="F81" s="61" t="s">
        <v>139</v>
      </c>
      <c r="G81" s="61" t="s">
        <v>234</v>
      </c>
      <c r="H81" s="61"/>
      <c r="I81" s="63" t="s">
        <v>281</v>
      </c>
      <c r="K81" s="63">
        <f t="shared" si="1"/>
        <v>78</v>
      </c>
      <c r="L81" s="62">
        <v>43272</v>
      </c>
      <c r="M81" s="104" t="s">
        <v>295</v>
      </c>
      <c r="N81" s="104"/>
      <c r="O81" s="104">
        <v>14500</v>
      </c>
      <c r="P81" s="129" t="s">
        <v>131</v>
      </c>
      <c r="Q81" s="104" t="s">
        <v>236</v>
      </c>
    </row>
    <row r="82" spans="1:17">
      <c r="A82" s="63">
        <v>27</v>
      </c>
      <c r="B82" s="58">
        <v>43222</v>
      </c>
      <c r="C82" s="60" t="s">
        <v>277</v>
      </c>
      <c r="D82" s="59">
        <v>13656500</v>
      </c>
      <c r="E82" s="60"/>
      <c r="F82" s="60" t="s">
        <v>139</v>
      </c>
      <c r="G82" s="60" t="s">
        <v>234</v>
      </c>
      <c r="H82" s="60"/>
      <c r="I82" s="63" t="s">
        <v>281</v>
      </c>
      <c r="K82" s="63">
        <f t="shared" si="1"/>
        <v>79</v>
      </c>
      <c r="L82" s="62">
        <v>43272</v>
      </c>
      <c r="M82" s="104" t="s">
        <v>296</v>
      </c>
      <c r="N82" s="104">
        <v>159500</v>
      </c>
      <c r="O82" s="104"/>
      <c r="P82" s="129" t="s">
        <v>131</v>
      </c>
      <c r="Q82" s="104" t="s">
        <v>236</v>
      </c>
    </row>
    <row r="83" spans="1:17">
      <c r="A83" s="63">
        <v>28</v>
      </c>
      <c r="B83" s="116">
        <v>43222</v>
      </c>
      <c r="C83" s="118" t="s">
        <v>161</v>
      </c>
      <c r="D83" s="118"/>
      <c r="E83" s="117">
        <v>6982000</v>
      </c>
      <c r="F83" s="118" t="s">
        <v>139</v>
      </c>
      <c r="G83" s="118" t="s">
        <v>235</v>
      </c>
      <c r="H83" s="117"/>
      <c r="I83" s="63" t="s">
        <v>281</v>
      </c>
      <c r="K83" s="63">
        <f t="shared" si="1"/>
        <v>80</v>
      </c>
      <c r="L83" s="62">
        <v>43272</v>
      </c>
      <c r="M83" s="104" t="s">
        <v>86</v>
      </c>
      <c r="N83" s="104"/>
      <c r="O83" s="104">
        <v>6943</v>
      </c>
      <c r="P83" s="129" t="s">
        <v>131</v>
      </c>
      <c r="Q83" s="104" t="s">
        <v>237</v>
      </c>
    </row>
    <row r="84" spans="1:17">
      <c r="A84" s="63">
        <v>28</v>
      </c>
      <c r="B84" s="62">
        <v>43222</v>
      </c>
      <c r="C84" s="61" t="s">
        <v>2</v>
      </c>
      <c r="D84" s="63">
        <v>698200</v>
      </c>
      <c r="E84" s="61"/>
      <c r="F84" s="61" t="s">
        <v>139</v>
      </c>
      <c r="G84" s="61" t="s">
        <v>235</v>
      </c>
      <c r="H84" s="61"/>
      <c r="I84" s="63" t="s">
        <v>281</v>
      </c>
      <c r="K84" s="63">
        <f t="shared" si="1"/>
        <v>81</v>
      </c>
      <c r="L84" s="62">
        <v>43272</v>
      </c>
      <c r="M84" s="104" t="s">
        <v>295</v>
      </c>
      <c r="N84" s="104"/>
      <c r="O84" s="104">
        <v>0</v>
      </c>
      <c r="P84" s="129" t="s">
        <v>131</v>
      </c>
      <c r="Q84" s="104" t="s">
        <v>237</v>
      </c>
    </row>
    <row r="85" spans="1:17">
      <c r="A85" s="63">
        <v>28</v>
      </c>
      <c r="B85" s="58">
        <v>43222</v>
      </c>
      <c r="C85" s="60" t="s">
        <v>277</v>
      </c>
      <c r="D85" s="59">
        <v>7680200</v>
      </c>
      <c r="E85" s="60"/>
      <c r="F85" s="60" t="s">
        <v>139</v>
      </c>
      <c r="G85" s="60" t="s">
        <v>235</v>
      </c>
      <c r="H85" s="60"/>
      <c r="I85" s="63" t="s">
        <v>281</v>
      </c>
      <c r="K85" s="63">
        <f t="shared" si="1"/>
        <v>82</v>
      </c>
      <c r="L85" s="62">
        <v>43272</v>
      </c>
      <c r="M85" s="104" t="s">
        <v>296</v>
      </c>
      <c r="N85" s="104">
        <v>6943</v>
      </c>
      <c r="O85" s="104"/>
      <c r="P85" s="129" t="s">
        <v>131</v>
      </c>
      <c r="Q85" s="104" t="s">
        <v>237</v>
      </c>
    </row>
    <row r="86" spans="1:17">
      <c r="A86" s="63">
        <v>29</v>
      </c>
      <c r="B86" s="116">
        <v>43222</v>
      </c>
      <c r="C86" s="118" t="s">
        <v>85</v>
      </c>
      <c r="D86" s="118"/>
      <c r="E86" s="117">
        <v>3388000</v>
      </c>
      <c r="F86" s="118" t="s">
        <v>126</v>
      </c>
      <c r="G86" s="118" t="s">
        <v>234</v>
      </c>
      <c r="H86" s="117"/>
      <c r="I86" s="63" t="s">
        <v>281</v>
      </c>
      <c r="K86" s="63">
        <f t="shared" si="1"/>
        <v>83</v>
      </c>
      <c r="L86" s="62">
        <v>43272</v>
      </c>
      <c r="M86" s="104" t="s">
        <v>86</v>
      </c>
      <c r="N86" s="104"/>
      <c r="O86" s="104">
        <v>88240</v>
      </c>
      <c r="P86" s="129" t="s">
        <v>122</v>
      </c>
      <c r="Q86" s="104" t="s">
        <v>145</v>
      </c>
    </row>
    <row r="87" spans="1:17">
      <c r="A87" s="63">
        <v>29</v>
      </c>
      <c r="B87" s="62">
        <v>43222</v>
      </c>
      <c r="C87" s="61" t="s">
        <v>2</v>
      </c>
      <c r="D87" s="63">
        <v>338800</v>
      </c>
      <c r="E87" s="61"/>
      <c r="F87" s="61" t="s">
        <v>126</v>
      </c>
      <c r="G87" s="61" t="s">
        <v>234</v>
      </c>
      <c r="H87" s="61"/>
      <c r="I87" s="63" t="s">
        <v>281</v>
      </c>
      <c r="K87" s="63">
        <f t="shared" si="1"/>
        <v>84</v>
      </c>
      <c r="L87" s="62">
        <v>43272</v>
      </c>
      <c r="M87" s="104" t="s">
        <v>295</v>
      </c>
      <c r="N87" s="104"/>
      <c r="O87" s="104">
        <v>8824</v>
      </c>
      <c r="P87" s="129" t="s">
        <v>122</v>
      </c>
      <c r="Q87" s="104" t="s">
        <v>145</v>
      </c>
    </row>
    <row r="88" spans="1:17">
      <c r="A88" s="63">
        <v>29</v>
      </c>
      <c r="B88" s="58">
        <v>43222</v>
      </c>
      <c r="C88" s="60" t="s">
        <v>277</v>
      </c>
      <c r="D88" s="59">
        <v>3726800</v>
      </c>
      <c r="E88" s="60"/>
      <c r="F88" s="60" t="s">
        <v>126</v>
      </c>
      <c r="G88" s="60" t="s">
        <v>234</v>
      </c>
      <c r="H88" s="60"/>
      <c r="I88" s="63" t="s">
        <v>281</v>
      </c>
      <c r="K88" s="63">
        <f t="shared" si="1"/>
        <v>85</v>
      </c>
      <c r="L88" s="62">
        <v>43272</v>
      </c>
      <c r="M88" s="104" t="s">
        <v>296</v>
      </c>
      <c r="N88" s="104">
        <v>97064</v>
      </c>
      <c r="O88" s="104"/>
      <c r="P88" s="129" t="s">
        <v>122</v>
      </c>
      <c r="Q88" s="104" t="s">
        <v>145</v>
      </c>
    </row>
    <row r="89" spans="1:17">
      <c r="A89" s="63">
        <v>30</v>
      </c>
      <c r="B89" s="116">
        <v>43222</v>
      </c>
      <c r="C89" s="118" t="s">
        <v>161</v>
      </c>
      <c r="D89" s="118"/>
      <c r="E89" s="117">
        <v>1959000</v>
      </c>
      <c r="F89" s="118" t="s">
        <v>126</v>
      </c>
      <c r="G89" s="118" t="s">
        <v>235</v>
      </c>
      <c r="H89" s="117"/>
      <c r="I89" s="63" t="s">
        <v>281</v>
      </c>
      <c r="K89" s="63">
        <f t="shared" si="1"/>
        <v>86</v>
      </c>
      <c r="L89" s="62">
        <v>43272</v>
      </c>
      <c r="M89" s="104" t="s">
        <v>86</v>
      </c>
      <c r="N89" s="104"/>
      <c r="O89" s="104">
        <v>4225</v>
      </c>
      <c r="P89" s="129" t="s">
        <v>122</v>
      </c>
      <c r="Q89" s="104" t="s">
        <v>146</v>
      </c>
    </row>
    <row r="90" spans="1:17">
      <c r="A90" s="63">
        <v>30</v>
      </c>
      <c r="B90" s="62">
        <v>43222</v>
      </c>
      <c r="C90" s="61" t="s">
        <v>2</v>
      </c>
      <c r="D90" s="63">
        <v>195900</v>
      </c>
      <c r="E90" s="61"/>
      <c r="F90" s="61" t="s">
        <v>126</v>
      </c>
      <c r="G90" s="61" t="s">
        <v>235</v>
      </c>
      <c r="H90" s="61"/>
      <c r="I90" s="63" t="s">
        <v>281</v>
      </c>
      <c r="K90" s="63">
        <f t="shared" si="1"/>
        <v>87</v>
      </c>
      <c r="L90" s="62">
        <v>43272</v>
      </c>
      <c r="M90" s="104" t="s">
        <v>295</v>
      </c>
      <c r="N90" s="104"/>
      <c r="O90" s="104">
        <v>0</v>
      </c>
      <c r="P90" s="129" t="s">
        <v>122</v>
      </c>
      <c r="Q90" s="104" t="s">
        <v>146</v>
      </c>
    </row>
    <row r="91" spans="1:17">
      <c r="A91" s="63">
        <v>30</v>
      </c>
      <c r="B91" s="58">
        <v>43222</v>
      </c>
      <c r="C91" s="60" t="s">
        <v>277</v>
      </c>
      <c r="D91" s="59">
        <v>2154900</v>
      </c>
      <c r="E91" s="60"/>
      <c r="F91" s="60" t="s">
        <v>126</v>
      </c>
      <c r="G91" s="60" t="s">
        <v>235</v>
      </c>
      <c r="H91" s="60"/>
      <c r="I91" s="63" t="s">
        <v>281</v>
      </c>
      <c r="K91" s="63">
        <f t="shared" si="1"/>
        <v>88</v>
      </c>
      <c r="L91" s="62">
        <v>43272</v>
      </c>
      <c r="M91" s="104" t="s">
        <v>296</v>
      </c>
      <c r="N91" s="104">
        <v>4225</v>
      </c>
      <c r="O91" s="104"/>
      <c r="P91" s="129" t="s">
        <v>122</v>
      </c>
      <c r="Q91" s="104" t="s">
        <v>146</v>
      </c>
    </row>
    <row r="92" spans="1:17">
      <c r="A92" s="63">
        <v>31</v>
      </c>
      <c r="B92" s="116">
        <v>43222</v>
      </c>
      <c r="C92" s="118" t="s">
        <v>85</v>
      </c>
      <c r="D92" s="118"/>
      <c r="E92" s="117">
        <v>3998000</v>
      </c>
      <c r="F92" s="118" t="s">
        <v>127</v>
      </c>
      <c r="G92" s="118" t="s">
        <v>234</v>
      </c>
      <c r="H92" s="117"/>
      <c r="I92" s="63" t="s">
        <v>281</v>
      </c>
      <c r="K92" s="63">
        <f t="shared" si="1"/>
        <v>89</v>
      </c>
      <c r="L92" s="62">
        <v>43272</v>
      </c>
      <c r="M92" s="104" t="s">
        <v>86</v>
      </c>
      <c r="N92" s="104"/>
      <c r="O92" s="104">
        <v>0</v>
      </c>
      <c r="P92" s="129" t="s">
        <v>122</v>
      </c>
      <c r="Q92" s="104" t="s">
        <v>236</v>
      </c>
    </row>
    <row r="93" spans="1:17">
      <c r="A93" s="63">
        <v>31</v>
      </c>
      <c r="B93" s="62">
        <v>43222</v>
      </c>
      <c r="C93" s="61" t="s">
        <v>2</v>
      </c>
      <c r="D93" s="63">
        <v>399800</v>
      </c>
      <c r="E93" s="61"/>
      <c r="F93" s="61" t="s">
        <v>127</v>
      </c>
      <c r="G93" s="61" t="s">
        <v>234</v>
      </c>
      <c r="H93" s="61"/>
      <c r="I93" s="63" t="s">
        <v>281</v>
      </c>
      <c r="K93" s="63">
        <f t="shared" si="1"/>
        <v>90</v>
      </c>
      <c r="L93" s="62">
        <v>43272</v>
      </c>
      <c r="M93" s="104" t="s">
        <v>295</v>
      </c>
      <c r="N93" s="104"/>
      <c r="O93" s="104">
        <v>0</v>
      </c>
      <c r="P93" s="129" t="s">
        <v>122</v>
      </c>
      <c r="Q93" s="104" t="s">
        <v>236</v>
      </c>
    </row>
    <row r="94" spans="1:17">
      <c r="A94" s="63">
        <v>31</v>
      </c>
      <c r="B94" s="58">
        <v>43222</v>
      </c>
      <c r="C94" s="60" t="s">
        <v>277</v>
      </c>
      <c r="D94" s="59">
        <v>4397800</v>
      </c>
      <c r="E94" s="60"/>
      <c r="F94" s="60" t="s">
        <v>127</v>
      </c>
      <c r="G94" s="60" t="s">
        <v>234</v>
      </c>
      <c r="H94" s="60"/>
      <c r="I94" s="63" t="s">
        <v>281</v>
      </c>
      <c r="K94" s="63">
        <f t="shared" si="1"/>
        <v>91</v>
      </c>
      <c r="L94" s="62">
        <v>43272</v>
      </c>
      <c r="M94" s="104" t="s">
        <v>296</v>
      </c>
      <c r="N94" s="104">
        <v>0</v>
      </c>
      <c r="O94" s="104"/>
      <c r="P94" s="129" t="s">
        <v>122</v>
      </c>
      <c r="Q94" s="104" t="s">
        <v>236</v>
      </c>
    </row>
    <row r="95" spans="1:17">
      <c r="A95" s="63">
        <v>32</v>
      </c>
      <c r="B95" s="116">
        <v>43222</v>
      </c>
      <c r="C95" s="118" t="s">
        <v>161</v>
      </c>
      <c r="D95" s="118"/>
      <c r="E95" s="117">
        <v>1881000</v>
      </c>
      <c r="F95" s="118" t="s">
        <v>127</v>
      </c>
      <c r="G95" s="118" t="s">
        <v>235</v>
      </c>
      <c r="H95" s="117"/>
      <c r="I95" s="63" t="s">
        <v>281</v>
      </c>
      <c r="K95" s="63">
        <f t="shared" si="1"/>
        <v>92</v>
      </c>
      <c r="L95" s="62">
        <v>43272</v>
      </c>
      <c r="M95" s="104" t="s">
        <v>86</v>
      </c>
      <c r="N95" s="104"/>
      <c r="O95" s="104">
        <v>0</v>
      </c>
      <c r="P95" s="129" t="s">
        <v>122</v>
      </c>
      <c r="Q95" s="104" t="s">
        <v>237</v>
      </c>
    </row>
    <row r="96" spans="1:17">
      <c r="A96" s="63">
        <v>32</v>
      </c>
      <c r="B96" s="62">
        <v>43222</v>
      </c>
      <c r="C96" s="61" t="s">
        <v>2</v>
      </c>
      <c r="D96" s="63">
        <v>188100</v>
      </c>
      <c r="E96" s="61"/>
      <c r="F96" s="61" t="s">
        <v>127</v>
      </c>
      <c r="G96" s="61" t="s">
        <v>235</v>
      </c>
      <c r="H96" s="61"/>
      <c r="I96" s="63" t="s">
        <v>281</v>
      </c>
      <c r="K96" s="63">
        <f t="shared" si="1"/>
        <v>93</v>
      </c>
      <c r="L96" s="62">
        <v>43272</v>
      </c>
      <c r="M96" s="104" t="s">
        <v>295</v>
      </c>
      <c r="N96" s="104"/>
      <c r="O96" s="104">
        <v>0</v>
      </c>
      <c r="P96" s="129" t="s">
        <v>122</v>
      </c>
      <c r="Q96" s="104" t="s">
        <v>237</v>
      </c>
    </row>
    <row r="97" spans="1:17">
      <c r="A97" s="63">
        <v>32</v>
      </c>
      <c r="B97" s="58">
        <v>43222</v>
      </c>
      <c r="C97" s="60" t="s">
        <v>277</v>
      </c>
      <c r="D97" s="59">
        <v>2069100</v>
      </c>
      <c r="E97" s="60"/>
      <c r="F97" s="60" t="s">
        <v>127</v>
      </c>
      <c r="G97" s="60" t="s">
        <v>235</v>
      </c>
      <c r="H97" s="60"/>
      <c r="I97" s="63" t="s">
        <v>281</v>
      </c>
      <c r="K97" s="63">
        <f t="shared" si="1"/>
        <v>94</v>
      </c>
      <c r="L97" s="62">
        <v>43272</v>
      </c>
      <c r="M97" s="104" t="s">
        <v>296</v>
      </c>
      <c r="N97" s="104">
        <v>0</v>
      </c>
      <c r="O97" s="104"/>
      <c r="P97" s="129" t="s">
        <v>122</v>
      </c>
      <c r="Q97" s="104" t="s">
        <v>237</v>
      </c>
    </row>
    <row r="98" spans="1:17">
      <c r="A98" s="63">
        <v>33</v>
      </c>
      <c r="B98" s="116">
        <v>43222</v>
      </c>
      <c r="C98" s="118" t="s">
        <v>85</v>
      </c>
      <c r="D98" s="118"/>
      <c r="E98" s="117">
        <v>13291000</v>
      </c>
      <c r="F98" s="118" t="s">
        <v>128</v>
      </c>
      <c r="G98" s="118" t="s">
        <v>234</v>
      </c>
      <c r="H98" s="117"/>
      <c r="I98" s="63" t="s">
        <v>281</v>
      </c>
      <c r="K98" s="63">
        <f t="shared" si="1"/>
        <v>95</v>
      </c>
      <c r="L98" s="62">
        <v>43272</v>
      </c>
      <c r="M98" s="104" t="s">
        <v>86</v>
      </c>
      <c r="N98" s="104"/>
      <c r="O98" s="104">
        <v>0</v>
      </c>
      <c r="P98" s="129" t="s">
        <v>122</v>
      </c>
      <c r="Q98" s="104" t="s">
        <v>147</v>
      </c>
    </row>
    <row r="99" spans="1:17">
      <c r="A99" s="63">
        <v>33</v>
      </c>
      <c r="B99" s="62">
        <v>43222</v>
      </c>
      <c r="C99" s="61" t="s">
        <v>2</v>
      </c>
      <c r="D99" s="63">
        <v>1329100</v>
      </c>
      <c r="E99" s="61"/>
      <c r="F99" s="61" t="s">
        <v>128</v>
      </c>
      <c r="G99" s="61" t="s">
        <v>234</v>
      </c>
      <c r="H99" s="61"/>
      <c r="I99" s="63" t="s">
        <v>281</v>
      </c>
      <c r="K99" s="63">
        <f t="shared" si="1"/>
        <v>96</v>
      </c>
      <c r="L99" s="62">
        <v>43272</v>
      </c>
      <c r="M99" s="104" t="s">
        <v>295</v>
      </c>
      <c r="N99" s="104"/>
      <c r="O99" s="104">
        <v>0</v>
      </c>
      <c r="P99" s="129" t="s">
        <v>122</v>
      </c>
      <c r="Q99" s="104" t="s">
        <v>147</v>
      </c>
    </row>
    <row r="100" spans="1:17">
      <c r="A100" s="63">
        <v>33</v>
      </c>
      <c r="B100" s="58">
        <v>43222</v>
      </c>
      <c r="C100" s="60" t="s">
        <v>277</v>
      </c>
      <c r="D100" s="59">
        <v>14620100</v>
      </c>
      <c r="E100" s="60"/>
      <c r="F100" s="60" t="s">
        <v>128</v>
      </c>
      <c r="G100" s="60" t="s">
        <v>234</v>
      </c>
      <c r="H100" s="60"/>
      <c r="I100" s="63" t="s">
        <v>281</v>
      </c>
      <c r="K100" s="63">
        <f t="shared" si="1"/>
        <v>97</v>
      </c>
      <c r="L100" s="62">
        <v>43272</v>
      </c>
      <c r="M100" s="104" t="s">
        <v>296</v>
      </c>
      <c r="N100" s="104">
        <v>0</v>
      </c>
      <c r="O100" s="104"/>
      <c r="P100" s="129" t="s">
        <v>122</v>
      </c>
      <c r="Q100" s="104" t="s">
        <v>147</v>
      </c>
    </row>
    <row r="101" spans="1:17">
      <c r="A101" s="63">
        <v>34</v>
      </c>
      <c r="B101" s="116">
        <v>43222</v>
      </c>
      <c r="C101" s="118" t="s">
        <v>161</v>
      </c>
      <c r="D101" s="118"/>
      <c r="E101" s="117">
        <v>6415000</v>
      </c>
      <c r="F101" s="118" t="s">
        <v>128</v>
      </c>
      <c r="G101" s="118" t="s">
        <v>235</v>
      </c>
      <c r="H101" s="117"/>
      <c r="I101" s="63" t="s">
        <v>281</v>
      </c>
      <c r="K101" s="63">
        <f t="shared" si="1"/>
        <v>98</v>
      </c>
      <c r="L101" s="62">
        <v>43272</v>
      </c>
      <c r="M101" s="104" t="s">
        <v>86</v>
      </c>
      <c r="N101" s="104"/>
      <c r="O101" s="104">
        <v>57490</v>
      </c>
      <c r="P101" s="129" t="s">
        <v>122</v>
      </c>
      <c r="Q101" s="104" t="s">
        <v>145</v>
      </c>
    </row>
    <row r="102" spans="1:17">
      <c r="A102" s="63">
        <v>34</v>
      </c>
      <c r="B102" s="62">
        <v>43222</v>
      </c>
      <c r="C102" s="61" t="s">
        <v>2</v>
      </c>
      <c r="D102" s="63">
        <v>641500</v>
      </c>
      <c r="E102" s="61"/>
      <c r="F102" s="61" t="s">
        <v>128</v>
      </c>
      <c r="G102" s="61" t="s">
        <v>235</v>
      </c>
      <c r="H102" s="61"/>
      <c r="I102" s="63" t="s">
        <v>281</v>
      </c>
      <c r="K102" s="63">
        <f t="shared" si="1"/>
        <v>99</v>
      </c>
      <c r="L102" s="62">
        <v>43272</v>
      </c>
      <c r="M102" s="104" t="s">
        <v>295</v>
      </c>
      <c r="N102" s="104"/>
      <c r="O102" s="104">
        <v>5749</v>
      </c>
      <c r="P102" s="129" t="s">
        <v>122</v>
      </c>
      <c r="Q102" s="104" t="s">
        <v>145</v>
      </c>
    </row>
    <row r="103" spans="1:17">
      <c r="A103" s="63">
        <v>34</v>
      </c>
      <c r="B103" s="58">
        <v>43222</v>
      </c>
      <c r="C103" s="60" t="s">
        <v>277</v>
      </c>
      <c r="D103" s="59">
        <v>7056500</v>
      </c>
      <c r="E103" s="60"/>
      <c r="F103" s="60" t="s">
        <v>128</v>
      </c>
      <c r="G103" s="60" t="s">
        <v>235</v>
      </c>
      <c r="H103" s="60"/>
      <c r="I103" s="63" t="s">
        <v>281</v>
      </c>
      <c r="K103" s="63">
        <f t="shared" si="1"/>
        <v>100</v>
      </c>
      <c r="L103" s="62">
        <v>43272</v>
      </c>
      <c r="M103" s="104" t="s">
        <v>296</v>
      </c>
      <c r="N103" s="104">
        <v>63239</v>
      </c>
      <c r="O103" s="104"/>
      <c r="P103" s="129" t="s">
        <v>122</v>
      </c>
      <c r="Q103" s="104" t="s">
        <v>145</v>
      </c>
    </row>
    <row r="104" spans="1:17">
      <c r="A104" s="63">
        <v>35</v>
      </c>
      <c r="B104" s="116">
        <v>43222</v>
      </c>
      <c r="C104" s="118" t="s">
        <v>85</v>
      </c>
      <c r="D104" s="118"/>
      <c r="E104" s="117">
        <v>10018000</v>
      </c>
      <c r="F104" s="118" t="s">
        <v>273</v>
      </c>
      <c r="G104" s="118" t="s">
        <v>234</v>
      </c>
      <c r="H104" s="117"/>
      <c r="I104" s="63" t="s">
        <v>281</v>
      </c>
      <c r="K104" s="63">
        <f t="shared" si="1"/>
        <v>101</v>
      </c>
      <c r="L104" s="62">
        <v>43272</v>
      </c>
      <c r="M104" s="104" t="s">
        <v>86</v>
      </c>
      <c r="N104" s="104"/>
      <c r="O104" s="104">
        <v>2752</v>
      </c>
      <c r="P104" s="129" t="s">
        <v>122</v>
      </c>
      <c r="Q104" s="104" t="s">
        <v>146</v>
      </c>
    </row>
    <row r="105" spans="1:17">
      <c r="A105" s="63">
        <v>35</v>
      </c>
      <c r="B105" s="62">
        <v>43222</v>
      </c>
      <c r="C105" s="61" t="s">
        <v>2</v>
      </c>
      <c r="D105" s="63">
        <v>1001800</v>
      </c>
      <c r="E105" s="61"/>
      <c r="F105" s="61" t="s">
        <v>129</v>
      </c>
      <c r="G105" s="61" t="s">
        <v>234</v>
      </c>
      <c r="H105" s="61"/>
      <c r="I105" s="63" t="s">
        <v>281</v>
      </c>
      <c r="K105" s="63">
        <f t="shared" si="1"/>
        <v>102</v>
      </c>
      <c r="L105" s="62">
        <v>43272</v>
      </c>
      <c r="M105" s="104" t="s">
        <v>295</v>
      </c>
      <c r="N105" s="104"/>
      <c r="O105" s="104">
        <v>0</v>
      </c>
      <c r="P105" s="129" t="s">
        <v>122</v>
      </c>
      <c r="Q105" s="104" t="s">
        <v>146</v>
      </c>
    </row>
    <row r="106" spans="1:17">
      <c r="A106" s="63">
        <v>35</v>
      </c>
      <c r="B106" s="58">
        <v>43222</v>
      </c>
      <c r="C106" s="60" t="s">
        <v>277</v>
      </c>
      <c r="D106" s="59">
        <v>11019800</v>
      </c>
      <c r="E106" s="60"/>
      <c r="F106" s="60" t="s">
        <v>129</v>
      </c>
      <c r="G106" s="60" t="s">
        <v>234</v>
      </c>
      <c r="H106" s="60"/>
      <c r="I106" s="63" t="s">
        <v>281</v>
      </c>
      <c r="K106" s="63">
        <f t="shared" si="1"/>
        <v>103</v>
      </c>
      <c r="L106" s="62">
        <v>43272</v>
      </c>
      <c r="M106" s="104" t="s">
        <v>296</v>
      </c>
      <c r="N106" s="104">
        <v>2752</v>
      </c>
      <c r="O106" s="104"/>
      <c r="P106" s="129" t="s">
        <v>122</v>
      </c>
      <c r="Q106" s="104" t="s">
        <v>146</v>
      </c>
    </row>
    <row r="107" spans="1:17">
      <c r="A107" s="63">
        <v>36</v>
      </c>
      <c r="B107" s="116">
        <v>43222</v>
      </c>
      <c r="C107" s="118" t="s">
        <v>161</v>
      </c>
      <c r="D107" s="118"/>
      <c r="E107" s="117">
        <v>2987000</v>
      </c>
      <c r="F107" s="118" t="s">
        <v>129</v>
      </c>
      <c r="G107" s="118" t="s">
        <v>235</v>
      </c>
      <c r="H107" s="117"/>
      <c r="I107" s="63" t="s">
        <v>281</v>
      </c>
      <c r="K107" s="63">
        <f t="shared" si="1"/>
        <v>104</v>
      </c>
      <c r="L107" s="62">
        <v>43272</v>
      </c>
      <c r="M107" s="104" t="s">
        <v>86</v>
      </c>
      <c r="N107" s="104"/>
      <c r="O107" s="104">
        <v>411820</v>
      </c>
      <c r="P107" s="129" t="s">
        <v>122</v>
      </c>
      <c r="Q107" s="104" t="s">
        <v>236</v>
      </c>
    </row>
    <row r="108" spans="1:17">
      <c r="A108" s="63">
        <v>36</v>
      </c>
      <c r="B108" s="62">
        <v>43222</v>
      </c>
      <c r="C108" s="61" t="s">
        <v>2</v>
      </c>
      <c r="D108" s="63">
        <v>298700</v>
      </c>
      <c r="E108" s="61"/>
      <c r="F108" s="61" t="s">
        <v>129</v>
      </c>
      <c r="G108" s="61" t="s">
        <v>235</v>
      </c>
      <c r="H108" s="61"/>
      <c r="I108" s="63" t="s">
        <v>281</v>
      </c>
      <c r="K108" s="63">
        <f t="shared" si="1"/>
        <v>105</v>
      </c>
      <c r="L108" s="62">
        <v>43272</v>
      </c>
      <c r="M108" s="104" t="s">
        <v>295</v>
      </c>
      <c r="N108" s="104"/>
      <c r="O108" s="104">
        <v>41182</v>
      </c>
      <c r="P108" s="129" t="s">
        <v>122</v>
      </c>
      <c r="Q108" s="104" t="s">
        <v>236</v>
      </c>
    </row>
    <row r="109" spans="1:17">
      <c r="A109" s="63">
        <v>36</v>
      </c>
      <c r="B109" s="58">
        <v>43222</v>
      </c>
      <c r="C109" s="60" t="s">
        <v>277</v>
      </c>
      <c r="D109" s="59">
        <v>3285700</v>
      </c>
      <c r="E109" s="60"/>
      <c r="F109" s="60" t="s">
        <v>129</v>
      </c>
      <c r="G109" s="60" t="s">
        <v>235</v>
      </c>
      <c r="H109" s="60"/>
      <c r="I109" s="63" t="s">
        <v>281</v>
      </c>
      <c r="K109" s="63">
        <f t="shared" si="1"/>
        <v>106</v>
      </c>
      <c r="L109" s="62">
        <v>43272</v>
      </c>
      <c r="M109" s="104" t="s">
        <v>296</v>
      </c>
      <c r="N109" s="104">
        <v>453002</v>
      </c>
      <c r="O109" s="104"/>
      <c r="P109" s="129" t="s">
        <v>122</v>
      </c>
      <c r="Q109" s="104" t="s">
        <v>236</v>
      </c>
    </row>
    <row r="110" spans="1:17">
      <c r="A110" s="63">
        <v>37</v>
      </c>
      <c r="B110" s="116">
        <v>43222</v>
      </c>
      <c r="C110" s="118" t="s">
        <v>85</v>
      </c>
      <c r="D110" s="118"/>
      <c r="E110" s="117">
        <v>6768000</v>
      </c>
      <c r="F110" s="118" t="s">
        <v>130</v>
      </c>
      <c r="G110" s="118" t="s">
        <v>234</v>
      </c>
      <c r="H110" s="117"/>
      <c r="I110" s="63" t="s">
        <v>281</v>
      </c>
      <c r="K110" s="63">
        <f t="shared" si="1"/>
        <v>107</v>
      </c>
      <c r="L110" s="62">
        <v>43272</v>
      </c>
      <c r="M110" s="104" t="s">
        <v>86</v>
      </c>
      <c r="N110" s="104"/>
      <c r="O110" s="104">
        <v>19718</v>
      </c>
      <c r="P110" s="129" t="s">
        <v>122</v>
      </c>
      <c r="Q110" s="104" t="s">
        <v>237</v>
      </c>
    </row>
    <row r="111" spans="1:17">
      <c r="A111" s="63">
        <v>37</v>
      </c>
      <c r="B111" s="62">
        <v>43222</v>
      </c>
      <c r="C111" s="61" t="s">
        <v>2</v>
      </c>
      <c r="D111" s="63">
        <v>676800</v>
      </c>
      <c r="E111" s="61"/>
      <c r="F111" s="61" t="s">
        <v>130</v>
      </c>
      <c r="G111" s="61" t="s">
        <v>234</v>
      </c>
      <c r="H111" s="61"/>
      <c r="I111" s="63" t="s">
        <v>281</v>
      </c>
      <c r="K111" s="63">
        <f t="shared" si="1"/>
        <v>108</v>
      </c>
      <c r="L111" s="62">
        <v>43272</v>
      </c>
      <c r="M111" s="104" t="s">
        <v>295</v>
      </c>
      <c r="N111" s="104"/>
      <c r="O111" s="104">
        <v>0</v>
      </c>
      <c r="P111" s="129" t="s">
        <v>122</v>
      </c>
      <c r="Q111" s="104" t="s">
        <v>237</v>
      </c>
    </row>
    <row r="112" spans="1:17">
      <c r="A112" s="63">
        <v>37</v>
      </c>
      <c r="B112" s="58">
        <v>43222</v>
      </c>
      <c r="C112" s="60" t="s">
        <v>277</v>
      </c>
      <c r="D112" s="59">
        <v>7444800</v>
      </c>
      <c r="E112" s="60"/>
      <c r="F112" s="60" t="s">
        <v>130</v>
      </c>
      <c r="G112" s="60" t="s">
        <v>234</v>
      </c>
      <c r="H112" s="60"/>
      <c r="I112" s="63" t="s">
        <v>281</v>
      </c>
      <c r="K112" s="63">
        <f t="shared" si="1"/>
        <v>109</v>
      </c>
      <c r="L112" s="62">
        <v>43272</v>
      </c>
      <c r="M112" s="104" t="s">
        <v>296</v>
      </c>
      <c r="N112" s="104">
        <v>19718</v>
      </c>
      <c r="O112" s="104"/>
      <c r="P112" s="129" t="s">
        <v>122</v>
      </c>
      <c r="Q112" s="104" t="s">
        <v>237</v>
      </c>
    </row>
    <row r="113" spans="1:28">
      <c r="A113" s="63">
        <v>38</v>
      </c>
      <c r="B113" s="116">
        <v>43222</v>
      </c>
      <c r="C113" s="118" t="s">
        <v>161</v>
      </c>
      <c r="D113" s="118"/>
      <c r="E113" s="117">
        <v>3267000</v>
      </c>
      <c r="F113" s="118" t="s">
        <v>130</v>
      </c>
      <c r="G113" s="118" t="s">
        <v>235</v>
      </c>
      <c r="H113" s="117"/>
      <c r="I113" s="63" t="s">
        <v>281</v>
      </c>
      <c r="K113" s="63">
        <f t="shared" si="1"/>
        <v>110</v>
      </c>
      <c r="L113" s="62">
        <v>43272</v>
      </c>
      <c r="M113" s="104" t="s">
        <v>86</v>
      </c>
      <c r="N113" s="104"/>
      <c r="O113" s="104">
        <v>3680</v>
      </c>
      <c r="P113" s="129" t="s">
        <v>122</v>
      </c>
      <c r="Q113" s="104" t="s">
        <v>145</v>
      </c>
    </row>
    <row r="114" spans="1:28">
      <c r="A114" s="63">
        <v>38</v>
      </c>
      <c r="B114" s="62">
        <v>43222</v>
      </c>
      <c r="C114" s="61" t="s">
        <v>2</v>
      </c>
      <c r="D114" s="63">
        <v>326700</v>
      </c>
      <c r="E114" s="61"/>
      <c r="F114" s="61" t="s">
        <v>130</v>
      </c>
      <c r="G114" s="61" t="s">
        <v>235</v>
      </c>
      <c r="H114" s="61"/>
      <c r="I114" s="63" t="s">
        <v>281</v>
      </c>
      <c r="K114" s="63">
        <f t="shared" si="1"/>
        <v>111</v>
      </c>
      <c r="L114" s="62">
        <v>43272</v>
      </c>
      <c r="M114" s="104" t="s">
        <v>295</v>
      </c>
      <c r="N114" s="104"/>
      <c r="O114" s="104">
        <v>368</v>
      </c>
      <c r="P114" s="129" t="s">
        <v>122</v>
      </c>
      <c r="Q114" s="104" t="s">
        <v>145</v>
      </c>
    </row>
    <row r="115" spans="1:28">
      <c r="A115" s="63">
        <v>38</v>
      </c>
      <c r="B115" s="58">
        <v>43222</v>
      </c>
      <c r="C115" s="60" t="s">
        <v>277</v>
      </c>
      <c r="D115" s="59">
        <v>3593700</v>
      </c>
      <c r="E115" s="60"/>
      <c r="F115" s="60" t="s">
        <v>130</v>
      </c>
      <c r="G115" s="60" t="s">
        <v>235</v>
      </c>
      <c r="H115" s="60"/>
      <c r="I115" s="63" t="s">
        <v>281</v>
      </c>
      <c r="K115" s="63">
        <f t="shared" si="1"/>
        <v>112</v>
      </c>
      <c r="L115" s="62">
        <v>43272</v>
      </c>
      <c r="M115" s="104" t="s">
        <v>296</v>
      </c>
      <c r="N115" s="104">
        <v>4048</v>
      </c>
      <c r="O115" s="104"/>
      <c r="P115" s="129" t="s">
        <v>122</v>
      </c>
      <c r="Q115" s="104" t="s">
        <v>145</v>
      </c>
    </row>
    <row r="116" spans="1:28">
      <c r="A116" s="63">
        <v>39</v>
      </c>
      <c r="B116" s="116">
        <v>43222</v>
      </c>
      <c r="C116" s="118" t="s">
        <v>85</v>
      </c>
      <c r="D116" s="118"/>
      <c r="E116" s="117">
        <v>31935200</v>
      </c>
      <c r="F116" s="118" t="s">
        <v>131</v>
      </c>
      <c r="G116" s="118" t="s">
        <v>234</v>
      </c>
      <c r="H116" s="117"/>
      <c r="I116" s="63" t="s">
        <v>281</v>
      </c>
      <c r="K116" s="63">
        <f t="shared" si="1"/>
        <v>113</v>
      </c>
      <c r="L116" s="62">
        <v>43272</v>
      </c>
      <c r="M116" s="104" t="s">
        <v>86</v>
      </c>
      <c r="N116" s="104"/>
      <c r="O116" s="104">
        <v>176</v>
      </c>
      <c r="P116" s="129" t="s">
        <v>122</v>
      </c>
      <c r="Q116" s="104" t="s">
        <v>146</v>
      </c>
    </row>
    <row r="117" spans="1:28">
      <c r="A117" s="63">
        <v>39</v>
      </c>
      <c r="B117" s="62">
        <v>43222</v>
      </c>
      <c r="C117" s="61" t="s">
        <v>2</v>
      </c>
      <c r="D117" s="63">
        <v>3193520</v>
      </c>
      <c r="E117" s="61"/>
      <c r="F117" s="61" t="s">
        <v>131</v>
      </c>
      <c r="G117" s="61" t="s">
        <v>234</v>
      </c>
      <c r="H117" s="61"/>
      <c r="I117" s="63" t="s">
        <v>281</v>
      </c>
      <c r="K117" s="63">
        <f t="shared" si="1"/>
        <v>114</v>
      </c>
      <c r="L117" s="62">
        <v>43272</v>
      </c>
      <c r="M117" s="104" t="s">
        <v>295</v>
      </c>
      <c r="N117" s="104"/>
      <c r="O117" s="104">
        <v>0</v>
      </c>
      <c r="P117" s="129" t="s">
        <v>122</v>
      </c>
      <c r="Q117" s="104" t="s">
        <v>146</v>
      </c>
    </row>
    <row r="118" spans="1:28">
      <c r="A118" s="63">
        <v>39</v>
      </c>
      <c r="B118" s="58">
        <v>43222</v>
      </c>
      <c r="C118" s="60" t="s">
        <v>277</v>
      </c>
      <c r="D118" s="59">
        <v>35128720</v>
      </c>
      <c r="E118" s="60"/>
      <c r="F118" s="60" t="s">
        <v>131</v>
      </c>
      <c r="G118" s="60" t="s">
        <v>234</v>
      </c>
      <c r="H118" s="60"/>
      <c r="I118" s="63" t="s">
        <v>281</v>
      </c>
      <c r="K118" s="63">
        <f t="shared" si="1"/>
        <v>115</v>
      </c>
      <c r="L118" s="62">
        <v>43272</v>
      </c>
      <c r="M118" s="104" t="s">
        <v>296</v>
      </c>
      <c r="N118" s="104">
        <v>176</v>
      </c>
      <c r="O118" s="104"/>
      <c r="P118" s="129" t="s">
        <v>122</v>
      </c>
      <c r="Q118" s="104" t="s">
        <v>146</v>
      </c>
    </row>
    <row r="119" spans="1:28">
      <c r="A119" s="63">
        <v>40</v>
      </c>
      <c r="B119" s="116">
        <v>43222</v>
      </c>
      <c r="C119" s="118" t="s">
        <v>161</v>
      </c>
      <c r="D119" s="118"/>
      <c r="E119" s="117">
        <v>18472300</v>
      </c>
      <c r="F119" s="118" t="s">
        <v>131</v>
      </c>
      <c r="G119" s="118" t="s">
        <v>235</v>
      </c>
      <c r="H119" s="117"/>
      <c r="I119" s="63" t="s">
        <v>281</v>
      </c>
      <c r="K119" s="63">
        <f t="shared" si="1"/>
        <v>116</v>
      </c>
      <c r="L119" s="62">
        <v>43272</v>
      </c>
      <c r="M119" s="104" t="s">
        <v>86</v>
      </c>
      <c r="N119" s="104"/>
      <c r="O119" s="104">
        <v>108490</v>
      </c>
      <c r="P119" s="129" t="s">
        <v>132</v>
      </c>
      <c r="Q119" s="104" t="s">
        <v>145</v>
      </c>
      <c r="T119" s="62"/>
      <c r="AB119" s="62"/>
    </row>
    <row r="120" spans="1:28">
      <c r="A120" s="63">
        <v>40</v>
      </c>
      <c r="B120" s="62">
        <v>43222</v>
      </c>
      <c r="C120" s="61" t="s">
        <v>2</v>
      </c>
      <c r="D120" s="63">
        <v>1847230</v>
      </c>
      <c r="E120" s="61"/>
      <c r="F120" s="61" t="s">
        <v>131</v>
      </c>
      <c r="G120" s="61" t="s">
        <v>235</v>
      </c>
      <c r="H120" s="61"/>
      <c r="I120" s="63" t="s">
        <v>281</v>
      </c>
      <c r="K120" s="63">
        <f t="shared" si="1"/>
        <v>117</v>
      </c>
      <c r="L120" s="62">
        <v>43272</v>
      </c>
      <c r="M120" s="104" t="s">
        <v>295</v>
      </c>
      <c r="N120" s="104"/>
      <c r="O120" s="104">
        <v>10849</v>
      </c>
      <c r="P120" s="129" t="s">
        <v>132</v>
      </c>
      <c r="Q120" s="104" t="s">
        <v>145</v>
      </c>
      <c r="T120" s="62"/>
      <c r="AB120" s="62"/>
    </row>
    <row r="121" spans="1:28">
      <c r="A121" s="63">
        <v>40</v>
      </c>
      <c r="B121" s="58">
        <v>43222</v>
      </c>
      <c r="C121" s="60" t="s">
        <v>277</v>
      </c>
      <c r="D121" s="59">
        <v>20319530</v>
      </c>
      <c r="E121" s="60"/>
      <c r="F121" s="60" t="s">
        <v>131</v>
      </c>
      <c r="G121" s="60" t="s">
        <v>235</v>
      </c>
      <c r="H121" s="60"/>
      <c r="I121" s="63" t="s">
        <v>281</v>
      </c>
      <c r="K121" s="63">
        <f t="shared" si="1"/>
        <v>118</v>
      </c>
      <c r="L121" s="62">
        <v>43272</v>
      </c>
      <c r="M121" s="104" t="s">
        <v>296</v>
      </c>
      <c r="N121" s="104">
        <v>119339</v>
      </c>
      <c r="O121" s="104"/>
      <c r="P121" s="129" t="s">
        <v>132</v>
      </c>
      <c r="Q121" s="104" t="s">
        <v>145</v>
      </c>
      <c r="T121" s="62"/>
      <c r="AB121" s="62"/>
    </row>
    <row r="122" spans="1:28" ht="16.5" customHeight="1">
      <c r="A122" s="63">
        <v>41</v>
      </c>
      <c r="B122" s="116">
        <v>43222</v>
      </c>
      <c r="C122" s="118" t="s">
        <v>85</v>
      </c>
      <c r="D122" s="118"/>
      <c r="E122" s="117">
        <v>31471000</v>
      </c>
      <c r="F122" s="118" t="s">
        <v>122</v>
      </c>
      <c r="G122" s="118" t="s">
        <v>234</v>
      </c>
      <c r="H122" s="117"/>
      <c r="I122" s="63" t="s">
        <v>281</v>
      </c>
      <c r="K122" s="63">
        <f t="shared" si="1"/>
        <v>119</v>
      </c>
      <c r="L122" s="62">
        <v>43272</v>
      </c>
      <c r="M122" s="104" t="s">
        <v>86</v>
      </c>
      <c r="N122" s="104"/>
      <c r="O122" s="104">
        <v>5194</v>
      </c>
      <c r="P122" s="129" t="s">
        <v>132</v>
      </c>
      <c r="Q122" s="104" t="s">
        <v>146</v>
      </c>
      <c r="T122" s="62"/>
      <c r="AB122" s="62"/>
    </row>
    <row r="123" spans="1:28">
      <c r="A123" s="63">
        <v>41</v>
      </c>
      <c r="B123" s="62">
        <v>43222</v>
      </c>
      <c r="C123" s="61" t="s">
        <v>2</v>
      </c>
      <c r="D123" s="63">
        <v>3147100</v>
      </c>
      <c r="E123" s="61"/>
      <c r="F123" s="61" t="s">
        <v>122</v>
      </c>
      <c r="G123" s="61" t="s">
        <v>234</v>
      </c>
      <c r="H123" s="61"/>
      <c r="I123" s="63" t="s">
        <v>281</v>
      </c>
      <c r="K123" s="63">
        <f t="shared" si="1"/>
        <v>120</v>
      </c>
      <c r="L123" s="62">
        <v>43272</v>
      </c>
      <c r="M123" s="104" t="s">
        <v>295</v>
      </c>
      <c r="N123" s="104"/>
      <c r="O123" s="104">
        <v>0</v>
      </c>
      <c r="P123" s="129" t="s">
        <v>132</v>
      </c>
      <c r="Q123" s="104" t="s">
        <v>146</v>
      </c>
      <c r="T123" s="62"/>
      <c r="AB123" s="62"/>
    </row>
    <row r="124" spans="1:28">
      <c r="A124" s="63">
        <v>41</v>
      </c>
      <c r="B124" s="58">
        <v>43222</v>
      </c>
      <c r="C124" s="60" t="s">
        <v>277</v>
      </c>
      <c r="D124" s="59">
        <v>34618100</v>
      </c>
      <c r="E124" s="60"/>
      <c r="F124" s="60" t="s">
        <v>122</v>
      </c>
      <c r="G124" s="60" t="s">
        <v>234</v>
      </c>
      <c r="H124" s="60"/>
      <c r="I124" s="63" t="s">
        <v>281</v>
      </c>
      <c r="K124" s="63">
        <f t="shared" si="1"/>
        <v>121</v>
      </c>
      <c r="L124" s="62">
        <v>43272</v>
      </c>
      <c r="M124" s="104" t="s">
        <v>296</v>
      </c>
      <c r="N124" s="104">
        <v>5194</v>
      </c>
      <c r="O124" s="104"/>
      <c r="P124" s="129" t="s">
        <v>132</v>
      </c>
      <c r="Q124" s="104" t="s">
        <v>146</v>
      </c>
      <c r="T124" s="62"/>
      <c r="AB124" s="62"/>
    </row>
    <row r="125" spans="1:28">
      <c r="A125" s="63">
        <v>42</v>
      </c>
      <c r="B125" s="116">
        <v>43222</v>
      </c>
      <c r="C125" s="118" t="s">
        <v>161</v>
      </c>
      <c r="D125" s="118"/>
      <c r="E125" s="117">
        <v>18504000</v>
      </c>
      <c r="F125" s="118" t="s">
        <v>122</v>
      </c>
      <c r="G125" s="118" t="s">
        <v>235</v>
      </c>
      <c r="H125" s="117"/>
      <c r="I125" s="63" t="s">
        <v>281</v>
      </c>
      <c r="K125" s="63">
        <f t="shared" si="1"/>
        <v>122</v>
      </c>
      <c r="L125" s="62">
        <v>43272</v>
      </c>
      <c r="M125" s="104" t="s">
        <v>86</v>
      </c>
      <c r="N125" s="104"/>
      <c r="O125" s="104">
        <v>119820</v>
      </c>
      <c r="P125" s="129" t="s">
        <v>132</v>
      </c>
      <c r="Q125" s="104" t="s">
        <v>236</v>
      </c>
      <c r="T125" s="62"/>
      <c r="AB125" s="62"/>
    </row>
    <row r="126" spans="1:28">
      <c r="A126" s="63">
        <v>42</v>
      </c>
      <c r="B126" s="62">
        <v>43222</v>
      </c>
      <c r="C126" s="61" t="s">
        <v>2</v>
      </c>
      <c r="D126" s="63">
        <v>1850400</v>
      </c>
      <c r="E126" s="61"/>
      <c r="F126" s="61" t="s">
        <v>122</v>
      </c>
      <c r="G126" s="61" t="s">
        <v>235</v>
      </c>
      <c r="H126" s="61"/>
      <c r="I126" s="63" t="s">
        <v>281</v>
      </c>
      <c r="K126" s="63">
        <f t="shared" si="1"/>
        <v>123</v>
      </c>
      <c r="L126" s="62">
        <v>43272</v>
      </c>
      <c r="M126" s="104" t="s">
        <v>295</v>
      </c>
      <c r="N126" s="104"/>
      <c r="O126" s="104">
        <v>11982</v>
      </c>
      <c r="P126" s="129" t="s">
        <v>132</v>
      </c>
      <c r="Q126" s="104" t="s">
        <v>236</v>
      </c>
      <c r="T126" s="62"/>
      <c r="AB126" s="62"/>
    </row>
    <row r="127" spans="1:28">
      <c r="A127" s="63">
        <v>42</v>
      </c>
      <c r="B127" s="58">
        <v>43222</v>
      </c>
      <c r="C127" s="60" t="s">
        <v>277</v>
      </c>
      <c r="D127" s="59">
        <v>20354400</v>
      </c>
      <c r="E127" s="60"/>
      <c r="F127" s="60" t="s">
        <v>122</v>
      </c>
      <c r="G127" s="60" t="s">
        <v>235</v>
      </c>
      <c r="H127" s="60"/>
      <c r="I127" s="63" t="s">
        <v>281</v>
      </c>
      <c r="K127" s="63">
        <f t="shared" si="1"/>
        <v>124</v>
      </c>
      <c r="L127" s="62">
        <v>43272</v>
      </c>
      <c r="M127" s="104" t="s">
        <v>296</v>
      </c>
      <c r="N127" s="104">
        <v>131802</v>
      </c>
      <c r="O127" s="104"/>
      <c r="P127" s="129" t="s">
        <v>132</v>
      </c>
      <c r="Q127" s="104" t="s">
        <v>236</v>
      </c>
      <c r="T127" s="62"/>
      <c r="AB127" s="62"/>
    </row>
    <row r="128" spans="1:28">
      <c r="A128" s="63">
        <v>43</v>
      </c>
      <c r="B128" s="116">
        <v>43222</v>
      </c>
      <c r="C128" s="118" t="s">
        <v>85</v>
      </c>
      <c r="D128" s="118"/>
      <c r="E128" s="117">
        <v>2195000</v>
      </c>
      <c r="F128" s="118" t="s">
        <v>122</v>
      </c>
      <c r="G128" s="118" t="s">
        <v>234</v>
      </c>
      <c r="H128" s="117"/>
      <c r="I128" s="63" t="s">
        <v>281</v>
      </c>
      <c r="K128" s="63">
        <f t="shared" si="1"/>
        <v>125</v>
      </c>
      <c r="L128" s="62">
        <v>43272</v>
      </c>
      <c r="M128" s="104" t="s">
        <v>86</v>
      </c>
      <c r="N128" s="104"/>
      <c r="O128" s="104">
        <v>5737</v>
      </c>
      <c r="P128" s="129" t="s">
        <v>132</v>
      </c>
      <c r="Q128" s="104" t="s">
        <v>237</v>
      </c>
      <c r="T128" s="62"/>
      <c r="AB128" s="62"/>
    </row>
    <row r="129" spans="1:28">
      <c r="A129" s="63">
        <v>43</v>
      </c>
      <c r="B129" s="62">
        <v>43222</v>
      </c>
      <c r="C129" s="61" t="s">
        <v>2</v>
      </c>
      <c r="D129" s="63">
        <v>219500</v>
      </c>
      <c r="E129" s="61"/>
      <c r="F129" s="61" t="s">
        <v>122</v>
      </c>
      <c r="G129" s="61" t="s">
        <v>234</v>
      </c>
      <c r="H129" s="61"/>
      <c r="I129" s="63" t="s">
        <v>281</v>
      </c>
      <c r="K129" s="63">
        <f t="shared" si="1"/>
        <v>126</v>
      </c>
      <c r="L129" s="62">
        <v>43272</v>
      </c>
      <c r="M129" s="104" t="s">
        <v>295</v>
      </c>
      <c r="N129" s="104"/>
      <c r="O129" s="104">
        <v>0</v>
      </c>
      <c r="P129" s="129" t="s">
        <v>132</v>
      </c>
      <c r="Q129" s="104" t="s">
        <v>237</v>
      </c>
      <c r="T129" s="62"/>
      <c r="AB129" s="62"/>
    </row>
    <row r="130" spans="1:28">
      <c r="A130" s="63">
        <v>43</v>
      </c>
      <c r="B130" s="58">
        <v>43222</v>
      </c>
      <c r="C130" s="60" t="s">
        <v>277</v>
      </c>
      <c r="D130" s="59">
        <v>2414500</v>
      </c>
      <c r="E130" s="60"/>
      <c r="F130" s="60" t="s">
        <v>122</v>
      </c>
      <c r="G130" s="60" t="s">
        <v>234</v>
      </c>
      <c r="H130" s="60"/>
      <c r="I130" s="63" t="s">
        <v>281</v>
      </c>
      <c r="K130" s="63">
        <f t="shared" si="1"/>
        <v>127</v>
      </c>
      <c r="L130" s="62">
        <v>43272</v>
      </c>
      <c r="M130" s="104" t="s">
        <v>296</v>
      </c>
      <c r="N130" s="104">
        <v>5737</v>
      </c>
      <c r="O130" s="104"/>
      <c r="P130" s="129" t="s">
        <v>132</v>
      </c>
      <c r="Q130" s="104" t="s">
        <v>237</v>
      </c>
      <c r="T130" s="62"/>
      <c r="AB130" s="62"/>
    </row>
    <row r="131" spans="1:28">
      <c r="A131" s="63">
        <v>44</v>
      </c>
      <c r="B131" s="116">
        <v>43222</v>
      </c>
      <c r="C131" s="118" t="s">
        <v>161</v>
      </c>
      <c r="D131" s="118"/>
      <c r="E131" s="117">
        <v>1289000</v>
      </c>
      <c r="F131" s="118" t="s">
        <v>122</v>
      </c>
      <c r="G131" s="118" t="s">
        <v>235</v>
      </c>
      <c r="H131" s="117"/>
      <c r="I131" s="63" t="s">
        <v>281</v>
      </c>
      <c r="K131" s="63">
        <f t="shared" si="1"/>
        <v>128</v>
      </c>
      <c r="L131" s="62">
        <v>43272</v>
      </c>
      <c r="M131" s="104" t="s">
        <v>86</v>
      </c>
      <c r="N131" s="104"/>
      <c r="O131" s="104">
        <v>227130</v>
      </c>
      <c r="P131" s="129" t="s">
        <v>133</v>
      </c>
      <c r="Q131" s="104" t="s">
        <v>145</v>
      </c>
      <c r="T131" s="62"/>
      <c r="AB131" s="62"/>
    </row>
    <row r="132" spans="1:28">
      <c r="A132" s="63">
        <v>44</v>
      </c>
      <c r="B132" s="62">
        <v>43222</v>
      </c>
      <c r="C132" s="61" t="s">
        <v>2</v>
      </c>
      <c r="D132" s="63">
        <v>128900</v>
      </c>
      <c r="E132" s="61"/>
      <c r="F132" s="61" t="s">
        <v>122</v>
      </c>
      <c r="G132" s="61" t="s">
        <v>235</v>
      </c>
      <c r="H132" s="61"/>
      <c r="I132" s="63" t="s">
        <v>281</v>
      </c>
      <c r="K132" s="63">
        <f t="shared" si="1"/>
        <v>129</v>
      </c>
      <c r="L132" s="62">
        <v>43272</v>
      </c>
      <c r="M132" s="104" t="s">
        <v>295</v>
      </c>
      <c r="N132" s="104"/>
      <c r="O132" s="104">
        <v>22713</v>
      </c>
      <c r="P132" s="129" t="s">
        <v>133</v>
      </c>
      <c r="Q132" s="104" t="s">
        <v>145</v>
      </c>
      <c r="T132" s="62"/>
      <c r="AB132" s="62"/>
    </row>
    <row r="133" spans="1:28">
      <c r="A133" s="63">
        <v>44</v>
      </c>
      <c r="B133" s="58">
        <v>43222</v>
      </c>
      <c r="C133" s="60" t="s">
        <v>277</v>
      </c>
      <c r="D133" s="59">
        <v>1417900</v>
      </c>
      <c r="E133" s="60"/>
      <c r="F133" s="60" t="s">
        <v>122</v>
      </c>
      <c r="G133" s="60" t="s">
        <v>235</v>
      </c>
      <c r="H133" s="60"/>
      <c r="I133" s="63" t="s">
        <v>281</v>
      </c>
      <c r="K133" s="63">
        <f t="shared" ref="K133:K196" si="2">K132+1</f>
        <v>130</v>
      </c>
      <c r="L133" s="62">
        <v>43272</v>
      </c>
      <c r="M133" s="104" t="s">
        <v>296</v>
      </c>
      <c r="N133" s="104">
        <v>249843</v>
      </c>
      <c r="O133" s="104"/>
      <c r="P133" s="129" t="s">
        <v>133</v>
      </c>
      <c r="Q133" s="104" t="s">
        <v>145</v>
      </c>
      <c r="T133" s="62"/>
      <c r="AB133" s="62"/>
    </row>
    <row r="134" spans="1:28">
      <c r="A134" s="63">
        <v>45</v>
      </c>
      <c r="B134" s="116">
        <v>43222</v>
      </c>
      <c r="C134" s="118" t="s">
        <v>85</v>
      </c>
      <c r="D134" s="118"/>
      <c r="E134" s="117">
        <v>34317000</v>
      </c>
      <c r="F134" s="118" t="s">
        <v>122</v>
      </c>
      <c r="G134" s="118" t="s">
        <v>234</v>
      </c>
      <c r="H134" s="117"/>
      <c r="I134" s="63" t="s">
        <v>281</v>
      </c>
      <c r="K134" s="63">
        <f t="shared" si="2"/>
        <v>131</v>
      </c>
      <c r="L134" s="62">
        <v>43272</v>
      </c>
      <c r="M134" s="104" t="s">
        <v>86</v>
      </c>
      <c r="N134" s="104"/>
      <c r="O134" s="104">
        <v>10875</v>
      </c>
      <c r="P134" s="129" t="s">
        <v>133</v>
      </c>
      <c r="Q134" s="104" t="s">
        <v>146</v>
      </c>
      <c r="T134" s="62"/>
      <c r="AB134" s="62"/>
    </row>
    <row r="135" spans="1:28">
      <c r="A135" s="63">
        <v>45</v>
      </c>
      <c r="B135" s="62">
        <v>43222</v>
      </c>
      <c r="C135" s="61" t="s">
        <v>2</v>
      </c>
      <c r="D135" s="63">
        <v>3431700</v>
      </c>
      <c r="E135" s="61"/>
      <c r="F135" s="61" t="s">
        <v>122</v>
      </c>
      <c r="G135" s="61" t="s">
        <v>234</v>
      </c>
      <c r="H135" s="61"/>
      <c r="I135" s="63" t="s">
        <v>281</v>
      </c>
      <c r="K135" s="63">
        <f t="shared" si="2"/>
        <v>132</v>
      </c>
      <c r="L135" s="62">
        <v>43272</v>
      </c>
      <c r="M135" s="104" t="s">
        <v>295</v>
      </c>
      <c r="N135" s="104"/>
      <c r="O135" s="104">
        <v>0</v>
      </c>
      <c r="P135" s="129" t="s">
        <v>133</v>
      </c>
      <c r="Q135" s="104" t="s">
        <v>146</v>
      </c>
      <c r="T135" s="62"/>
      <c r="AB135" s="62"/>
    </row>
    <row r="136" spans="1:28">
      <c r="A136" s="63">
        <v>45</v>
      </c>
      <c r="B136" s="58">
        <v>43222</v>
      </c>
      <c r="C136" s="60" t="s">
        <v>277</v>
      </c>
      <c r="D136" s="59">
        <v>37748700</v>
      </c>
      <c r="E136" s="60"/>
      <c r="F136" s="60" t="s">
        <v>122</v>
      </c>
      <c r="G136" s="60" t="s">
        <v>234</v>
      </c>
      <c r="H136" s="60"/>
      <c r="I136" s="63" t="s">
        <v>281</v>
      </c>
      <c r="K136" s="63">
        <f t="shared" si="2"/>
        <v>133</v>
      </c>
      <c r="L136" s="62">
        <v>43272</v>
      </c>
      <c r="M136" s="104" t="s">
        <v>296</v>
      </c>
      <c r="N136" s="104">
        <v>10875</v>
      </c>
      <c r="O136" s="104"/>
      <c r="P136" s="129" t="s">
        <v>133</v>
      </c>
      <c r="Q136" s="104" t="s">
        <v>146</v>
      </c>
      <c r="T136" s="62"/>
      <c r="AB136" s="62"/>
    </row>
    <row r="137" spans="1:28">
      <c r="A137" s="63">
        <v>46</v>
      </c>
      <c r="B137" s="116">
        <v>43222</v>
      </c>
      <c r="C137" s="118" t="s">
        <v>161</v>
      </c>
      <c r="D137" s="118"/>
      <c r="E137" s="117">
        <v>20179000</v>
      </c>
      <c r="F137" s="118" t="s">
        <v>122</v>
      </c>
      <c r="G137" s="118" t="s">
        <v>235</v>
      </c>
      <c r="H137" s="117"/>
      <c r="I137" s="63" t="s">
        <v>281</v>
      </c>
      <c r="K137" s="63">
        <f t="shared" si="2"/>
        <v>134</v>
      </c>
      <c r="L137" s="62">
        <v>43272</v>
      </c>
      <c r="M137" s="104" t="s">
        <v>86</v>
      </c>
      <c r="N137" s="104"/>
      <c r="O137" s="104">
        <v>43290</v>
      </c>
      <c r="P137" s="129" t="s">
        <v>133</v>
      </c>
      <c r="Q137" s="104" t="s">
        <v>145</v>
      </c>
      <c r="T137" s="62"/>
      <c r="AB137" s="62"/>
    </row>
    <row r="138" spans="1:28">
      <c r="A138" s="63">
        <v>46</v>
      </c>
      <c r="B138" s="62">
        <v>43222</v>
      </c>
      <c r="C138" s="61" t="s">
        <v>2</v>
      </c>
      <c r="D138" s="63">
        <v>2017900</v>
      </c>
      <c r="E138" s="61"/>
      <c r="F138" s="61" t="s">
        <v>122</v>
      </c>
      <c r="G138" s="61" t="s">
        <v>235</v>
      </c>
      <c r="H138" s="61"/>
      <c r="I138" s="63" t="s">
        <v>281</v>
      </c>
      <c r="K138" s="63">
        <f t="shared" si="2"/>
        <v>135</v>
      </c>
      <c r="L138" s="62">
        <v>43272</v>
      </c>
      <c r="M138" s="104" t="s">
        <v>295</v>
      </c>
      <c r="N138" s="104"/>
      <c r="O138" s="104">
        <v>4329</v>
      </c>
      <c r="P138" s="129" t="s">
        <v>133</v>
      </c>
      <c r="Q138" s="104" t="s">
        <v>145</v>
      </c>
      <c r="T138" s="62"/>
      <c r="AB138" s="62"/>
    </row>
    <row r="139" spans="1:28">
      <c r="A139" s="63">
        <v>46</v>
      </c>
      <c r="B139" s="58">
        <v>43222</v>
      </c>
      <c r="C139" s="60" t="s">
        <v>277</v>
      </c>
      <c r="D139" s="59">
        <v>22196900</v>
      </c>
      <c r="E139" s="60"/>
      <c r="F139" s="60" t="s">
        <v>122</v>
      </c>
      <c r="G139" s="60" t="s">
        <v>235</v>
      </c>
      <c r="H139" s="60"/>
      <c r="I139" s="63" t="s">
        <v>281</v>
      </c>
      <c r="K139" s="63">
        <f t="shared" si="2"/>
        <v>136</v>
      </c>
      <c r="L139" s="62">
        <v>43272</v>
      </c>
      <c r="M139" s="104" t="s">
        <v>296</v>
      </c>
      <c r="N139" s="104">
        <v>47619</v>
      </c>
      <c r="O139" s="104"/>
      <c r="P139" s="129" t="s">
        <v>133</v>
      </c>
      <c r="Q139" s="104" t="s">
        <v>145</v>
      </c>
      <c r="T139" s="62"/>
      <c r="AB139" s="62"/>
    </row>
    <row r="140" spans="1:28">
      <c r="A140" s="63">
        <v>47</v>
      </c>
      <c r="B140" s="116">
        <v>43222</v>
      </c>
      <c r="C140" s="118" t="s">
        <v>85</v>
      </c>
      <c r="D140" s="118"/>
      <c r="E140" s="117">
        <v>0</v>
      </c>
      <c r="F140" s="118" t="s">
        <v>132</v>
      </c>
      <c r="G140" s="118" t="s">
        <v>234</v>
      </c>
      <c r="H140" s="117"/>
      <c r="I140" s="63" t="s">
        <v>281</v>
      </c>
      <c r="K140" s="63">
        <f t="shared" si="2"/>
        <v>137</v>
      </c>
      <c r="L140" s="62">
        <v>43272</v>
      </c>
      <c r="M140" s="104" t="s">
        <v>86</v>
      </c>
      <c r="N140" s="104"/>
      <c r="O140" s="104">
        <v>2072</v>
      </c>
      <c r="P140" s="129" t="s">
        <v>133</v>
      </c>
      <c r="Q140" s="104" t="s">
        <v>146</v>
      </c>
      <c r="T140" s="62"/>
      <c r="AB140" s="62"/>
    </row>
    <row r="141" spans="1:28">
      <c r="A141" s="63">
        <v>47</v>
      </c>
      <c r="B141" s="62">
        <v>43222</v>
      </c>
      <c r="C141" s="61" t="s">
        <v>2</v>
      </c>
      <c r="D141" s="63">
        <v>0</v>
      </c>
      <c r="E141" s="61"/>
      <c r="F141" s="61" t="s">
        <v>132</v>
      </c>
      <c r="G141" s="61" t="s">
        <v>234</v>
      </c>
      <c r="H141" s="61"/>
      <c r="I141" s="63" t="s">
        <v>281</v>
      </c>
      <c r="K141" s="63">
        <f t="shared" si="2"/>
        <v>138</v>
      </c>
      <c r="L141" s="62">
        <v>43272</v>
      </c>
      <c r="M141" s="104" t="s">
        <v>295</v>
      </c>
      <c r="N141" s="104"/>
      <c r="O141" s="104">
        <v>0</v>
      </c>
      <c r="P141" s="129" t="s">
        <v>133</v>
      </c>
      <c r="Q141" s="104" t="s">
        <v>146</v>
      </c>
      <c r="T141" s="62"/>
      <c r="AB141" s="62"/>
    </row>
    <row r="142" spans="1:28">
      <c r="A142" s="63">
        <v>47</v>
      </c>
      <c r="B142" s="58">
        <v>43222</v>
      </c>
      <c r="C142" s="60" t="s">
        <v>277</v>
      </c>
      <c r="D142" s="59">
        <v>0</v>
      </c>
      <c r="E142" s="60"/>
      <c r="F142" s="60" t="s">
        <v>132</v>
      </c>
      <c r="G142" s="60" t="s">
        <v>234</v>
      </c>
      <c r="H142" s="60"/>
      <c r="I142" s="63" t="s">
        <v>281</v>
      </c>
      <c r="K142" s="63">
        <f t="shared" si="2"/>
        <v>139</v>
      </c>
      <c r="L142" s="62">
        <v>43272</v>
      </c>
      <c r="M142" s="104" t="s">
        <v>296</v>
      </c>
      <c r="N142" s="104">
        <v>2072</v>
      </c>
      <c r="O142" s="104"/>
      <c r="P142" s="129" t="s">
        <v>133</v>
      </c>
      <c r="Q142" s="104" t="s">
        <v>146</v>
      </c>
      <c r="T142" s="62"/>
      <c r="AB142" s="62"/>
    </row>
    <row r="143" spans="1:28">
      <c r="A143" s="63">
        <v>48</v>
      </c>
      <c r="B143" s="116">
        <v>43222</v>
      </c>
      <c r="C143" s="118" t="s">
        <v>161</v>
      </c>
      <c r="D143" s="118"/>
      <c r="E143" s="117">
        <v>25955000</v>
      </c>
      <c r="F143" s="118" t="s">
        <v>132</v>
      </c>
      <c r="G143" s="118" t="s">
        <v>235</v>
      </c>
      <c r="H143" s="117"/>
      <c r="I143" s="63" t="s">
        <v>281</v>
      </c>
      <c r="K143" s="63">
        <f t="shared" si="2"/>
        <v>140</v>
      </c>
      <c r="L143" s="62">
        <v>43272</v>
      </c>
      <c r="M143" s="104" t="s">
        <v>86</v>
      </c>
      <c r="N143" s="104"/>
      <c r="O143" s="104">
        <v>167840</v>
      </c>
      <c r="P143" s="129" t="s">
        <v>119</v>
      </c>
      <c r="Q143" s="104" t="s">
        <v>145</v>
      </c>
      <c r="T143" s="62"/>
      <c r="AB143" s="62"/>
    </row>
    <row r="144" spans="1:28">
      <c r="A144" s="63">
        <v>48</v>
      </c>
      <c r="B144" s="62">
        <v>43222</v>
      </c>
      <c r="C144" s="61" t="s">
        <v>2</v>
      </c>
      <c r="D144" s="63">
        <v>2595500</v>
      </c>
      <c r="E144" s="61"/>
      <c r="F144" s="61" t="s">
        <v>132</v>
      </c>
      <c r="G144" s="61" t="s">
        <v>235</v>
      </c>
      <c r="H144" s="61"/>
      <c r="I144" s="63" t="s">
        <v>281</v>
      </c>
      <c r="K144" s="63">
        <f t="shared" si="2"/>
        <v>141</v>
      </c>
      <c r="L144" s="62">
        <v>43272</v>
      </c>
      <c r="M144" s="104" t="s">
        <v>295</v>
      </c>
      <c r="N144" s="104"/>
      <c r="O144" s="104">
        <v>16784</v>
      </c>
      <c r="P144" s="129" t="s">
        <v>119</v>
      </c>
      <c r="Q144" s="104" t="s">
        <v>145</v>
      </c>
      <c r="T144" s="62"/>
      <c r="AB144" s="62"/>
    </row>
    <row r="145" spans="1:28">
      <c r="A145" s="63">
        <v>48</v>
      </c>
      <c r="B145" s="58">
        <v>43222</v>
      </c>
      <c r="C145" s="60" t="s">
        <v>277</v>
      </c>
      <c r="D145" s="59">
        <v>28550500</v>
      </c>
      <c r="E145" s="60"/>
      <c r="F145" s="60" t="s">
        <v>132</v>
      </c>
      <c r="G145" s="60" t="s">
        <v>235</v>
      </c>
      <c r="H145" s="60"/>
      <c r="I145" s="63" t="s">
        <v>281</v>
      </c>
      <c r="K145" s="63">
        <f t="shared" si="2"/>
        <v>142</v>
      </c>
      <c r="L145" s="62">
        <v>43272</v>
      </c>
      <c r="M145" s="104" t="s">
        <v>296</v>
      </c>
      <c r="N145" s="104">
        <v>184624</v>
      </c>
      <c r="O145" s="104"/>
      <c r="P145" s="129" t="s">
        <v>119</v>
      </c>
      <c r="Q145" s="104" t="s">
        <v>145</v>
      </c>
      <c r="T145" s="62"/>
      <c r="AB145" s="62"/>
    </row>
    <row r="146" spans="1:28">
      <c r="A146" s="63">
        <v>49</v>
      </c>
      <c r="B146" s="116">
        <v>43222</v>
      </c>
      <c r="C146" s="118" t="s">
        <v>85</v>
      </c>
      <c r="D146" s="118"/>
      <c r="E146" s="117">
        <v>48965000</v>
      </c>
      <c r="F146" s="118" t="s">
        <v>133</v>
      </c>
      <c r="G146" s="118" t="s">
        <v>234</v>
      </c>
      <c r="H146" s="117"/>
      <c r="I146" s="63" t="s">
        <v>281</v>
      </c>
      <c r="K146" s="63">
        <f t="shared" si="2"/>
        <v>143</v>
      </c>
      <c r="L146" s="62">
        <v>43272</v>
      </c>
      <c r="M146" s="104" t="s">
        <v>86</v>
      </c>
      <c r="N146" s="104"/>
      <c r="O146" s="104">
        <v>8036</v>
      </c>
      <c r="P146" s="129" t="s">
        <v>119</v>
      </c>
      <c r="Q146" s="104" t="s">
        <v>146</v>
      </c>
      <c r="T146" s="62"/>
      <c r="AB146" s="62"/>
    </row>
    <row r="147" spans="1:28">
      <c r="A147" s="63">
        <v>49</v>
      </c>
      <c r="B147" s="62">
        <v>43222</v>
      </c>
      <c r="C147" s="61" t="s">
        <v>2</v>
      </c>
      <c r="D147" s="63">
        <v>4896500</v>
      </c>
      <c r="E147" s="61"/>
      <c r="F147" s="61" t="s">
        <v>133</v>
      </c>
      <c r="G147" s="61" t="s">
        <v>234</v>
      </c>
      <c r="H147" s="61"/>
      <c r="I147" s="63" t="s">
        <v>281</v>
      </c>
      <c r="K147" s="63">
        <f t="shared" si="2"/>
        <v>144</v>
      </c>
      <c r="L147" s="62">
        <v>43272</v>
      </c>
      <c r="M147" s="104" t="s">
        <v>295</v>
      </c>
      <c r="N147" s="104"/>
      <c r="O147" s="104">
        <v>0</v>
      </c>
      <c r="P147" s="129" t="s">
        <v>119</v>
      </c>
      <c r="Q147" s="104" t="s">
        <v>146</v>
      </c>
      <c r="T147" s="62"/>
      <c r="AB147" s="62"/>
    </row>
    <row r="148" spans="1:28">
      <c r="A148" s="63">
        <v>49</v>
      </c>
      <c r="B148" s="58">
        <v>43222</v>
      </c>
      <c r="C148" s="60" t="s">
        <v>277</v>
      </c>
      <c r="D148" s="59">
        <v>53861500</v>
      </c>
      <c r="E148" s="60"/>
      <c r="F148" s="60" t="s">
        <v>133</v>
      </c>
      <c r="G148" s="60" t="s">
        <v>234</v>
      </c>
      <c r="H148" s="60"/>
      <c r="I148" s="63" t="s">
        <v>281</v>
      </c>
      <c r="K148" s="63">
        <f t="shared" si="2"/>
        <v>145</v>
      </c>
      <c r="L148" s="62">
        <v>43272</v>
      </c>
      <c r="M148" s="104" t="s">
        <v>296</v>
      </c>
      <c r="N148" s="104">
        <v>8036</v>
      </c>
      <c r="O148" s="104"/>
      <c r="P148" s="129" t="s">
        <v>119</v>
      </c>
      <c r="Q148" s="104" t="s">
        <v>146</v>
      </c>
      <c r="T148" s="62"/>
      <c r="AB148" s="62"/>
    </row>
    <row r="149" spans="1:28">
      <c r="A149" s="63">
        <v>50</v>
      </c>
      <c r="B149" s="116">
        <v>43222</v>
      </c>
      <c r="C149" s="118" t="s">
        <v>161</v>
      </c>
      <c r="D149" s="118"/>
      <c r="E149" s="117">
        <v>22163000</v>
      </c>
      <c r="F149" s="118" t="s">
        <v>133</v>
      </c>
      <c r="G149" s="118" t="s">
        <v>235</v>
      </c>
      <c r="H149" s="117"/>
      <c r="I149" s="63" t="s">
        <v>281</v>
      </c>
      <c r="K149" s="63">
        <f t="shared" si="2"/>
        <v>146</v>
      </c>
      <c r="L149" s="62">
        <v>43272</v>
      </c>
      <c r="M149" s="104" t="s">
        <v>86</v>
      </c>
      <c r="N149" s="104"/>
      <c r="O149" s="104">
        <v>0</v>
      </c>
      <c r="P149" s="129" t="s">
        <v>119</v>
      </c>
      <c r="Q149" s="104" t="s">
        <v>147</v>
      </c>
      <c r="T149" s="62"/>
      <c r="AB149" s="62"/>
    </row>
    <row r="150" spans="1:28">
      <c r="A150" s="63">
        <v>50</v>
      </c>
      <c r="B150" s="62">
        <v>43222</v>
      </c>
      <c r="C150" s="61" t="s">
        <v>2</v>
      </c>
      <c r="D150" s="63">
        <v>2216300</v>
      </c>
      <c r="E150" s="61"/>
      <c r="F150" s="61" t="s">
        <v>133</v>
      </c>
      <c r="G150" s="61" t="s">
        <v>235</v>
      </c>
      <c r="H150" s="61"/>
      <c r="I150" s="63" t="s">
        <v>281</v>
      </c>
      <c r="K150" s="63">
        <f t="shared" si="2"/>
        <v>147</v>
      </c>
      <c r="L150" s="62">
        <v>43272</v>
      </c>
      <c r="M150" s="104" t="s">
        <v>295</v>
      </c>
      <c r="N150" s="104"/>
      <c r="O150" s="104">
        <v>0</v>
      </c>
      <c r="P150" s="129" t="s">
        <v>119</v>
      </c>
      <c r="Q150" s="104" t="s">
        <v>147</v>
      </c>
      <c r="T150" s="62"/>
      <c r="AB150" s="62"/>
    </row>
    <row r="151" spans="1:28">
      <c r="A151" s="63">
        <v>50</v>
      </c>
      <c r="B151" s="58">
        <v>43222</v>
      </c>
      <c r="C151" s="60" t="s">
        <v>277</v>
      </c>
      <c r="D151" s="59">
        <v>24379300</v>
      </c>
      <c r="E151" s="60"/>
      <c r="F151" s="60" t="s">
        <v>133</v>
      </c>
      <c r="G151" s="60" t="s">
        <v>235</v>
      </c>
      <c r="H151" s="60"/>
      <c r="I151" s="63" t="s">
        <v>281</v>
      </c>
      <c r="K151" s="63">
        <f t="shared" si="2"/>
        <v>148</v>
      </c>
      <c r="L151" s="62">
        <v>43272</v>
      </c>
      <c r="M151" s="104" t="s">
        <v>296</v>
      </c>
      <c r="N151" s="104">
        <v>0</v>
      </c>
      <c r="O151" s="104"/>
      <c r="P151" s="129" t="s">
        <v>119</v>
      </c>
      <c r="Q151" s="104" t="s">
        <v>147</v>
      </c>
      <c r="T151" s="62"/>
      <c r="AB151" s="62"/>
    </row>
    <row r="152" spans="1:28">
      <c r="A152" s="63">
        <v>51</v>
      </c>
      <c r="B152" s="116">
        <v>43222</v>
      </c>
      <c r="C152" s="118" t="s">
        <v>85</v>
      </c>
      <c r="D152" s="118"/>
      <c r="E152" s="117">
        <v>13751000</v>
      </c>
      <c r="F152" s="118" t="s">
        <v>133</v>
      </c>
      <c r="G152" s="118" t="s">
        <v>234</v>
      </c>
      <c r="H152" s="117"/>
      <c r="I152" s="63" t="s">
        <v>281</v>
      </c>
      <c r="K152" s="63">
        <f t="shared" si="2"/>
        <v>149</v>
      </c>
      <c r="L152" s="62">
        <v>43272</v>
      </c>
      <c r="M152" s="104" t="s">
        <v>86</v>
      </c>
      <c r="N152" s="104"/>
      <c r="O152" s="104">
        <v>0</v>
      </c>
      <c r="P152" s="129" t="s">
        <v>119</v>
      </c>
      <c r="Q152" s="104" t="s">
        <v>145</v>
      </c>
      <c r="T152" s="62"/>
      <c r="AB152" s="62"/>
    </row>
    <row r="153" spans="1:28">
      <c r="A153" s="63">
        <v>51</v>
      </c>
      <c r="B153" s="62">
        <v>43222</v>
      </c>
      <c r="C153" s="61" t="s">
        <v>2</v>
      </c>
      <c r="D153" s="63">
        <v>1375100</v>
      </c>
      <c r="E153" s="61"/>
      <c r="F153" s="61" t="s">
        <v>133</v>
      </c>
      <c r="G153" s="61" t="s">
        <v>234</v>
      </c>
      <c r="H153" s="61"/>
      <c r="I153" s="63" t="s">
        <v>281</v>
      </c>
      <c r="K153" s="63">
        <f t="shared" si="2"/>
        <v>150</v>
      </c>
      <c r="L153" s="62">
        <v>43272</v>
      </c>
      <c r="M153" s="104" t="s">
        <v>295</v>
      </c>
      <c r="N153" s="104"/>
      <c r="O153" s="104">
        <v>0</v>
      </c>
      <c r="P153" s="129" t="s">
        <v>119</v>
      </c>
      <c r="Q153" s="104" t="s">
        <v>145</v>
      </c>
      <c r="T153" s="62"/>
      <c r="AB153" s="62"/>
    </row>
    <row r="154" spans="1:28">
      <c r="A154" s="63">
        <v>51</v>
      </c>
      <c r="B154" s="58">
        <v>43222</v>
      </c>
      <c r="C154" s="60" t="s">
        <v>277</v>
      </c>
      <c r="D154" s="59">
        <v>15126100</v>
      </c>
      <c r="E154" s="60"/>
      <c r="F154" s="60" t="s">
        <v>133</v>
      </c>
      <c r="G154" s="60" t="s">
        <v>234</v>
      </c>
      <c r="H154" s="60"/>
      <c r="I154" s="63" t="s">
        <v>281</v>
      </c>
      <c r="K154" s="63">
        <f t="shared" si="2"/>
        <v>151</v>
      </c>
      <c r="L154" s="62">
        <v>43272</v>
      </c>
      <c r="M154" s="104" t="s">
        <v>296</v>
      </c>
      <c r="N154" s="104">
        <v>0</v>
      </c>
      <c r="O154" s="104"/>
      <c r="P154" s="129" t="s">
        <v>119</v>
      </c>
      <c r="Q154" s="104" t="s">
        <v>145</v>
      </c>
      <c r="T154" s="62"/>
      <c r="AB154" s="62"/>
    </row>
    <row r="155" spans="1:28">
      <c r="A155" s="63">
        <v>52</v>
      </c>
      <c r="B155" s="116">
        <v>43222</v>
      </c>
      <c r="C155" s="118" t="s">
        <v>161</v>
      </c>
      <c r="D155" s="118"/>
      <c r="E155" s="117">
        <v>6967000</v>
      </c>
      <c r="F155" s="118" t="s">
        <v>133</v>
      </c>
      <c r="G155" s="118" t="s">
        <v>235</v>
      </c>
      <c r="H155" s="117"/>
      <c r="I155" s="63" t="s">
        <v>281</v>
      </c>
      <c r="K155" s="63">
        <f t="shared" si="2"/>
        <v>152</v>
      </c>
      <c r="L155" s="62">
        <v>43272</v>
      </c>
      <c r="M155" s="104" t="s">
        <v>86</v>
      </c>
      <c r="N155" s="104"/>
      <c r="O155" s="104">
        <v>0</v>
      </c>
      <c r="P155" s="129" t="s">
        <v>119</v>
      </c>
      <c r="Q155" s="104" t="s">
        <v>146</v>
      </c>
      <c r="T155" s="62"/>
      <c r="AB155" s="62"/>
    </row>
    <row r="156" spans="1:28">
      <c r="A156" s="63">
        <v>52</v>
      </c>
      <c r="B156" s="62">
        <v>43222</v>
      </c>
      <c r="C156" s="61" t="s">
        <v>2</v>
      </c>
      <c r="D156" s="63">
        <v>696700</v>
      </c>
      <c r="E156" s="61"/>
      <c r="F156" s="61" t="s">
        <v>133</v>
      </c>
      <c r="G156" s="61" t="s">
        <v>235</v>
      </c>
      <c r="H156" s="61"/>
      <c r="I156" s="63" t="s">
        <v>281</v>
      </c>
      <c r="K156" s="63">
        <f t="shared" si="2"/>
        <v>153</v>
      </c>
      <c r="L156" s="62">
        <v>43272</v>
      </c>
      <c r="M156" s="104" t="s">
        <v>295</v>
      </c>
      <c r="N156" s="104"/>
      <c r="O156" s="104">
        <v>0</v>
      </c>
      <c r="P156" s="129" t="s">
        <v>119</v>
      </c>
      <c r="Q156" s="104" t="s">
        <v>146</v>
      </c>
      <c r="T156" s="62"/>
      <c r="AB156" s="62"/>
    </row>
    <row r="157" spans="1:28">
      <c r="A157" s="63">
        <v>52</v>
      </c>
      <c r="B157" s="58">
        <v>43222</v>
      </c>
      <c r="C157" s="60" t="s">
        <v>277</v>
      </c>
      <c r="D157" s="59">
        <v>7663700</v>
      </c>
      <c r="E157" s="60"/>
      <c r="F157" s="60" t="s">
        <v>133</v>
      </c>
      <c r="G157" s="60" t="s">
        <v>235</v>
      </c>
      <c r="H157" s="60"/>
      <c r="I157" s="63" t="s">
        <v>281</v>
      </c>
      <c r="K157" s="63">
        <f t="shared" si="2"/>
        <v>154</v>
      </c>
      <c r="L157" s="62">
        <v>43272</v>
      </c>
      <c r="M157" s="104" t="s">
        <v>296</v>
      </c>
      <c r="N157" s="104">
        <v>0</v>
      </c>
      <c r="O157" s="104"/>
      <c r="P157" s="129" t="s">
        <v>119</v>
      </c>
      <c r="Q157" s="104" t="s">
        <v>146</v>
      </c>
      <c r="T157" s="62"/>
      <c r="AB157" s="62"/>
    </row>
    <row r="158" spans="1:28">
      <c r="A158" s="63">
        <v>53</v>
      </c>
      <c r="B158" s="116">
        <v>43222</v>
      </c>
      <c r="C158" s="118" t="s">
        <v>85</v>
      </c>
      <c r="D158" s="118"/>
      <c r="E158" s="117">
        <v>26277000</v>
      </c>
      <c r="F158" s="118" t="s">
        <v>119</v>
      </c>
      <c r="G158" s="118" t="s">
        <v>234</v>
      </c>
      <c r="H158" s="117"/>
      <c r="I158" s="63" t="s">
        <v>281</v>
      </c>
      <c r="K158" s="63">
        <f t="shared" si="2"/>
        <v>155</v>
      </c>
      <c r="L158" s="62">
        <v>43272</v>
      </c>
      <c r="M158" s="104" t="s">
        <v>86</v>
      </c>
      <c r="N158" s="104"/>
      <c r="O158" s="104">
        <v>193660</v>
      </c>
      <c r="P158" s="129" t="s">
        <v>141</v>
      </c>
      <c r="Q158" s="104" t="s">
        <v>145</v>
      </c>
      <c r="T158" s="62"/>
      <c r="AB158" s="62"/>
    </row>
    <row r="159" spans="1:28">
      <c r="A159" s="63">
        <v>53</v>
      </c>
      <c r="B159" s="62">
        <v>43222</v>
      </c>
      <c r="C159" s="61" t="s">
        <v>2</v>
      </c>
      <c r="D159" s="63">
        <v>2627700</v>
      </c>
      <c r="E159" s="61"/>
      <c r="F159" s="61" t="s">
        <v>119</v>
      </c>
      <c r="G159" s="61" t="s">
        <v>234</v>
      </c>
      <c r="H159" s="61"/>
      <c r="I159" s="63" t="s">
        <v>281</v>
      </c>
      <c r="K159" s="63">
        <f t="shared" si="2"/>
        <v>156</v>
      </c>
      <c r="L159" s="62">
        <v>43272</v>
      </c>
      <c r="M159" s="104" t="s">
        <v>295</v>
      </c>
      <c r="N159" s="104"/>
      <c r="O159" s="104">
        <v>19366</v>
      </c>
      <c r="P159" s="129" t="s">
        <v>141</v>
      </c>
      <c r="Q159" s="104" t="s">
        <v>145</v>
      </c>
      <c r="T159" s="62"/>
      <c r="AB159" s="62"/>
    </row>
    <row r="160" spans="1:28">
      <c r="A160" s="63">
        <v>53</v>
      </c>
      <c r="B160" s="58">
        <v>43222</v>
      </c>
      <c r="C160" s="60" t="s">
        <v>277</v>
      </c>
      <c r="D160" s="59">
        <v>28904700</v>
      </c>
      <c r="E160" s="60"/>
      <c r="F160" s="60" t="s">
        <v>119</v>
      </c>
      <c r="G160" s="60" t="s">
        <v>234</v>
      </c>
      <c r="H160" s="60"/>
      <c r="I160" s="63" t="s">
        <v>281</v>
      </c>
      <c r="K160" s="63">
        <f t="shared" si="2"/>
        <v>157</v>
      </c>
      <c r="L160" s="62">
        <v>43272</v>
      </c>
      <c r="M160" s="104" t="s">
        <v>296</v>
      </c>
      <c r="N160" s="104">
        <v>213026</v>
      </c>
      <c r="O160" s="104"/>
      <c r="P160" s="129" t="s">
        <v>141</v>
      </c>
      <c r="Q160" s="104" t="s">
        <v>145</v>
      </c>
      <c r="T160" s="62"/>
      <c r="AB160" s="62"/>
    </row>
    <row r="161" spans="1:28">
      <c r="A161" s="63">
        <v>54</v>
      </c>
      <c r="B161" s="116">
        <v>43222</v>
      </c>
      <c r="C161" s="118" t="s">
        <v>161</v>
      </c>
      <c r="D161" s="118"/>
      <c r="E161" s="117">
        <v>16421000</v>
      </c>
      <c r="F161" s="118" t="s">
        <v>119</v>
      </c>
      <c r="G161" s="118" t="s">
        <v>235</v>
      </c>
      <c r="H161" s="117"/>
      <c r="I161" s="63" t="s">
        <v>281</v>
      </c>
      <c r="K161" s="63">
        <f t="shared" si="2"/>
        <v>158</v>
      </c>
      <c r="L161" s="62">
        <v>43272</v>
      </c>
      <c r="M161" s="104" t="s">
        <v>86</v>
      </c>
      <c r="N161" s="104"/>
      <c r="O161" s="104">
        <v>9273</v>
      </c>
      <c r="P161" s="129" t="s">
        <v>141</v>
      </c>
      <c r="Q161" s="104" t="s">
        <v>146</v>
      </c>
      <c r="T161" s="62"/>
      <c r="AB161" s="62"/>
    </row>
    <row r="162" spans="1:28">
      <c r="A162" s="63">
        <v>54</v>
      </c>
      <c r="B162" s="62">
        <v>43222</v>
      </c>
      <c r="C162" s="61" t="s">
        <v>2</v>
      </c>
      <c r="D162" s="63">
        <v>1642100</v>
      </c>
      <c r="E162" s="61"/>
      <c r="F162" s="61" t="s">
        <v>119</v>
      </c>
      <c r="G162" s="61" t="s">
        <v>235</v>
      </c>
      <c r="H162" s="61"/>
      <c r="I162" s="63" t="s">
        <v>281</v>
      </c>
      <c r="K162" s="63">
        <f t="shared" si="2"/>
        <v>159</v>
      </c>
      <c r="L162" s="62">
        <v>43272</v>
      </c>
      <c r="M162" s="104" t="s">
        <v>295</v>
      </c>
      <c r="N162" s="104"/>
      <c r="O162" s="104">
        <v>0</v>
      </c>
      <c r="P162" s="129" t="s">
        <v>141</v>
      </c>
      <c r="Q162" s="104" t="s">
        <v>146</v>
      </c>
      <c r="T162" s="62"/>
      <c r="AB162" s="62"/>
    </row>
    <row r="163" spans="1:28">
      <c r="A163" s="63">
        <v>54</v>
      </c>
      <c r="B163" s="58">
        <v>43222</v>
      </c>
      <c r="C163" s="60" t="s">
        <v>277</v>
      </c>
      <c r="D163" s="59">
        <v>18063100</v>
      </c>
      <c r="E163" s="60"/>
      <c r="F163" s="60" t="s">
        <v>119</v>
      </c>
      <c r="G163" s="60" t="s">
        <v>235</v>
      </c>
      <c r="H163" s="60"/>
      <c r="I163" s="63" t="s">
        <v>281</v>
      </c>
      <c r="K163" s="63">
        <f t="shared" si="2"/>
        <v>160</v>
      </c>
      <c r="L163" s="62">
        <v>43272</v>
      </c>
      <c r="M163" s="104" t="s">
        <v>296</v>
      </c>
      <c r="N163" s="104">
        <v>9273</v>
      </c>
      <c r="O163" s="104"/>
      <c r="P163" s="129" t="s">
        <v>141</v>
      </c>
      <c r="Q163" s="104" t="s">
        <v>146</v>
      </c>
      <c r="T163" s="62"/>
      <c r="AB163" s="62"/>
    </row>
    <row r="164" spans="1:28">
      <c r="A164" s="63">
        <v>55</v>
      </c>
      <c r="B164" s="116">
        <v>43222</v>
      </c>
      <c r="C164" s="118" t="s">
        <v>85</v>
      </c>
      <c r="D164" s="118"/>
      <c r="E164" s="117">
        <v>40017000</v>
      </c>
      <c r="F164" s="118" t="s">
        <v>120</v>
      </c>
      <c r="G164" s="118" t="s">
        <v>234</v>
      </c>
      <c r="H164" s="117"/>
      <c r="I164" s="63" t="s">
        <v>281</v>
      </c>
      <c r="K164" s="63">
        <f t="shared" si="2"/>
        <v>161</v>
      </c>
      <c r="L164" s="62">
        <v>43272</v>
      </c>
      <c r="M164" s="104" t="s">
        <v>86</v>
      </c>
      <c r="N164" s="104"/>
      <c r="O164" s="104">
        <v>1153660</v>
      </c>
      <c r="P164" s="129" t="s">
        <v>141</v>
      </c>
      <c r="Q164" s="104" t="s">
        <v>236</v>
      </c>
      <c r="T164" s="62"/>
      <c r="AB164" s="62"/>
    </row>
    <row r="165" spans="1:28">
      <c r="A165" s="63">
        <v>55</v>
      </c>
      <c r="B165" s="62">
        <v>43222</v>
      </c>
      <c r="C165" s="61" t="s">
        <v>2</v>
      </c>
      <c r="D165" s="63">
        <v>4001700</v>
      </c>
      <c r="E165" s="61"/>
      <c r="F165" s="61" t="s">
        <v>120</v>
      </c>
      <c r="G165" s="61" t="s">
        <v>234</v>
      </c>
      <c r="H165" s="61"/>
      <c r="I165" s="63" t="s">
        <v>281</v>
      </c>
      <c r="K165" s="63">
        <f t="shared" si="2"/>
        <v>162</v>
      </c>
      <c r="L165" s="62">
        <v>43272</v>
      </c>
      <c r="M165" s="104" t="s">
        <v>295</v>
      </c>
      <c r="N165" s="104"/>
      <c r="O165" s="104">
        <v>115366</v>
      </c>
      <c r="P165" s="129" t="s">
        <v>141</v>
      </c>
      <c r="Q165" s="104" t="s">
        <v>236</v>
      </c>
      <c r="T165" s="62"/>
      <c r="AB165" s="62"/>
    </row>
    <row r="166" spans="1:28">
      <c r="A166" s="63">
        <v>55</v>
      </c>
      <c r="B166" s="58">
        <v>43222</v>
      </c>
      <c r="C166" s="60" t="s">
        <v>277</v>
      </c>
      <c r="D166" s="59">
        <v>44018700</v>
      </c>
      <c r="E166" s="60"/>
      <c r="F166" s="60" t="s">
        <v>120</v>
      </c>
      <c r="G166" s="60" t="s">
        <v>234</v>
      </c>
      <c r="H166" s="60"/>
      <c r="I166" s="63" t="s">
        <v>281</v>
      </c>
      <c r="K166" s="63">
        <f t="shared" si="2"/>
        <v>163</v>
      </c>
      <c r="L166" s="62">
        <v>43272</v>
      </c>
      <c r="M166" s="104" t="s">
        <v>296</v>
      </c>
      <c r="N166" s="104">
        <v>1269026</v>
      </c>
      <c r="O166" s="104"/>
      <c r="P166" s="129" t="s">
        <v>141</v>
      </c>
      <c r="Q166" s="104" t="s">
        <v>236</v>
      </c>
      <c r="T166" s="62"/>
      <c r="AB166" s="62"/>
    </row>
    <row r="167" spans="1:28">
      <c r="A167" s="63">
        <v>56</v>
      </c>
      <c r="B167" s="116">
        <v>43222</v>
      </c>
      <c r="C167" s="118" t="s">
        <v>161</v>
      </c>
      <c r="D167" s="118"/>
      <c r="E167" s="117">
        <v>22866000</v>
      </c>
      <c r="F167" s="118" t="s">
        <v>120</v>
      </c>
      <c r="G167" s="118" t="s">
        <v>235</v>
      </c>
      <c r="H167" s="117"/>
      <c r="I167" s="63" t="s">
        <v>281</v>
      </c>
      <c r="K167" s="63">
        <f t="shared" si="2"/>
        <v>164</v>
      </c>
      <c r="L167" s="62">
        <v>43272</v>
      </c>
      <c r="M167" s="104" t="s">
        <v>86</v>
      </c>
      <c r="N167" s="104"/>
      <c r="O167" s="104">
        <v>55238</v>
      </c>
      <c r="P167" s="129" t="s">
        <v>141</v>
      </c>
      <c r="Q167" s="104" t="s">
        <v>237</v>
      </c>
      <c r="T167" s="62"/>
      <c r="AB167" s="62"/>
    </row>
    <row r="168" spans="1:28">
      <c r="A168" s="63">
        <v>56</v>
      </c>
      <c r="B168" s="62">
        <v>43222</v>
      </c>
      <c r="C168" s="61" t="s">
        <v>2</v>
      </c>
      <c r="D168" s="63">
        <v>2286600</v>
      </c>
      <c r="E168" s="61"/>
      <c r="F168" s="61" t="s">
        <v>120</v>
      </c>
      <c r="G168" s="61" t="s">
        <v>235</v>
      </c>
      <c r="H168" s="61"/>
      <c r="I168" s="63" t="s">
        <v>281</v>
      </c>
      <c r="K168" s="63">
        <f t="shared" si="2"/>
        <v>165</v>
      </c>
      <c r="L168" s="62">
        <v>43272</v>
      </c>
      <c r="M168" s="104" t="s">
        <v>295</v>
      </c>
      <c r="N168" s="104"/>
      <c r="O168" s="104">
        <v>0</v>
      </c>
      <c r="P168" s="129" t="s">
        <v>141</v>
      </c>
      <c r="Q168" s="104" t="s">
        <v>237</v>
      </c>
      <c r="T168" s="62"/>
      <c r="AB168" s="62"/>
    </row>
    <row r="169" spans="1:28">
      <c r="A169" s="63">
        <v>56</v>
      </c>
      <c r="B169" s="58">
        <v>43222</v>
      </c>
      <c r="C169" s="60" t="s">
        <v>277</v>
      </c>
      <c r="D169" s="59">
        <v>25152600</v>
      </c>
      <c r="E169" s="60"/>
      <c r="F169" s="60" t="s">
        <v>120</v>
      </c>
      <c r="G169" s="60" t="s">
        <v>235</v>
      </c>
      <c r="H169" s="60"/>
      <c r="I169" s="63" t="s">
        <v>281</v>
      </c>
      <c r="K169" s="63">
        <f t="shared" si="2"/>
        <v>166</v>
      </c>
      <c r="L169" s="62">
        <v>43272</v>
      </c>
      <c r="M169" s="104" t="s">
        <v>296</v>
      </c>
      <c r="N169" s="104">
        <v>55238</v>
      </c>
      <c r="O169" s="104"/>
      <c r="P169" s="129" t="s">
        <v>141</v>
      </c>
      <c r="Q169" s="104" t="s">
        <v>237</v>
      </c>
      <c r="T169" s="62"/>
      <c r="AB169" s="62"/>
    </row>
    <row r="170" spans="1:28">
      <c r="A170" s="63">
        <v>57</v>
      </c>
      <c r="B170" s="116">
        <v>43222</v>
      </c>
      <c r="C170" s="118" t="s">
        <v>85</v>
      </c>
      <c r="D170" s="118"/>
      <c r="E170" s="117">
        <v>2759000</v>
      </c>
      <c r="F170" s="118" t="s">
        <v>134</v>
      </c>
      <c r="G170" s="118" t="s">
        <v>234</v>
      </c>
      <c r="H170" s="117"/>
      <c r="I170" s="63" t="s">
        <v>281</v>
      </c>
      <c r="K170" s="63">
        <f t="shared" si="2"/>
        <v>167</v>
      </c>
      <c r="L170" s="62">
        <v>43272</v>
      </c>
      <c r="M170" s="104" t="s">
        <v>86</v>
      </c>
      <c r="N170" s="104"/>
      <c r="O170" s="104">
        <v>245000</v>
      </c>
      <c r="P170" s="129" t="s">
        <v>141</v>
      </c>
      <c r="Q170" s="104" t="s">
        <v>147</v>
      </c>
      <c r="T170" s="62"/>
      <c r="AB170" s="62"/>
    </row>
    <row r="171" spans="1:28">
      <c r="A171" s="63">
        <v>57</v>
      </c>
      <c r="B171" s="62">
        <v>43222</v>
      </c>
      <c r="C171" s="61" t="s">
        <v>2</v>
      </c>
      <c r="D171" s="63">
        <v>275900</v>
      </c>
      <c r="E171" s="61"/>
      <c r="F171" s="61" t="s">
        <v>134</v>
      </c>
      <c r="G171" s="61" t="s">
        <v>234</v>
      </c>
      <c r="H171" s="61"/>
      <c r="I171" s="63" t="s">
        <v>281</v>
      </c>
      <c r="K171" s="63">
        <f t="shared" si="2"/>
        <v>168</v>
      </c>
      <c r="L171" s="62">
        <v>43272</v>
      </c>
      <c r="M171" s="104" t="s">
        <v>295</v>
      </c>
      <c r="N171" s="104"/>
      <c r="O171" s="104">
        <v>24500</v>
      </c>
      <c r="P171" s="129" t="s">
        <v>141</v>
      </c>
      <c r="Q171" s="104" t="s">
        <v>147</v>
      </c>
      <c r="T171" s="62"/>
      <c r="AB171" s="62"/>
    </row>
    <row r="172" spans="1:28">
      <c r="A172" s="63">
        <v>57</v>
      </c>
      <c r="B172" s="58">
        <v>43222</v>
      </c>
      <c r="C172" s="60" t="s">
        <v>277</v>
      </c>
      <c r="D172" s="59">
        <v>3034900</v>
      </c>
      <c r="E172" s="60"/>
      <c r="F172" s="60" t="s">
        <v>134</v>
      </c>
      <c r="G172" s="60" t="s">
        <v>234</v>
      </c>
      <c r="H172" s="60"/>
      <c r="I172" s="63" t="s">
        <v>281</v>
      </c>
      <c r="K172" s="63">
        <f t="shared" si="2"/>
        <v>169</v>
      </c>
      <c r="L172" s="62">
        <v>43272</v>
      </c>
      <c r="M172" s="104" t="s">
        <v>296</v>
      </c>
      <c r="N172" s="104">
        <v>269500</v>
      </c>
      <c r="O172" s="104"/>
      <c r="P172" s="129" t="s">
        <v>141</v>
      </c>
      <c r="Q172" s="104" t="s">
        <v>147</v>
      </c>
      <c r="T172" s="62"/>
      <c r="AB172" s="62"/>
    </row>
    <row r="173" spans="1:28">
      <c r="A173" s="63">
        <v>58</v>
      </c>
      <c r="B173" s="116">
        <v>43222</v>
      </c>
      <c r="C173" s="118" t="s">
        <v>161</v>
      </c>
      <c r="D173" s="118"/>
      <c r="E173" s="117">
        <v>1600000</v>
      </c>
      <c r="F173" s="118" t="s">
        <v>134</v>
      </c>
      <c r="G173" s="118" t="s">
        <v>235</v>
      </c>
      <c r="H173" s="117"/>
      <c r="I173" s="63" t="s">
        <v>281</v>
      </c>
      <c r="K173" s="63">
        <f t="shared" si="2"/>
        <v>170</v>
      </c>
      <c r="L173" s="62">
        <v>43272</v>
      </c>
      <c r="M173" s="104" t="s">
        <v>86</v>
      </c>
      <c r="N173" s="104"/>
      <c r="O173" s="104">
        <v>17840</v>
      </c>
      <c r="P173" s="129" t="s">
        <v>134</v>
      </c>
      <c r="Q173" s="104" t="s">
        <v>145</v>
      </c>
      <c r="T173" s="62"/>
      <c r="AB173" s="62"/>
    </row>
    <row r="174" spans="1:28">
      <c r="A174" s="63">
        <v>58</v>
      </c>
      <c r="B174" s="62">
        <v>43222</v>
      </c>
      <c r="C174" s="61" t="s">
        <v>2</v>
      </c>
      <c r="D174" s="63">
        <v>160000</v>
      </c>
      <c r="E174" s="61"/>
      <c r="F174" s="61" t="s">
        <v>134</v>
      </c>
      <c r="G174" s="61" t="s">
        <v>235</v>
      </c>
      <c r="H174" s="61"/>
      <c r="I174" s="63" t="s">
        <v>281</v>
      </c>
      <c r="K174" s="63">
        <f t="shared" si="2"/>
        <v>171</v>
      </c>
      <c r="L174" s="62">
        <v>43272</v>
      </c>
      <c r="M174" s="104" t="s">
        <v>295</v>
      </c>
      <c r="N174" s="104"/>
      <c r="O174" s="104">
        <v>1784</v>
      </c>
      <c r="P174" s="129" t="s">
        <v>134</v>
      </c>
      <c r="Q174" s="104" t="s">
        <v>145</v>
      </c>
      <c r="T174" s="62"/>
      <c r="AB174" s="62"/>
    </row>
    <row r="175" spans="1:28">
      <c r="A175" s="63">
        <v>58</v>
      </c>
      <c r="B175" s="58">
        <v>43222</v>
      </c>
      <c r="C175" s="60" t="s">
        <v>277</v>
      </c>
      <c r="D175" s="59">
        <v>1760000</v>
      </c>
      <c r="E175" s="60"/>
      <c r="F175" s="60" t="s">
        <v>134</v>
      </c>
      <c r="G175" s="60" t="s">
        <v>235</v>
      </c>
      <c r="H175" s="60"/>
      <c r="I175" s="63" t="s">
        <v>281</v>
      </c>
      <c r="K175" s="63">
        <f t="shared" si="2"/>
        <v>172</v>
      </c>
      <c r="L175" s="62">
        <v>43272</v>
      </c>
      <c r="M175" s="104" t="s">
        <v>296</v>
      </c>
      <c r="N175" s="104">
        <v>19624</v>
      </c>
      <c r="O175" s="104"/>
      <c r="P175" s="129" t="s">
        <v>134</v>
      </c>
      <c r="Q175" s="104" t="s">
        <v>145</v>
      </c>
      <c r="T175" s="62"/>
      <c r="AB175" s="62"/>
    </row>
    <row r="176" spans="1:28">
      <c r="A176" s="63">
        <v>59</v>
      </c>
      <c r="B176" s="116">
        <v>43222</v>
      </c>
      <c r="C176" s="118" t="s">
        <v>85</v>
      </c>
      <c r="D176" s="118"/>
      <c r="E176" s="117">
        <v>15138000</v>
      </c>
      <c r="F176" s="118" t="s">
        <v>135</v>
      </c>
      <c r="G176" s="118" t="s">
        <v>234</v>
      </c>
      <c r="H176" s="117"/>
      <c r="I176" s="63" t="s">
        <v>281</v>
      </c>
      <c r="K176" s="63">
        <f t="shared" si="2"/>
        <v>173</v>
      </c>
      <c r="L176" s="62">
        <v>43272</v>
      </c>
      <c r="M176" s="104" t="s">
        <v>86</v>
      </c>
      <c r="N176" s="104"/>
      <c r="O176" s="104">
        <v>854</v>
      </c>
      <c r="P176" s="129" t="s">
        <v>134</v>
      </c>
      <c r="Q176" s="104" t="s">
        <v>146</v>
      </c>
      <c r="T176" s="62"/>
      <c r="AB176" s="62"/>
    </row>
    <row r="177" spans="1:28">
      <c r="A177" s="63">
        <v>59</v>
      </c>
      <c r="B177" s="62">
        <v>43222</v>
      </c>
      <c r="C177" s="61" t="s">
        <v>2</v>
      </c>
      <c r="D177" s="63">
        <v>1513800</v>
      </c>
      <c r="E177" s="61"/>
      <c r="F177" s="61" t="s">
        <v>135</v>
      </c>
      <c r="G177" s="61" t="s">
        <v>234</v>
      </c>
      <c r="H177" s="61"/>
      <c r="I177" s="63" t="s">
        <v>281</v>
      </c>
      <c r="K177" s="63">
        <f t="shared" si="2"/>
        <v>174</v>
      </c>
      <c r="L177" s="62">
        <v>43272</v>
      </c>
      <c r="M177" s="104" t="s">
        <v>295</v>
      </c>
      <c r="N177" s="104"/>
      <c r="O177" s="104">
        <v>0</v>
      </c>
      <c r="P177" s="129" t="s">
        <v>134</v>
      </c>
      <c r="Q177" s="104" t="s">
        <v>146</v>
      </c>
      <c r="T177" s="62"/>
      <c r="AB177" s="62"/>
    </row>
    <row r="178" spans="1:28">
      <c r="A178" s="63">
        <v>59</v>
      </c>
      <c r="B178" s="58">
        <v>43222</v>
      </c>
      <c r="C178" s="60" t="s">
        <v>277</v>
      </c>
      <c r="D178" s="59">
        <v>16651800</v>
      </c>
      <c r="E178" s="60"/>
      <c r="F178" s="60" t="s">
        <v>135</v>
      </c>
      <c r="G178" s="60" t="s">
        <v>234</v>
      </c>
      <c r="H178" s="60"/>
      <c r="I178" s="63" t="s">
        <v>281</v>
      </c>
      <c r="K178" s="63">
        <f t="shared" si="2"/>
        <v>175</v>
      </c>
      <c r="L178" s="62">
        <v>43272</v>
      </c>
      <c r="M178" s="104" t="s">
        <v>296</v>
      </c>
      <c r="N178" s="104">
        <v>854</v>
      </c>
      <c r="O178" s="104"/>
      <c r="P178" s="129" t="s">
        <v>134</v>
      </c>
      <c r="Q178" s="104" t="s">
        <v>146</v>
      </c>
      <c r="T178" s="62"/>
      <c r="AB178" s="62"/>
    </row>
    <row r="179" spans="1:28">
      <c r="A179" s="63">
        <v>60</v>
      </c>
      <c r="B179" s="116">
        <v>43222</v>
      </c>
      <c r="C179" s="118" t="s">
        <v>161</v>
      </c>
      <c r="D179" s="118"/>
      <c r="E179" s="117">
        <v>8780000</v>
      </c>
      <c r="F179" s="118" t="s">
        <v>135</v>
      </c>
      <c r="G179" s="118" t="s">
        <v>235</v>
      </c>
      <c r="H179" s="117"/>
      <c r="I179" s="63" t="s">
        <v>281</v>
      </c>
      <c r="K179" s="63">
        <f t="shared" si="2"/>
        <v>176</v>
      </c>
      <c r="L179" s="62">
        <v>43272</v>
      </c>
      <c r="M179" s="104" t="s">
        <v>86</v>
      </c>
      <c r="N179" s="104"/>
      <c r="O179" s="104">
        <v>0</v>
      </c>
      <c r="P179" s="129" t="s">
        <v>134</v>
      </c>
      <c r="Q179" s="104" t="s">
        <v>147</v>
      </c>
      <c r="T179" s="62"/>
      <c r="AB179" s="62"/>
    </row>
    <row r="180" spans="1:28">
      <c r="A180" s="63">
        <v>60</v>
      </c>
      <c r="B180" s="62">
        <v>43222</v>
      </c>
      <c r="C180" s="61" t="s">
        <v>2</v>
      </c>
      <c r="D180" s="63">
        <v>878000</v>
      </c>
      <c r="E180" s="61"/>
      <c r="F180" s="61" t="s">
        <v>135</v>
      </c>
      <c r="G180" s="61" t="s">
        <v>235</v>
      </c>
      <c r="H180" s="61"/>
      <c r="I180" s="63" t="s">
        <v>281</v>
      </c>
      <c r="K180" s="63">
        <f t="shared" si="2"/>
        <v>177</v>
      </c>
      <c r="L180" s="62">
        <v>43272</v>
      </c>
      <c r="M180" s="104" t="s">
        <v>295</v>
      </c>
      <c r="N180" s="104"/>
      <c r="O180" s="104">
        <v>0</v>
      </c>
      <c r="P180" s="129" t="s">
        <v>134</v>
      </c>
      <c r="Q180" s="104" t="s">
        <v>147</v>
      </c>
      <c r="T180" s="62"/>
      <c r="AB180" s="62"/>
    </row>
    <row r="181" spans="1:28">
      <c r="A181" s="63">
        <v>60</v>
      </c>
      <c r="B181" s="58">
        <v>43222</v>
      </c>
      <c r="C181" s="60" t="s">
        <v>277</v>
      </c>
      <c r="D181" s="59">
        <v>9658000</v>
      </c>
      <c r="E181" s="60"/>
      <c r="F181" s="60" t="s">
        <v>135</v>
      </c>
      <c r="G181" s="60" t="s">
        <v>235</v>
      </c>
      <c r="H181" s="60"/>
      <c r="I181" s="63" t="s">
        <v>281</v>
      </c>
      <c r="K181" s="63">
        <f t="shared" si="2"/>
        <v>178</v>
      </c>
      <c r="L181" s="62">
        <v>43272</v>
      </c>
      <c r="M181" s="104" t="s">
        <v>296</v>
      </c>
      <c r="N181" s="104">
        <v>0</v>
      </c>
      <c r="O181" s="104"/>
      <c r="P181" s="129" t="s">
        <v>134</v>
      </c>
      <c r="Q181" s="104" t="s">
        <v>147</v>
      </c>
      <c r="T181" s="62"/>
      <c r="AB181" s="62"/>
    </row>
    <row r="182" spans="1:28">
      <c r="A182" s="63">
        <v>61</v>
      </c>
      <c r="B182" s="116">
        <v>43222</v>
      </c>
      <c r="C182" s="118" t="s">
        <v>85</v>
      </c>
      <c r="D182" s="118"/>
      <c r="E182" s="117">
        <v>7784000</v>
      </c>
      <c r="F182" s="118" t="s">
        <v>123</v>
      </c>
      <c r="G182" s="118" t="s">
        <v>234</v>
      </c>
      <c r="H182" s="117"/>
      <c r="I182" s="63" t="s">
        <v>281</v>
      </c>
      <c r="K182" s="63">
        <f t="shared" si="2"/>
        <v>179</v>
      </c>
      <c r="L182" s="62">
        <v>43272</v>
      </c>
      <c r="M182" s="104" t="s">
        <v>86</v>
      </c>
      <c r="N182" s="104"/>
      <c r="O182" s="104">
        <v>99770</v>
      </c>
      <c r="P182" s="129" t="s">
        <v>142</v>
      </c>
      <c r="Q182" s="104" t="s">
        <v>145</v>
      </c>
      <c r="T182" s="62"/>
      <c r="AB182" s="62"/>
    </row>
    <row r="183" spans="1:28">
      <c r="A183" s="63">
        <v>61</v>
      </c>
      <c r="B183" s="62">
        <v>43222</v>
      </c>
      <c r="C183" s="61" t="s">
        <v>2</v>
      </c>
      <c r="D183" s="63">
        <v>778400</v>
      </c>
      <c r="E183" s="61"/>
      <c r="F183" s="61" t="s">
        <v>123</v>
      </c>
      <c r="G183" s="61" t="s">
        <v>234</v>
      </c>
      <c r="H183" s="61"/>
      <c r="I183" s="63" t="s">
        <v>281</v>
      </c>
      <c r="K183" s="63">
        <f t="shared" si="2"/>
        <v>180</v>
      </c>
      <c r="L183" s="62">
        <v>43272</v>
      </c>
      <c r="M183" s="104" t="s">
        <v>295</v>
      </c>
      <c r="N183" s="104"/>
      <c r="O183" s="104">
        <v>9977</v>
      </c>
      <c r="P183" s="129" t="s">
        <v>142</v>
      </c>
      <c r="Q183" s="104" t="s">
        <v>145</v>
      </c>
      <c r="T183" s="62"/>
      <c r="AB183" s="62"/>
    </row>
    <row r="184" spans="1:28">
      <c r="A184" s="63">
        <v>61</v>
      </c>
      <c r="B184" s="58">
        <v>43222</v>
      </c>
      <c r="C184" s="60" t="s">
        <v>277</v>
      </c>
      <c r="D184" s="59">
        <v>8562400</v>
      </c>
      <c r="E184" s="60"/>
      <c r="F184" s="60" t="s">
        <v>123</v>
      </c>
      <c r="G184" s="60" t="s">
        <v>234</v>
      </c>
      <c r="H184" s="60"/>
      <c r="I184" s="63" t="s">
        <v>281</v>
      </c>
      <c r="K184" s="63">
        <f t="shared" si="2"/>
        <v>181</v>
      </c>
      <c r="L184" s="62">
        <v>43272</v>
      </c>
      <c r="M184" s="104" t="s">
        <v>296</v>
      </c>
      <c r="N184" s="104">
        <v>109747</v>
      </c>
      <c r="O184" s="104"/>
      <c r="P184" s="129" t="s">
        <v>142</v>
      </c>
      <c r="Q184" s="104" t="s">
        <v>145</v>
      </c>
      <c r="T184" s="62"/>
      <c r="AB184" s="62"/>
    </row>
    <row r="185" spans="1:28">
      <c r="A185" s="63">
        <v>62</v>
      </c>
      <c r="B185" s="116">
        <v>43222</v>
      </c>
      <c r="C185" s="118" t="s">
        <v>161</v>
      </c>
      <c r="D185" s="118"/>
      <c r="E185" s="117">
        <v>4515000</v>
      </c>
      <c r="F185" s="118" t="s">
        <v>123</v>
      </c>
      <c r="G185" s="118" t="s">
        <v>235</v>
      </c>
      <c r="H185" s="117"/>
      <c r="I185" s="63" t="s">
        <v>281</v>
      </c>
      <c r="K185" s="63">
        <f t="shared" si="2"/>
        <v>182</v>
      </c>
      <c r="L185" s="62">
        <v>43272</v>
      </c>
      <c r="M185" s="104" t="s">
        <v>86</v>
      </c>
      <c r="N185" s="104"/>
      <c r="O185" s="104">
        <v>4777</v>
      </c>
      <c r="P185" s="129" t="s">
        <v>142</v>
      </c>
      <c r="Q185" s="104" t="s">
        <v>146</v>
      </c>
      <c r="T185" s="62"/>
      <c r="AB185" s="62"/>
    </row>
    <row r="186" spans="1:28">
      <c r="A186" s="63">
        <v>62</v>
      </c>
      <c r="B186" s="62">
        <v>43222</v>
      </c>
      <c r="C186" s="61" t="s">
        <v>2</v>
      </c>
      <c r="D186" s="63">
        <v>451500</v>
      </c>
      <c r="E186" s="61"/>
      <c r="F186" s="61" t="s">
        <v>123</v>
      </c>
      <c r="G186" s="61" t="s">
        <v>235</v>
      </c>
      <c r="H186" s="61"/>
      <c r="I186" s="63" t="s">
        <v>281</v>
      </c>
      <c r="K186" s="63">
        <f t="shared" si="2"/>
        <v>183</v>
      </c>
      <c r="L186" s="62">
        <v>43272</v>
      </c>
      <c r="M186" s="104" t="s">
        <v>295</v>
      </c>
      <c r="N186" s="104"/>
      <c r="O186" s="104">
        <v>0</v>
      </c>
      <c r="P186" s="129" t="s">
        <v>142</v>
      </c>
      <c r="Q186" s="104" t="s">
        <v>146</v>
      </c>
      <c r="T186" s="62"/>
      <c r="AB186" s="62"/>
    </row>
    <row r="187" spans="1:28">
      <c r="A187" s="63">
        <v>62</v>
      </c>
      <c r="B187" s="58">
        <v>43222</v>
      </c>
      <c r="C187" s="60" t="s">
        <v>277</v>
      </c>
      <c r="D187" s="59">
        <v>4966500</v>
      </c>
      <c r="E187" s="60"/>
      <c r="F187" s="60" t="s">
        <v>123</v>
      </c>
      <c r="G187" s="60" t="s">
        <v>235</v>
      </c>
      <c r="H187" s="60"/>
      <c r="I187" s="63" t="s">
        <v>281</v>
      </c>
      <c r="K187" s="63">
        <f t="shared" si="2"/>
        <v>184</v>
      </c>
      <c r="L187" s="62">
        <v>43272</v>
      </c>
      <c r="M187" s="104" t="s">
        <v>296</v>
      </c>
      <c r="N187" s="104">
        <v>4777</v>
      </c>
      <c r="O187" s="104"/>
      <c r="P187" s="129" t="s">
        <v>142</v>
      </c>
      <c r="Q187" s="104" t="s">
        <v>146</v>
      </c>
      <c r="T187" s="62"/>
      <c r="AB187" s="62"/>
    </row>
    <row r="188" spans="1:28">
      <c r="A188" s="63">
        <v>63</v>
      </c>
      <c r="B188" s="116">
        <v>43222</v>
      </c>
      <c r="C188" s="118" t="s">
        <v>85</v>
      </c>
      <c r="D188" s="118"/>
      <c r="E188" s="117">
        <v>7519960</v>
      </c>
      <c r="F188" s="118" t="s">
        <v>123</v>
      </c>
      <c r="G188" s="118" t="s">
        <v>234</v>
      </c>
      <c r="H188" s="117"/>
      <c r="I188" s="63" t="s">
        <v>281</v>
      </c>
      <c r="K188" s="63">
        <f t="shared" si="2"/>
        <v>185</v>
      </c>
      <c r="L188" s="62">
        <v>43272</v>
      </c>
      <c r="M188" s="104" t="s">
        <v>86</v>
      </c>
      <c r="N188" s="104"/>
      <c r="O188" s="104">
        <v>0</v>
      </c>
      <c r="P188" s="129" t="s">
        <v>142</v>
      </c>
      <c r="Q188" s="104" t="s">
        <v>147</v>
      </c>
      <c r="T188" s="62"/>
      <c r="AB188" s="62"/>
    </row>
    <row r="189" spans="1:28">
      <c r="A189" s="63">
        <v>63</v>
      </c>
      <c r="B189" s="62">
        <v>43222</v>
      </c>
      <c r="C189" s="61" t="s">
        <v>2</v>
      </c>
      <c r="D189" s="63">
        <v>751996</v>
      </c>
      <c r="E189" s="61"/>
      <c r="F189" s="61" t="s">
        <v>123</v>
      </c>
      <c r="G189" s="61" t="s">
        <v>234</v>
      </c>
      <c r="H189" s="61"/>
      <c r="I189" s="63" t="s">
        <v>281</v>
      </c>
      <c r="K189" s="63">
        <f t="shared" si="2"/>
        <v>186</v>
      </c>
      <c r="L189" s="62">
        <v>43272</v>
      </c>
      <c r="M189" s="104" t="s">
        <v>295</v>
      </c>
      <c r="N189" s="104"/>
      <c r="O189" s="104">
        <v>0</v>
      </c>
      <c r="P189" s="129" t="s">
        <v>142</v>
      </c>
      <c r="Q189" s="104" t="s">
        <v>147</v>
      </c>
      <c r="T189" s="62"/>
      <c r="AB189" s="62"/>
    </row>
    <row r="190" spans="1:28">
      <c r="A190" s="63">
        <v>63</v>
      </c>
      <c r="B190" s="58">
        <v>43222</v>
      </c>
      <c r="C190" s="60" t="s">
        <v>277</v>
      </c>
      <c r="D190" s="59">
        <v>8271956</v>
      </c>
      <c r="E190" s="60"/>
      <c r="F190" s="60" t="s">
        <v>123</v>
      </c>
      <c r="G190" s="60" t="s">
        <v>234</v>
      </c>
      <c r="H190" s="60"/>
      <c r="I190" s="63" t="s">
        <v>281</v>
      </c>
      <c r="K190" s="63">
        <f t="shared" si="2"/>
        <v>187</v>
      </c>
      <c r="L190" s="62">
        <v>43272</v>
      </c>
      <c r="M190" s="104" t="s">
        <v>296</v>
      </c>
      <c r="N190" s="104">
        <v>0</v>
      </c>
      <c r="O190" s="104"/>
      <c r="P190" s="129" t="s">
        <v>142</v>
      </c>
      <c r="Q190" s="104" t="s">
        <v>147</v>
      </c>
      <c r="T190" s="62"/>
      <c r="AB190" s="62"/>
    </row>
    <row r="191" spans="1:28">
      <c r="A191" s="63">
        <v>64</v>
      </c>
      <c r="B191" s="116">
        <v>43222</v>
      </c>
      <c r="C191" s="118" t="s">
        <v>161</v>
      </c>
      <c r="D191" s="118"/>
      <c r="E191" s="117">
        <v>4349960</v>
      </c>
      <c r="F191" s="118" t="s">
        <v>123</v>
      </c>
      <c r="G191" s="118" t="s">
        <v>235</v>
      </c>
      <c r="H191" s="117"/>
      <c r="I191" s="63" t="s">
        <v>281</v>
      </c>
      <c r="K191" s="63">
        <f t="shared" si="2"/>
        <v>188</v>
      </c>
      <c r="L191" s="62">
        <v>43272</v>
      </c>
      <c r="M191" s="104" t="s">
        <v>86</v>
      </c>
      <c r="N191" s="104"/>
      <c r="O191" s="104">
        <v>100270</v>
      </c>
      <c r="P191" s="129" t="s">
        <v>123</v>
      </c>
      <c r="Q191" s="104" t="s">
        <v>145</v>
      </c>
      <c r="T191" s="62"/>
      <c r="AB191" s="62"/>
    </row>
    <row r="192" spans="1:28">
      <c r="A192" s="63">
        <v>64</v>
      </c>
      <c r="B192" s="62">
        <v>43222</v>
      </c>
      <c r="C192" s="61" t="s">
        <v>2</v>
      </c>
      <c r="D192" s="63">
        <v>434996</v>
      </c>
      <c r="E192" s="61"/>
      <c r="F192" s="61" t="s">
        <v>123</v>
      </c>
      <c r="G192" s="61" t="s">
        <v>235</v>
      </c>
      <c r="H192" s="61"/>
      <c r="I192" s="63" t="s">
        <v>281</v>
      </c>
      <c r="K192" s="63">
        <f t="shared" si="2"/>
        <v>189</v>
      </c>
      <c r="L192" s="62">
        <v>43272</v>
      </c>
      <c r="M192" s="104" t="s">
        <v>295</v>
      </c>
      <c r="N192" s="104"/>
      <c r="O192" s="104">
        <v>10027</v>
      </c>
      <c r="P192" s="129" t="s">
        <v>123</v>
      </c>
      <c r="Q192" s="104" t="s">
        <v>145</v>
      </c>
      <c r="T192" s="62"/>
      <c r="AB192" s="62"/>
    </row>
    <row r="193" spans="1:28">
      <c r="A193" s="63">
        <v>64</v>
      </c>
      <c r="B193" s="58">
        <v>43222</v>
      </c>
      <c r="C193" s="60" t="s">
        <v>277</v>
      </c>
      <c r="D193" s="59">
        <v>4784956</v>
      </c>
      <c r="E193" s="60"/>
      <c r="F193" s="60" t="s">
        <v>123</v>
      </c>
      <c r="G193" s="60" t="s">
        <v>235</v>
      </c>
      <c r="H193" s="60"/>
      <c r="I193" s="63" t="s">
        <v>281</v>
      </c>
      <c r="K193" s="63">
        <f t="shared" si="2"/>
        <v>190</v>
      </c>
      <c r="L193" s="62">
        <v>43272</v>
      </c>
      <c r="M193" s="104" t="s">
        <v>296</v>
      </c>
      <c r="N193" s="104">
        <v>110297</v>
      </c>
      <c r="O193" s="104"/>
      <c r="P193" s="129" t="s">
        <v>123</v>
      </c>
      <c r="Q193" s="104" t="s">
        <v>145</v>
      </c>
      <c r="T193" s="62"/>
      <c r="AB193" s="62"/>
    </row>
    <row r="194" spans="1:28">
      <c r="A194" s="63">
        <v>65</v>
      </c>
      <c r="B194" s="116">
        <v>43222</v>
      </c>
      <c r="C194" s="118" t="s">
        <v>85</v>
      </c>
      <c r="D194" s="118"/>
      <c r="E194" s="117">
        <v>41192000</v>
      </c>
      <c r="F194" s="118" t="s">
        <v>136</v>
      </c>
      <c r="G194" s="118" t="s">
        <v>234</v>
      </c>
      <c r="H194" s="117"/>
      <c r="I194" s="63" t="s">
        <v>281</v>
      </c>
      <c r="K194" s="63">
        <f t="shared" si="2"/>
        <v>191</v>
      </c>
      <c r="L194" s="62">
        <v>43272</v>
      </c>
      <c r="M194" s="104" t="s">
        <v>86</v>
      </c>
      <c r="N194" s="104"/>
      <c r="O194" s="104">
        <v>4800</v>
      </c>
      <c r="P194" s="129" t="s">
        <v>123</v>
      </c>
      <c r="Q194" s="104" t="s">
        <v>146</v>
      </c>
      <c r="T194" s="62"/>
      <c r="AB194" s="62"/>
    </row>
    <row r="195" spans="1:28">
      <c r="A195" s="63">
        <v>65</v>
      </c>
      <c r="B195" s="62">
        <v>43222</v>
      </c>
      <c r="C195" s="61" t="s">
        <v>2</v>
      </c>
      <c r="D195" s="63">
        <v>4119200</v>
      </c>
      <c r="E195" s="61"/>
      <c r="F195" s="61" t="s">
        <v>136</v>
      </c>
      <c r="G195" s="61" t="s">
        <v>234</v>
      </c>
      <c r="H195" s="61"/>
      <c r="I195" s="63" t="s">
        <v>281</v>
      </c>
      <c r="K195" s="63">
        <f t="shared" si="2"/>
        <v>192</v>
      </c>
      <c r="L195" s="62">
        <v>43272</v>
      </c>
      <c r="M195" s="104" t="s">
        <v>295</v>
      </c>
      <c r="N195" s="104"/>
      <c r="O195" s="104">
        <v>0</v>
      </c>
      <c r="P195" s="129" t="s">
        <v>123</v>
      </c>
      <c r="Q195" s="104" t="s">
        <v>146</v>
      </c>
      <c r="T195" s="62"/>
      <c r="AB195" s="62"/>
    </row>
    <row r="196" spans="1:28">
      <c r="A196" s="63">
        <v>65</v>
      </c>
      <c r="B196" s="58">
        <v>43222</v>
      </c>
      <c r="C196" s="60" t="s">
        <v>277</v>
      </c>
      <c r="D196" s="59">
        <v>45311200</v>
      </c>
      <c r="E196" s="60"/>
      <c r="F196" s="60" t="s">
        <v>136</v>
      </c>
      <c r="G196" s="60" t="s">
        <v>234</v>
      </c>
      <c r="H196" s="60"/>
      <c r="I196" s="63" t="s">
        <v>281</v>
      </c>
      <c r="K196" s="63">
        <f t="shared" si="2"/>
        <v>193</v>
      </c>
      <c r="L196" s="62">
        <v>43272</v>
      </c>
      <c r="M196" s="104" t="s">
        <v>296</v>
      </c>
      <c r="N196" s="104">
        <v>4800</v>
      </c>
      <c r="O196" s="104"/>
      <c r="P196" s="129" t="s">
        <v>123</v>
      </c>
      <c r="Q196" s="104" t="s">
        <v>146</v>
      </c>
      <c r="T196" s="62"/>
      <c r="AB196" s="62"/>
    </row>
    <row r="197" spans="1:28">
      <c r="A197" s="63">
        <v>66</v>
      </c>
      <c r="B197" s="116">
        <v>43222</v>
      </c>
      <c r="C197" s="118" t="s">
        <v>161</v>
      </c>
      <c r="D197" s="118"/>
      <c r="E197" s="117">
        <v>22885000</v>
      </c>
      <c r="F197" s="118" t="s">
        <v>136</v>
      </c>
      <c r="G197" s="118" t="s">
        <v>235</v>
      </c>
      <c r="H197" s="117"/>
      <c r="I197" s="63" t="s">
        <v>281</v>
      </c>
      <c r="K197" s="63">
        <f t="shared" ref="K197:K260" si="3">K196+1</f>
        <v>194</v>
      </c>
      <c r="L197" s="62">
        <v>43272</v>
      </c>
      <c r="M197" s="104" t="s">
        <v>86</v>
      </c>
      <c r="N197" s="104"/>
      <c r="O197" s="104">
        <v>314330</v>
      </c>
      <c r="P197" s="129" t="s">
        <v>136</v>
      </c>
      <c r="Q197" s="104" t="s">
        <v>145</v>
      </c>
      <c r="T197" s="62"/>
      <c r="AB197" s="62"/>
    </row>
    <row r="198" spans="1:28">
      <c r="A198" s="63">
        <v>66</v>
      </c>
      <c r="B198" s="62">
        <v>43222</v>
      </c>
      <c r="C198" s="61" t="s">
        <v>2</v>
      </c>
      <c r="D198" s="63">
        <v>2288500</v>
      </c>
      <c r="E198" s="61"/>
      <c r="F198" s="61" t="s">
        <v>136</v>
      </c>
      <c r="G198" s="61" t="s">
        <v>235</v>
      </c>
      <c r="H198" s="61"/>
      <c r="I198" s="63" t="s">
        <v>281</v>
      </c>
      <c r="K198" s="63">
        <f t="shared" si="3"/>
        <v>195</v>
      </c>
      <c r="L198" s="62">
        <v>43272</v>
      </c>
      <c r="M198" s="104" t="s">
        <v>295</v>
      </c>
      <c r="N198" s="104"/>
      <c r="O198" s="104">
        <v>31433</v>
      </c>
      <c r="P198" s="129" t="s">
        <v>136</v>
      </c>
      <c r="Q198" s="104" t="s">
        <v>145</v>
      </c>
      <c r="T198" s="62"/>
      <c r="AB198" s="62"/>
    </row>
    <row r="199" spans="1:28">
      <c r="A199" s="63">
        <v>66</v>
      </c>
      <c r="B199" s="58">
        <v>43222</v>
      </c>
      <c r="C199" s="60" t="s">
        <v>277</v>
      </c>
      <c r="D199" s="59">
        <v>25173500</v>
      </c>
      <c r="E199" s="60"/>
      <c r="F199" s="60" t="s">
        <v>136</v>
      </c>
      <c r="G199" s="60" t="s">
        <v>235</v>
      </c>
      <c r="H199" s="60"/>
      <c r="I199" s="63" t="s">
        <v>281</v>
      </c>
      <c r="K199" s="63">
        <f t="shared" si="3"/>
        <v>196</v>
      </c>
      <c r="L199" s="62">
        <v>43272</v>
      </c>
      <c r="M199" s="104" t="s">
        <v>296</v>
      </c>
      <c r="N199" s="104">
        <v>345763</v>
      </c>
      <c r="O199" s="104"/>
      <c r="P199" s="129" t="s">
        <v>136</v>
      </c>
      <c r="Q199" s="104" t="s">
        <v>145</v>
      </c>
      <c r="T199" s="62"/>
      <c r="AB199" s="62"/>
    </row>
    <row r="200" spans="1:28">
      <c r="A200" s="63">
        <v>67</v>
      </c>
      <c r="B200" s="116">
        <v>43222</v>
      </c>
      <c r="C200" s="118" t="s">
        <v>85</v>
      </c>
      <c r="D200" s="118"/>
      <c r="E200" s="117">
        <v>0</v>
      </c>
      <c r="F200" s="118" t="s">
        <v>125</v>
      </c>
      <c r="G200" s="118" t="s">
        <v>234</v>
      </c>
      <c r="H200" s="117"/>
      <c r="I200" s="63" t="s">
        <v>281</v>
      </c>
      <c r="K200" s="63">
        <f t="shared" si="3"/>
        <v>197</v>
      </c>
      <c r="L200" s="62">
        <v>43272</v>
      </c>
      <c r="M200" s="104" t="s">
        <v>86</v>
      </c>
      <c r="N200" s="104"/>
      <c r="O200" s="104">
        <v>15050</v>
      </c>
      <c r="P200" s="129" t="s">
        <v>136</v>
      </c>
      <c r="Q200" s="104" t="s">
        <v>146</v>
      </c>
      <c r="T200" s="62"/>
      <c r="AB200" s="62"/>
    </row>
    <row r="201" spans="1:28">
      <c r="A201" s="63">
        <v>67</v>
      </c>
      <c r="B201" s="62">
        <v>43222</v>
      </c>
      <c r="C201" s="61" t="s">
        <v>2</v>
      </c>
      <c r="D201" s="63">
        <v>0</v>
      </c>
      <c r="E201" s="61"/>
      <c r="F201" s="61" t="s">
        <v>125</v>
      </c>
      <c r="G201" s="61" t="s">
        <v>234</v>
      </c>
      <c r="H201" s="61"/>
      <c r="I201" s="63" t="s">
        <v>281</v>
      </c>
      <c r="K201" s="63">
        <f t="shared" si="3"/>
        <v>198</v>
      </c>
      <c r="L201" s="62">
        <v>43272</v>
      </c>
      <c r="M201" s="104" t="s">
        <v>295</v>
      </c>
      <c r="N201" s="104"/>
      <c r="O201" s="104">
        <v>0</v>
      </c>
      <c r="P201" s="129" t="s">
        <v>136</v>
      </c>
      <c r="Q201" s="104" t="s">
        <v>146</v>
      </c>
      <c r="T201" s="62"/>
      <c r="AB201" s="62"/>
    </row>
    <row r="202" spans="1:28">
      <c r="A202" s="63">
        <v>67</v>
      </c>
      <c r="B202" s="58">
        <v>43222</v>
      </c>
      <c r="C202" s="60" t="s">
        <v>277</v>
      </c>
      <c r="D202" s="59">
        <v>0</v>
      </c>
      <c r="E202" s="60"/>
      <c r="F202" s="60" t="s">
        <v>125</v>
      </c>
      <c r="G202" s="60" t="s">
        <v>234</v>
      </c>
      <c r="H202" s="60"/>
      <c r="I202" s="63" t="s">
        <v>281</v>
      </c>
      <c r="K202" s="63">
        <f t="shared" si="3"/>
        <v>199</v>
      </c>
      <c r="L202" s="62">
        <v>43272</v>
      </c>
      <c r="M202" s="104" t="s">
        <v>296</v>
      </c>
      <c r="N202" s="104">
        <v>15050</v>
      </c>
      <c r="O202" s="104"/>
      <c r="P202" s="129" t="s">
        <v>136</v>
      </c>
      <c r="Q202" s="104" t="s">
        <v>146</v>
      </c>
      <c r="T202" s="62"/>
      <c r="AB202" s="62"/>
    </row>
    <row r="203" spans="1:28">
      <c r="A203" s="63">
        <v>68</v>
      </c>
      <c r="B203" s="116">
        <v>43222</v>
      </c>
      <c r="C203" s="118" t="s">
        <v>161</v>
      </c>
      <c r="D203" s="118"/>
      <c r="E203" s="117">
        <v>24139000</v>
      </c>
      <c r="F203" s="118" t="s">
        <v>125</v>
      </c>
      <c r="G203" s="118" t="s">
        <v>235</v>
      </c>
      <c r="H203" s="117"/>
      <c r="I203" s="63" t="s">
        <v>281</v>
      </c>
      <c r="K203" s="63">
        <f t="shared" si="3"/>
        <v>200</v>
      </c>
      <c r="L203" s="62">
        <v>43272</v>
      </c>
      <c r="M203" s="104" t="s">
        <v>86</v>
      </c>
      <c r="N203" s="104"/>
      <c r="O203" s="104">
        <v>616360</v>
      </c>
      <c r="P203" s="129" t="s">
        <v>136</v>
      </c>
      <c r="Q203" s="104" t="s">
        <v>236</v>
      </c>
      <c r="T203" s="62"/>
      <c r="AB203" s="62"/>
    </row>
    <row r="204" spans="1:28">
      <c r="A204" s="63">
        <v>68</v>
      </c>
      <c r="B204" s="62">
        <v>43222</v>
      </c>
      <c r="C204" s="61" t="s">
        <v>2</v>
      </c>
      <c r="D204" s="63">
        <v>2413900</v>
      </c>
      <c r="E204" s="61"/>
      <c r="F204" s="61" t="s">
        <v>125</v>
      </c>
      <c r="G204" s="61" t="s">
        <v>235</v>
      </c>
      <c r="H204" s="61"/>
      <c r="I204" s="63" t="s">
        <v>281</v>
      </c>
      <c r="K204" s="63">
        <f t="shared" si="3"/>
        <v>201</v>
      </c>
      <c r="L204" s="62">
        <v>43272</v>
      </c>
      <c r="M204" s="104" t="s">
        <v>295</v>
      </c>
      <c r="N204" s="104"/>
      <c r="O204" s="104">
        <v>61636</v>
      </c>
      <c r="P204" s="129" t="s">
        <v>136</v>
      </c>
      <c r="Q204" s="104" t="s">
        <v>236</v>
      </c>
      <c r="T204" s="62"/>
      <c r="AB204" s="62"/>
    </row>
    <row r="205" spans="1:28">
      <c r="A205" s="63">
        <v>68</v>
      </c>
      <c r="B205" s="58">
        <v>43222</v>
      </c>
      <c r="C205" s="60" t="s">
        <v>277</v>
      </c>
      <c r="D205" s="59">
        <v>26552900</v>
      </c>
      <c r="E205" s="60"/>
      <c r="F205" s="60" t="s">
        <v>125</v>
      </c>
      <c r="G205" s="60" t="s">
        <v>235</v>
      </c>
      <c r="H205" s="60"/>
      <c r="I205" s="63" t="s">
        <v>281</v>
      </c>
      <c r="K205" s="63">
        <f t="shared" si="3"/>
        <v>202</v>
      </c>
      <c r="L205" s="62">
        <v>43272</v>
      </c>
      <c r="M205" s="104" t="s">
        <v>296</v>
      </c>
      <c r="N205" s="104">
        <v>677996</v>
      </c>
      <c r="O205" s="104"/>
      <c r="P205" s="129" t="s">
        <v>136</v>
      </c>
      <c r="Q205" s="104" t="s">
        <v>236</v>
      </c>
      <c r="T205" s="62"/>
      <c r="AB205" s="62"/>
    </row>
    <row r="206" spans="1:28">
      <c r="A206" s="63">
        <v>69</v>
      </c>
      <c r="B206" s="116">
        <v>43222</v>
      </c>
      <c r="C206" s="118" t="s">
        <v>85</v>
      </c>
      <c r="D206" s="118"/>
      <c r="E206" s="117">
        <v>5129000</v>
      </c>
      <c r="F206" s="118" t="s">
        <v>119</v>
      </c>
      <c r="G206" s="118" t="s">
        <v>234</v>
      </c>
      <c r="H206" s="117"/>
      <c r="I206" s="63" t="s">
        <v>281</v>
      </c>
      <c r="K206" s="63">
        <f t="shared" si="3"/>
        <v>203</v>
      </c>
      <c r="L206" s="62">
        <v>43272</v>
      </c>
      <c r="M206" s="104" t="s">
        <v>86</v>
      </c>
      <c r="N206" s="104"/>
      <c r="O206" s="104">
        <v>29512</v>
      </c>
      <c r="P206" s="129" t="s">
        <v>136</v>
      </c>
      <c r="Q206" s="104" t="s">
        <v>237</v>
      </c>
      <c r="T206" s="62"/>
      <c r="AB206" s="62"/>
    </row>
    <row r="207" spans="1:28">
      <c r="A207" s="63">
        <v>69</v>
      </c>
      <c r="B207" s="62">
        <v>43222</v>
      </c>
      <c r="C207" s="61" t="s">
        <v>2</v>
      </c>
      <c r="D207" s="63">
        <v>512900</v>
      </c>
      <c r="E207" s="61"/>
      <c r="F207" s="61" t="s">
        <v>119</v>
      </c>
      <c r="G207" s="61" t="s">
        <v>234</v>
      </c>
      <c r="H207" s="61"/>
      <c r="I207" s="63" t="s">
        <v>281</v>
      </c>
      <c r="K207" s="63">
        <f t="shared" si="3"/>
        <v>204</v>
      </c>
      <c r="L207" s="62">
        <v>43272</v>
      </c>
      <c r="M207" s="104" t="s">
        <v>295</v>
      </c>
      <c r="N207" s="104"/>
      <c r="O207" s="104">
        <v>0</v>
      </c>
      <c r="P207" s="129" t="s">
        <v>136</v>
      </c>
      <c r="Q207" s="104" t="s">
        <v>237</v>
      </c>
      <c r="T207" s="62"/>
      <c r="AB207" s="62"/>
    </row>
    <row r="208" spans="1:28">
      <c r="A208" s="63">
        <v>69</v>
      </c>
      <c r="B208" s="58">
        <v>43222</v>
      </c>
      <c r="C208" s="60" t="s">
        <v>277</v>
      </c>
      <c r="D208" s="59">
        <v>5641900</v>
      </c>
      <c r="E208" s="60"/>
      <c r="F208" s="60" t="s">
        <v>119</v>
      </c>
      <c r="G208" s="60" t="s">
        <v>234</v>
      </c>
      <c r="H208" s="60"/>
      <c r="I208" s="63" t="s">
        <v>281</v>
      </c>
      <c r="K208" s="63">
        <f t="shared" si="3"/>
        <v>205</v>
      </c>
      <c r="L208" s="62">
        <v>43272</v>
      </c>
      <c r="M208" s="104" t="s">
        <v>296</v>
      </c>
      <c r="N208" s="104">
        <v>29512</v>
      </c>
      <c r="O208" s="104"/>
      <c r="P208" s="129" t="s">
        <v>136</v>
      </c>
      <c r="Q208" s="104" t="s">
        <v>237</v>
      </c>
      <c r="T208" s="62"/>
      <c r="AB208" s="62"/>
    </row>
    <row r="209" spans="1:28">
      <c r="A209" s="63">
        <v>70</v>
      </c>
      <c r="B209" s="116">
        <v>43222</v>
      </c>
      <c r="C209" s="118" t="s">
        <v>161</v>
      </c>
      <c r="D209" s="118"/>
      <c r="E209" s="117">
        <v>2974000</v>
      </c>
      <c r="F209" s="118" t="s">
        <v>119</v>
      </c>
      <c r="G209" s="118" t="s">
        <v>235</v>
      </c>
      <c r="H209" s="117"/>
      <c r="I209" s="63" t="s">
        <v>281</v>
      </c>
      <c r="K209" s="63">
        <f t="shared" si="3"/>
        <v>206</v>
      </c>
      <c r="L209" s="62">
        <v>43272</v>
      </c>
      <c r="M209" s="104" t="s">
        <v>86</v>
      </c>
      <c r="N209" s="104"/>
      <c r="O209" s="104">
        <v>0</v>
      </c>
      <c r="P209" s="129" t="s">
        <v>136</v>
      </c>
      <c r="Q209" s="104" t="s">
        <v>147</v>
      </c>
      <c r="T209" s="62"/>
      <c r="AB209" s="62"/>
    </row>
    <row r="210" spans="1:28">
      <c r="A210" s="63">
        <v>70</v>
      </c>
      <c r="B210" s="62">
        <v>43222</v>
      </c>
      <c r="C210" s="61" t="s">
        <v>2</v>
      </c>
      <c r="D210" s="63">
        <v>297400</v>
      </c>
      <c r="E210" s="61"/>
      <c r="F210" s="61" t="s">
        <v>119</v>
      </c>
      <c r="G210" s="61" t="s">
        <v>235</v>
      </c>
      <c r="H210" s="61"/>
      <c r="I210" s="63" t="s">
        <v>281</v>
      </c>
      <c r="K210" s="63">
        <f t="shared" si="3"/>
        <v>207</v>
      </c>
      <c r="L210" s="62">
        <v>43272</v>
      </c>
      <c r="M210" s="104" t="s">
        <v>295</v>
      </c>
      <c r="N210" s="104"/>
      <c r="O210" s="104">
        <v>0</v>
      </c>
      <c r="P210" s="129" t="s">
        <v>136</v>
      </c>
      <c r="Q210" s="104" t="s">
        <v>147</v>
      </c>
      <c r="T210" s="62"/>
      <c r="AB210" s="62"/>
    </row>
    <row r="211" spans="1:28">
      <c r="A211" s="63">
        <v>70</v>
      </c>
      <c r="B211" s="58">
        <v>43222</v>
      </c>
      <c r="C211" s="60" t="s">
        <v>277</v>
      </c>
      <c r="D211" s="59">
        <v>3271400</v>
      </c>
      <c r="E211" s="60"/>
      <c r="F211" s="60" t="s">
        <v>119</v>
      </c>
      <c r="G211" s="60" t="s">
        <v>235</v>
      </c>
      <c r="H211" s="60"/>
      <c r="I211" s="63" t="s">
        <v>281</v>
      </c>
      <c r="K211" s="63">
        <f t="shared" si="3"/>
        <v>208</v>
      </c>
      <c r="L211" s="62">
        <v>43272</v>
      </c>
      <c r="M211" s="104" t="s">
        <v>296</v>
      </c>
      <c r="N211" s="104">
        <v>0</v>
      </c>
      <c r="O211" s="104"/>
      <c r="P211" s="129" t="s">
        <v>136</v>
      </c>
      <c r="Q211" s="104" t="s">
        <v>147</v>
      </c>
      <c r="T211" s="62"/>
      <c r="AB211" s="62"/>
    </row>
    <row r="212" spans="1:28">
      <c r="A212" s="63">
        <v>71</v>
      </c>
      <c r="B212" s="116">
        <v>43222</v>
      </c>
      <c r="C212" s="118" t="s">
        <v>85</v>
      </c>
      <c r="D212" s="118"/>
      <c r="E212" s="117">
        <v>9071000</v>
      </c>
      <c r="F212" s="118" t="s">
        <v>119</v>
      </c>
      <c r="G212" s="118" t="s">
        <v>234</v>
      </c>
      <c r="H212" s="117"/>
      <c r="I212" s="63" t="s">
        <v>281</v>
      </c>
      <c r="K212" s="63">
        <f t="shared" si="3"/>
        <v>209</v>
      </c>
      <c r="L212" s="62">
        <v>43272</v>
      </c>
      <c r="M212" s="104" t="s">
        <v>86</v>
      </c>
      <c r="N212" s="104"/>
      <c r="O212" s="104">
        <v>172370</v>
      </c>
      <c r="P212" s="129" t="s">
        <v>125</v>
      </c>
      <c r="Q212" s="104" t="s">
        <v>145</v>
      </c>
      <c r="T212" s="62"/>
      <c r="AB212" s="62"/>
    </row>
    <row r="213" spans="1:28">
      <c r="A213" s="63">
        <v>71</v>
      </c>
      <c r="B213" s="62">
        <v>43222</v>
      </c>
      <c r="C213" s="61" t="s">
        <v>2</v>
      </c>
      <c r="D213" s="63">
        <v>907100</v>
      </c>
      <c r="E213" s="61"/>
      <c r="F213" s="61" t="s">
        <v>119</v>
      </c>
      <c r="G213" s="61" t="s">
        <v>234</v>
      </c>
      <c r="H213" s="61"/>
      <c r="I213" s="63" t="s">
        <v>281</v>
      </c>
      <c r="K213" s="63">
        <f t="shared" si="3"/>
        <v>210</v>
      </c>
      <c r="L213" s="62">
        <v>43272</v>
      </c>
      <c r="M213" s="104" t="s">
        <v>295</v>
      </c>
      <c r="N213" s="104"/>
      <c r="O213" s="104">
        <v>17237</v>
      </c>
      <c r="P213" s="129" t="s">
        <v>125</v>
      </c>
      <c r="Q213" s="104" t="s">
        <v>145</v>
      </c>
      <c r="T213" s="62"/>
      <c r="AB213" s="62"/>
    </row>
    <row r="214" spans="1:28">
      <c r="A214" s="63">
        <v>71</v>
      </c>
      <c r="B214" s="58">
        <v>43222</v>
      </c>
      <c r="C214" s="60" t="s">
        <v>277</v>
      </c>
      <c r="D214" s="59">
        <v>9978100</v>
      </c>
      <c r="E214" s="60"/>
      <c r="F214" s="60" t="s">
        <v>119</v>
      </c>
      <c r="G214" s="60" t="s">
        <v>234</v>
      </c>
      <c r="H214" s="60"/>
      <c r="I214" s="63" t="s">
        <v>281</v>
      </c>
      <c r="K214" s="63">
        <f t="shared" si="3"/>
        <v>211</v>
      </c>
      <c r="L214" s="62">
        <v>43272</v>
      </c>
      <c r="M214" s="104" t="s">
        <v>296</v>
      </c>
      <c r="N214" s="104">
        <v>189607</v>
      </c>
      <c r="O214" s="104"/>
      <c r="P214" s="129" t="s">
        <v>125</v>
      </c>
      <c r="Q214" s="104" t="s">
        <v>145</v>
      </c>
      <c r="T214" s="62"/>
      <c r="AB214" s="62"/>
    </row>
    <row r="215" spans="1:28">
      <c r="A215" s="63">
        <v>72</v>
      </c>
      <c r="B215" s="116">
        <v>43222</v>
      </c>
      <c r="C215" s="118" t="s">
        <v>161</v>
      </c>
      <c r="D215" s="118"/>
      <c r="E215" s="117">
        <v>5597000</v>
      </c>
      <c r="F215" s="118" t="s">
        <v>119</v>
      </c>
      <c r="G215" s="118" t="s">
        <v>235</v>
      </c>
      <c r="H215" s="117"/>
      <c r="I215" s="63" t="s">
        <v>281</v>
      </c>
      <c r="K215" s="63">
        <f t="shared" si="3"/>
        <v>212</v>
      </c>
      <c r="L215" s="62">
        <v>43272</v>
      </c>
      <c r="M215" s="104" t="s">
        <v>86</v>
      </c>
      <c r="N215" s="104"/>
      <c r="O215" s="104">
        <v>8253</v>
      </c>
      <c r="P215" s="129" t="s">
        <v>125</v>
      </c>
      <c r="Q215" s="104" t="s">
        <v>146</v>
      </c>
      <c r="T215" s="62"/>
      <c r="AB215" s="62"/>
    </row>
    <row r="216" spans="1:28">
      <c r="A216" s="63">
        <v>72</v>
      </c>
      <c r="B216" s="62">
        <v>43222</v>
      </c>
      <c r="C216" s="61" t="s">
        <v>2</v>
      </c>
      <c r="D216" s="63">
        <v>559700</v>
      </c>
      <c r="E216" s="61"/>
      <c r="F216" s="61" t="s">
        <v>119</v>
      </c>
      <c r="G216" s="61" t="s">
        <v>235</v>
      </c>
      <c r="H216" s="61"/>
      <c r="I216" s="63" t="s">
        <v>281</v>
      </c>
      <c r="K216" s="63">
        <f t="shared" si="3"/>
        <v>213</v>
      </c>
      <c r="L216" s="62">
        <v>43272</v>
      </c>
      <c r="M216" s="104" t="s">
        <v>295</v>
      </c>
      <c r="N216" s="104"/>
      <c r="O216" s="104">
        <v>0</v>
      </c>
      <c r="P216" s="129" t="s">
        <v>125</v>
      </c>
      <c r="Q216" s="104" t="s">
        <v>146</v>
      </c>
      <c r="T216" s="62"/>
      <c r="AB216" s="62"/>
    </row>
    <row r="217" spans="1:28">
      <c r="A217" s="63">
        <v>72</v>
      </c>
      <c r="B217" s="58">
        <v>43222</v>
      </c>
      <c r="C217" s="60" t="s">
        <v>277</v>
      </c>
      <c r="D217" s="59">
        <v>6156700</v>
      </c>
      <c r="E217" s="60"/>
      <c r="F217" s="60" t="s">
        <v>119</v>
      </c>
      <c r="G217" s="60" t="s">
        <v>235</v>
      </c>
      <c r="H217" s="60"/>
      <c r="I217" s="63" t="s">
        <v>281</v>
      </c>
      <c r="K217" s="63">
        <f t="shared" si="3"/>
        <v>214</v>
      </c>
      <c r="L217" s="62">
        <v>43272</v>
      </c>
      <c r="M217" s="104" t="s">
        <v>296</v>
      </c>
      <c r="N217" s="104">
        <v>8253</v>
      </c>
      <c r="O217" s="104"/>
      <c r="P217" s="129" t="s">
        <v>125</v>
      </c>
      <c r="Q217" s="104" t="s">
        <v>146</v>
      </c>
      <c r="T217" s="62"/>
      <c r="AB217" s="62"/>
    </row>
    <row r="218" spans="1:28">
      <c r="A218" s="63">
        <v>73</v>
      </c>
      <c r="B218" s="116">
        <v>43222</v>
      </c>
      <c r="C218" s="118" t="s">
        <v>85</v>
      </c>
      <c r="D218" s="118"/>
      <c r="E218" s="117">
        <v>7122000</v>
      </c>
      <c r="F218" s="118" t="s">
        <v>137</v>
      </c>
      <c r="G218" s="118" t="s">
        <v>234</v>
      </c>
      <c r="H218" s="117"/>
      <c r="I218" s="63" t="s">
        <v>281</v>
      </c>
      <c r="K218" s="63">
        <f t="shared" si="3"/>
        <v>215</v>
      </c>
      <c r="L218" s="62">
        <v>43272</v>
      </c>
      <c r="M218" s="104" t="s">
        <v>86</v>
      </c>
      <c r="N218" s="104"/>
      <c r="O218" s="104">
        <v>0</v>
      </c>
      <c r="P218" s="129" t="s">
        <v>125</v>
      </c>
      <c r="Q218" s="104" t="s">
        <v>147</v>
      </c>
      <c r="T218" s="62"/>
      <c r="AB218" s="62"/>
    </row>
    <row r="219" spans="1:28">
      <c r="A219" s="63">
        <v>73</v>
      </c>
      <c r="B219" s="62">
        <v>43222</v>
      </c>
      <c r="C219" s="61" t="s">
        <v>2</v>
      </c>
      <c r="D219" s="63">
        <v>712200</v>
      </c>
      <c r="E219" s="61"/>
      <c r="F219" s="61" t="s">
        <v>137</v>
      </c>
      <c r="G219" s="61" t="s">
        <v>234</v>
      </c>
      <c r="H219" s="61"/>
      <c r="I219" s="63" t="s">
        <v>281</v>
      </c>
      <c r="K219" s="63">
        <f t="shared" si="3"/>
        <v>216</v>
      </c>
      <c r="L219" s="62">
        <v>43272</v>
      </c>
      <c r="M219" s="104" t="s">
        <v>295</v>
      </c>
      <c r="N219" s="104"/>
      <c r="O219" s="104">
        <v>0</v>
      </c>
      <c r="P219" s="129" t="s">
        <v>125</v>
      </c>
      <c r="Q219" s="104" t="s">
        <v>147</v>
      </c>
      <c r="T219" s="62"/>
      <c r="AB219" s="62"/>
    </row>
    <row r="220" spans="1:28">
      <c r="A220" s="63">
        <v>73</v>
      </c>
      <c r="B220" s="58">
        <v>43222</v>
      </c>
      <c r="C220" s="60" t="s">
        <v>277</v>
      </c>
      <c r="D220" s="59">
        <v>7834200</v>
      </c>
      <c r="E220" s="60"/>
      <c r="F220" s="60" t="s">
        <v>137</v>
      </c>
      <c r="G220" s="60" t="s">
        <v>234</v>
      </c>
      <c r="H220" s="60"/>
      <c r="I220" s="63" t="s">
        <v>281</v>
      </c>
      <c r="K220" s="63">
        <f t="shared" si="3"/>
        <v>217</v>
      </c>
      <c r="L220" s="62">
        <v>43272</v>
      </c>
      <c r="M220" s="104" t="s">
        <v>296</v>
      </c>
      <c r="N220" s="104">
        <v>0</v>
      </c>
      <c r="O220" s="104"/>
      <c r="P220" s="129" t="s">
        <v>125</v>
      </c>
      <c r="Q220" s="104" t="s">
        <v>147</v>
      </c>
      <c r="T220" s="62"/>
      <c r="AB220" s="62"/>
    </row>
    <row r="221" spans="1:28">
      <c r="A221" s="63">
        <v>74</v>
      </c>
      <c r="B221" s="116">
        <v>43222</v>
      </c>
      <c r="C221" s="118" t="s">
        <v>161</v>
      </c>
      <c r="D221" s="118"/>
      <c r="E221" s="117">
        <v>4894000</v>
      </c>
      <c r="F221" s="118" t="s">
        <v>137</v>
      </c>
      <c r="G221" s="118" t="s">
        <v>235</v>
      </c>
      <c r="H221" s="117"/>
      <c r="I221" s="63" t="s">
        <v>281</v>
      </c>
      <c r="K221" s="63">
        <f t="shared" si="3"/>
        <v>218</v>
      </c>
      <c r="L221" s="62">
        <v>43272</v>
      </c>
      <c r="M221" s="104" t="s">
        <v>86</v>
      </c>
      <c r="N221" s="104"/>
      <c r="O221" s="104">
        <v>3470</v>
      </c>
      <c r="P221" s="129" t="s">
        <v>119</v>
      </c>
      <c r="Q221" s="104" t="s">
        <v>145</v>
      </c>
      <c r="T221" s="62"/>
      <c r="AB221" s="62"/>
    </row>
    <row r="222" spans="1:28">
      <c r="A222" s="63">
        <v>74</v>
      </c>
      <c r="B222" s="62">
        <v>43222</v>
      </c>
      <c r="C222" s="61" t="s">
        <v>2</v>
      </c>
      <c r="D222" s="63">
        <v>489400</v>
      </c>
      <c r="E222" s="61"/>
      <c r="F222" s="61" t="s">
        <v>137</v>
      </c>
      <c r="G222" s="61" t="s">
        <v>235</v>
      </c>
      <c r="H222" s="61"/>
      <c r="I222" s="63" t="s">
        <v>281</v>
      </c>
      <c r="K222" s="63">
        <f t="shared" si="3"/>
        <v>219</v>
      </c>
      <c r="L222" s="62">
        <v>43272</v>
      </c>
      <c r="M222" s="104" t="s">
        <v>295</v>
      </c>
      <c r="N222" s="104"/>
      <c r="O222" s="104">
        <v>347</v>
      </c>
      <c r="P222" s="129" t="s">
        <v>119</v>
      </c>
      <c r="Q222" s="104" t="s">
        <v>145</v>
      </c>
      <c r="T222" s="62"/>
      <c r="AB222" s="62"/>
    </row>
    <row r="223" spans="1:28">
      <c r="A223" s="63">
        <v>74</v>
      </c>
      <c r="B223" s="58">
        <v>43222</v>
      </c>
      <c r="C223" s="60" t="s">
        <v>277</v>
      </c>
      <c r="D223" s="59">
        <v>5383400</v>
      </c>
      <c r="E223" s="60"/>
      <c r="F223" s="60" t="s">
        <v>137</v>
      </c>
      <c r="G223" s="60" t="s">
        <v>235</v>
      </c>
      <c r="H223" s="60"/>
      <c r="I223" s="63" t="s">
        <v>281</v>
      </c>
      <c r="K223" s="63">
        <f t="shared" si="3"/>
        <v>220</v>
      </c>
      <c r="L223" s="62">
        <v>43272</v>
      </c>
      <c r="M223" s="104" t="s">
        <v>296</v>
      </c>
      <c r="N223" s="104">
        <v>3817</v>
      </c>
      <c r="O223" s="104"/>
      <c r="P223" s="129" t="s">
        <v>119</v>
      </c>
      <c r="Q223" s="104" t="s">
        <v>145</v>
      </c>
      <c r="T223" s="62"/>
      <c r="AB223" s="62"/>
    </row>
    <row r="224" spans="1:28">
      <c r="A224" s="63">
        <v>75</v>
      </c>
      <c r="B224" s="116">
        <v>43222</v>
      </c>
      <c r="C224" s="118" t="s">
        <v>85</v>
      </c>
      <c r="D224" s="118"/>
      <c r="E224" s="117">
        <v>7070000</v>
      </c>
      <c r="F224" s="118" t="s">
        <v>137</v>
      </c>
      <c r="G224" s="118" t="s">
        <v>234</v>
      </c>
      <c r="H224" s="117"/>
      <c r="I224" s="63" t="s">
        <v>281</v>
      </c>
      <c r="K224" s="63">
        <f t="shared" si="3"/>
        <v>221</v>
      </c>
      <c r="L224" s="62">
        <v>43272</v>
      </c>
      <c r="M224" s="104" t="s">
        <v>86</v>
      </c>
      <c r="N224" s="104"/>
      <c r="O224" s="104">
        <v>166</v>
      </c>
      <c r="P224" s="129" t="s">
        <v>119</v>
      </c>
      <c r="Q224" s="104" t="s">
        <v>146</v>
      </c>
      <c r="T224" s="62"/>
      <c r="AB224" s="62"/>
    </row>
    <row r="225" spans="1:28">
      <c r="A225" s="63">
        <v>75</v>
      </c>
      <c r="B225" s="62">
        <v>43222</v>
      </c>
      <c r="C225" s="61" t="s">
        <v>2</v>
      </c>
      <c r="D225" s="63">
        <v>707000</v>
      </c>
      <c r="E225" s="61"/>
      <c r="F225" s="61" t="s">
        <v>137</v>
      </c>
      <c r="G225" s="61" t="s">
        <v>234</v>
      </c>
      <c r="H225" s="61"/>
      <c r="I225" s="63" t="s">
        <v>281</v>
      </c>
      <c r="K225" s="63">
        <f t="shared" si="3"/>
        <v>222</v>
      </c>
      <c r="L225" s="62">
        <v>43272</v>
      </c>
      <c r="M225" s="104" t="s">
        <v>295</v>
      </c>
      <c r="N225" s="104"/>
      <c r="O225" s="104">
        <v>0</v>
      </c>
      <c r="P225" s="129" t="s">
        <v>119</v>
      </c>
      <c r="Q225" s="104" t="s">
        <v>146</v>
      </c>
      <c r="T225" s="62"/>
      <c r="AB225" s="62"/>
    </row>
    <row r="226" spans="1:28">
      <c r="A226" s="63">
        <v>75</v>
      </c>
      <c r="B226" s="58">
        <v>43222</v>
      </c>
      <c r="C226" s="60" t="s">
        <v>277</v>
      </c>
      <c r="D226" s="59">
        <v>7777000</v>
      </c>
      <c r="E226" s="60"/>
      <c r="F226" s="60" t="s">
        <v>137</v>
      </c>
      <c r="G226" s="60" t="s">
        <v>234</v>
      </c>
      <c r="H226" s="60"/>
      <c r="I226" s="63" t="s">
        <v>281</v>
      </c>
      <c r="K226" s="63">
        <f t="shared" si="3"/>
        <v>223</v>
      </c>
      <c r="L226" s="62">
        <v>43272</v>
      </c>
      <c r="M226" s="104" t="s">
        <v>296</v>
      </c>
      <c r="N226" s="104">
        <v>166</v>
      </c>
      <c r="O226" s="104"/>
      <c r="P226" s="129" t="s">
        <v>119</v>
      </c>
      <c r="Q226" s="104" t="s">
        <v>146</v>
      </c>
      <c r="T226" s="62"/>
      <c r="AB226" s="62"/>
    </row>
    <row r="227" spans="1:28">
      <c r="A227" s="63">
        <v>76</v>
      </c>
      <c r="B227" s="116">
        <v>43222</v>
      </c>
      <c r="C227" s="118" t="s">
        <v>161</v>
      </c>
      <c r="D227" s="118"/>
      <c r="E227" s="117">
        <v>4859000</v>
      </c>
      <c r="F227" s="118" t="s">
        <v>137</v>
      </c>
      <c r="G227" s="118" t="s">
        <v>235</v>
      </c>
      <c r="H227" s="117"/>
      <c r="I227" s="63" t="s">
        <v>281</v>
      </c>
      <c r="K227" s="63">
        <f t="shared" si="3"/>
        <v>224</v>
      </c>
      <c r="L227" s="62">
        <v>43272</v>
      </c>
      <c r="M227" s="104" t="s">
        <v>86</v>
      </c>
      <c r="N227" s="104"/>
      <c r="O227" s="104">
        <v>1950</v>
      </c>
      <c r="P227" s="129" t="s">
        <v>119</v>
      </c>
      <c r="Q227" s="104" t="s">
        <v>145</v>
      </c>
      <c r="T227" s="62"/>
      <c r="AB227" s="62"/>
    </row>
    <row r="228" spans="1:28">
      <c r="A228" s="63">
        <v>76</v>
      </c>
      <c r="B228" s="62">
        <v>43222</v>
      </c>
      <c r="C228" s="61" t="s">
        <v>2</v>
      </c>
      <c r="D228" s="63">
        <v>485900</v>
      </c>
      <c r="E228" s="61"/>
      <c r="F228" s="61" t="s">
        <v>137</v>
      </c>
      <c r="G228" s="61" t="s">
        <v>235</v>
      </c>
      <c r="H228" s="61"/>
      <c r="I228" s="63" t="s">
        <v>281</v>
      </c>
      <c r="K228" s="63">
        <f t="shared" si="3"/>
        <v>225</v>
      </c>
      <c r="L228" s="62">
        <v>43272</v>
      </c>
      <c r="M228" s="104" t="s">
        <v>295</v>
      </c>
      <c r="N228" s="104"/>
      <c r="O228" s="104">
        <v>195</v>
      </c>
      <c r="P228" s="129" t="s">
        <v>119</v>
      </c>
      <c r="Q228" s="104" t="s">
        <v>145</v>
      </c>
      <c r="T228" s="62"/>
      <c r="AB228" s="62"/>
    </row>
    <row r="229" spans="1:28">
      <c r="A229" s="63">
        <v>76</v>
      </c>
      <c r="B229" s="58">
        <v>43222</v>
      </c>
      <c r="C229" s="60" t="s">
        <v>277</v>
      </c>
      <c r="D229" s="59">
        <v>5344900</v>
      </c>
      <c r="E229" s="60"/>
      <c r="F229" s="60" t="s">
        <v>137</v>
      </c>
      <c r="G229" s="60" t="s">
        <v>235</v>
      </c>
      <c r="H229" s="60"/>
      <c r="I229" s="63" t="s">
        <v>281</v>
      </c>
      <c r="K229" s="63">
        <f t="shared" si="3"/>
        <v>226</v>
      </c>
      <c r="L229" s="62">
        <v>43272</v>
      </c>
      <c r="M229" s="104" t="s">
        <v>296</v>
      </c>
      <c r="N229" s="104">
        <v>2145</v>
      </c>
      <c r="O229" s="104"/>
      <c r="P229" s="129" t="s">
        <v>119</v>
      </c>
      <c r="Q229" s="104" t="s">
        <v>145</v>
      </c>
      <c r="T229" s="62"/>
      <c r="AB229" s="62"/>
    </row>
    <row r="230" spans="1:28">
      <c r="A230" s="63">
        <v>77</v>
      </c>
      <c r="B230" s="116">
        <v>43222</v>
      </c>
      <c r="C230" s="118" t="s">
        <v>85</v>
      </c>
      <c r="D230" s="118"/>
      <c r="E230" s="117">
        <v>73839000</v>
      </c>
      <c r="F230" s="118" t="s">
        <v>137</v>
      </c>
      <c r="G230" s="118" t="s">
        <v>234</v>
      </c>
      <c r="H230" s="117"/>
      <c r="I230" s="63" t="s">
        <v>281</v>
      </c>
      <c r="K230" s="63">
        <f t="shared" si="3"/>
        <v>227</v>
      </c>
      <c r="L230" s="62">
        <v>43272</v>
      </c>
      <c r="M230" s="104" t="s">
        <v>86</v>
      </c>
      <c r="N230" s="104"/>
      <c r="O230" s="104">
        <v>93</v>
      </c>
      <c r="P230" s="129" t="s">
        <v>119</v>
      </c>
      <c r="Q230" s="104" t="s">
        <v>146</v>
      </c>
      <c r="T230" s="62"/>
      <c r="AB230" s="62"/>
    </row>
    <row r="231" spans="1:28">
      <c r="A231" s="63">
        <v>77</v>
      </c>
      <c r="B231" s="62">
        <v>43222</v>
      </c>
      <c r="C231" s="61" t="s">
        <v>2</v>
      </c>
      <c r="D231" s="63">
        <v>7383900</v>
      </c>
      <c r="E231" s="61"/>
      <c r="F231" s="61" t="s">
        <v>137</v>
      </c>
      <c r="G231" s="61" t="s">
        <v>234</v>
      </c>
      <c r="H231" s="61"/>
      <c r="I231" s="63" t="s">
        <v>281</v>
      </c>
      <c r="K231" s="63">
        <f t="shared" si="3"/>
        <v>228</v>
      </c>
      <c r="L231" s="62">
        <v>43272</v>
      </c>
      <c r="M231" s="104" t="s">
        <v>295</v>
      </c>
      <c r="N231" s="104"/>
      <c r="O231" s="104">
        <v>0</v>
      </c>
      <c r="P231" s="129" t="s">
        <v>119</v>
      </c>
      <c r="Q231" s="104" t="s">
        <v>146</v>
      </c>
      <c r="T231" s="62"/>
      <c r="AB231" s="62"/>
    </row>
    <row r="232" spans="1:28">
      <c r="A232" s="63">
        <v>77</v>
      </c>
      <c r="B232" s="58">
        <v>43222</v>
      </c>
      <c r="C232" s="60" t="s">
        <v>277</v>
      </c>
      <c r="D232" s="59">
        <v>81222900</v>
      </c>
      <c r="E232" s="60"/>
      <c r="F232" s="60" t="s">
        <v>137</v>
      </c>
      <c r="G232" s="60" t="s">
        <v>234</v>
      </c>
      <c r="H232" s="60"/>
      <c r="I232" s="63" t="s">
        <v>281</v>
      </c>
      <c r="K232" s="63">
        <f t="shared" si="3"/>
        <v>229</v>
      </c>
      <c r="L232" s="62">
        <v>43272</v>
      </c>
      <c r="M232" s="104" t="s">
        <v>296</v>
      </c>
      <c r="N232" s="104">
        <v>93</v>
      </c>
      <c r="O232" s="104"/>
      <c r="P232" s="129" t="s">
        <v>119</v>
      </c>
      <c r="Q232" s="104" t="s">
        <v>146</v>
      </c>
      <c r="T232" s="62"/>
      <c r="AB232" s="62"/>
    </row>
    <row r="233" spans="1:28">
      <c r="A233" s="63">
        <v>78</v>
      </c>
      <c r="B233" s="116">
        <v>43222</v>
      </c>
      <c r="C233" s="118" t="s">
        <v>161</v>
      </c>
      <c r="D233" s="118"/>
      <c r="E233" s="117">
        <v>51241000</v>
      </c>
      <c r="F233" s="118" t="s">
        <v>137</v>
      </c>
      <c r="G233" s="118" t="s">
        <v>235</v>
      </c>
      <c r="H233" s="117"/>
      <c r="I233" s="63" t="s">
        <v>281</v>
      </c>
      <c r="K233" s="63">
        <f t="shared" si="3"/>
        <v>230</v>
      </c>
      <c r="L233" s="62">
        <v>43272</v>
      </c>
      <c r="M233" s="104" t="s">
        <v>86</v>
      </c>
      <c r="N233" s="104"/>
      <c r="O233" s="104">
        <v>69930</v>
      </c>
      <c r="P233" s="129" t="s">
        <v>137</v>
      </c>
      <c r="Q233" s="104" t="s">
        <v>145</v>
      </c>
      <c r="T233" s="62"/>
      <c r="AB233" s="62"/>
    </row>
    <row r="234" spans="1:28">
      <c r="A234" s="63">
        <v>78</v>
      </c>
      <c r="B234" s="62">
        <v>43222</v>
      </c>
      <c r="C234" s="61" t="s">
        <v>2</v>
      </c>
      <c r="D234" s="63">
        <v>5124100</v>
      </c>
      <c r="E234" s="61"/>
      <c r="F234" s="61" t="s">
        <v>137</v>
      </c>
      <c r="G234" s="61" t="s">
        <v>235</v>
      </c>
      <c r="H234" s="61"/>
      <c r="I234" s="63" t="s">
        <v>281</v>
      </c>
      <c r="K234" s="63">
        <f t="shared" si="3"/>
        <v>231</v>
      </c>
      <c r="L234" s="62">
        <v>43272</v>
      </c>
      <c r="M234" s="104" t="s">
        <v>295</v>
      </c>
      <c r="N234" s="104"/>
      <c r="O234" s="104">
        <v>6993</v>
      </c>
      <c r="P234" s="129" t="s">
        <v>137</v>
      </c>
      <c r="Q234" s="104" t="s">
        <v>145</v>
      </c>
      <c r="T234" s="62"/>
      <c r="AB234" s="62"/>
    </row>
    <row r="235" spans="1:28">
      <c r="A235" s="63">
        <v>78</v>
      </c>
      <c r="B235" s="58">
        <v>43222</v>
      </c>
      <c r="C235" s="60" t="s">
        <v>277</v>
      </c>
      <c r="D235" s="59">
        <v>56365100</v>
      </c>
      <c r="E235" s="60"/>
      <c r="F235" s="60" t="s">
        <v>137</v>
      </c>
      <c r="G235" s="60" t="s">
        <v>235</v>
      </c>
      <c r="H235" s="60"/>
      <c r="I235" s="63" t="s">
        <v>281</v>
      </c>
      <c r="K235" s="63">
        <f t="shared" si="3"/>
        <v>232</v>
      </c>
      <c r="L235" s="62">
        <v>43272</v>
      </c>
      <c r="M235" s="104" t="s">
        <v>296</v>
      </c>
      <c r="N235" s="104">
        <v>76923</v>
      </c>
      <c r="O235" s="104"/>
      <c r="P235" s="129" t="s">
        <v>137</v>
      </c>
      <c r="Q235" s="104" t="s">
        <v>145</v>
      </c>
      <c r="T235" s="62"/>
      <c r="AB235" s="62"/>
    </row>
    <row r="236" spans="1:28">
      <c r="A236" s="63">
        <v>79</v>
      </c>
      <c r="B236" s="116">
        <v>43222</v>
      </c>
      <c r="C236" s="118" t="s">
        <v>85</v>
      </c>
      <c r="D236" s="118"/>
      <c r="E236" s="117">
        <v>0</v>
      </c>
      <c r="F236" s="118" t="s">
        <v>125</v>
      </c>
      <c r="G236" s="118" t="s">
        <v>234</v>
      </c>
      <c r="H236" s="117"/>
      <c r="I236" s="63" t="s">
        <v>281</v>
      </c>
      <c r="K236" s="63">
        <f t="shared" si="3"/>
        <v>233</v>
      </c>
      <c r="L236" s="62">
        <v>43272</v>
      </c>
      <c r="M236" s="104" t="s">
        <v>86</v>
      </c>
      <c r="N236" s="104"/>
      <c r="O236" s="104">
        <v>3348</v>
      </c>
      <c r="P236" s="129" t="s">
        <v>137</v>
      </c>
      <c r="Q236" s="104" t="s">
        <v>146</v>
      </c>
      <c r="T236" s="62"/>
      <c r="AB236" s="62"/>
    </row>
    <row r="237" spans="1:28">
      <c r="A237" s="63">
        <v>79</v>
      </c>
      <c r="B237" s="62">
        <v>43222</v>
      </c>
      <c r="C237" s="61" t="s">
        <v>2</v>
      </c>
      <c r="D237" s="63">
        <v>0</v>
      </c>
      <c r="E237" s="61"/>
      <c r="F237" s="61" t="s">
        <v>125</v>
      </c>
      <c r="G237" s="61" t="s">
        <v>234</v>
      </c>
      <c r="H237" s="61"/>
      <c r="I237" s="63" t="s">
        <v>281</v>
      </c>
      <c r="K237" s="63">
        <f t="shared" si="3"/>
        <v>234</v>
      </c>
      <c r="L237" s="62">
        <v>43272</v>
      </c>
      <c r="M237" s="104" t="s">
        <v>295</v>
      </c>
      <c r="N237" s="104"/>
      <c r="O237" s="104">
        <v>0</v>
      </c>
      <c r="P237" s="129" t="s">
        <v>137</v>
      </c>
      <c r="Q237" s="104" t="s">
        <v>146</v>
      </c>
      <c r="T237" s="62"/>
      <c r="AB237" s="62"/>
    </row>
    <row r="238" spans="1:28">
      <c r="A238" s="63">
        <v>79</v>
      </c>
      <c r="B238" s="58">
        <v>43222</v>
      </c>
      <c r="C238" s="60" t="s">
        <v>277</v>
      </c>
      <c r="D238" s="59">
        <v>0</v>
      </c>
      <c r="E238" s="60"/>
      <c r="F238" s="60" t="s">
        <v>125</v>
      </c>
      <c r="G238" s="60" t="s">
        <v>234</v>
      </c>
      <c r="H238" s="60"/>
      <c r="I238" s="63" t="s">
        <v>281</v>
      </c>
      <c r="K238" s="63">
        <f t="shared" si="3"/>
        <v>235</v>
      </c>
      <c r="L238" s="62">
        <v>43272</v>
      </c>
      <c r="M238" s="104" t="s">
        <v>296</v>
      </c>
      <c r="N238" s="104">
        <v>3348</v>
      </c>
      <c r="O238" s="104"/>
      <c r="P238" s="129" t="s">
        <v>137</v>
      </c>
      <c r="Q238" s="104" t="s">
        <v>146</v>
      </c>
      <c r="T238" s="62"/>
      <c r="AB238" s="62"/>
    </row>
    <row r="239" spans="1:28">
      <c r="A239" s="63">
        <v>80</v>
      </c>
      <c r="B239" s="116">
        <v>43222</v>
      </c>
      <c r="C239" s="118" t="s">
        <v>161</v>
      </c>
      <c r="D239" s="118"/>
      <c r="E239" s="117">
        <v>6202000</v>
      </c>
      <c r="F239" s="118" t="s">
        <v>125</v>
      </c>
      <c r="G239" s="118" t="s">
        <v>235</v>
      </c>
      <c r="H239" s="117"/>
      <c r="I239" s="63" t="s">
        <v>281</v>
      </c>
      <c r="K239" s="63">
        <f t="shared" si="3"/>
        <v>236</v>
      </c>
      <c r="L239" s="62">
        <v>43272</v>
      </c>
      <c r="M239" s="104" t="s">
        <v>86</v>
      </c>
      <c r="N239" s="104"/>
      <c r="O239" s="104">
        <v>42990</v>
      </c>
      <c r="P239" s="129" t="s">
        <v>137</v>
      </c>
      <c r="Q239" s="104" t="s">
        <v>145</v>
      </c>
      <c r="T239" s="62"/>
      <c r="AB239" s="62"/>
    </row>
    <row r="240" spans="1:28">
      <c r="A240" s="63">
        <v>80</v>
      </c>
      <c r="B240" s="62">
        <v>43222</v>
      </c>
      <c r="C240" s="61" t="s">
        <v>2</v>
      </c>
      <c r="D240" s="63">
        <v>620200</v>
      </c>
      <c r="E240" s="61"/>
      <c r="F240" s="61" t="s">
        <v>125</v>
      </c>
      <c r="G240" s="61" t="s">
        <v>235</v>
      </c>
      <c r="H240" s="61"/>
      <c r="I240" s="63" t="s">
        <v>281</v>
      </c>
      <c r="K240" s="63">
        <f t="shared" si="3"/>
        <v>237</v>
      </c>
      <c r="L240" s="62">
        <v>43272</v>
      </c>
      <c r="M240" s="104" t="s">
        <v>295</v>
      </c>
      <c r="N240" s="104"/>
      <c r="O240" s="104">
        <v>4299</v>
      </c>
      <c r="P240" s="129" t="s">
        <v>137</v>
      </c>
      <c r="Q240" s="104" t="s">
        <v>145</v>
      </c>
      <c r="T240" s="62"/>
      <c r="AB240" s="62"/>
    </row>
    <row r="241" spans="1:28">
      <c r="A241" s="63">
        <v>80</v>
      </c>
      <c r="B241" s="58">
        <v>43222</v>
      </c>
      <c r="C241" s="60" t="s">
        <v>277</v>
      </c>
      <c r="D241" s="59">
        <v>6822200</v>
      </c>
      <c r="E241" s="60"/>
      <c r="F241" s="60" t="s">
        <v>125</v>
      </c>
      <c r="G241" s="60" t="s">
        <v>235</v>
      </c>
      <c r="H241" s="60"/>
      <c r="I241" s="63" t="s">
        <v>281</v>
      </c>
      <c r="K241" s="63">
        <f t="shared" si="3"/>
        <v>238</v>
      </c>
      <c r="L241" s="62">
        <v>43272</v>
      </c>
      <c r="M241" s="104" t="s">
        <v>296</v>
      </c>
      <c r="N241" s="104">
        <v>47289</v>
      </c>
      <c r="O241" s="104"/>
      <c r="P241" s="129" t="s">
        <v>137</v>
      </c>
      <c r="Q241" s="104" t="s">
        <v>145</v>
      </c>
      <c r="T241" s="62"/>
      <c r="AB241" s="62"/>
    </row>
    <row r="242" spans="1:28">
      <c r="A242" s="63">
        <v>81</v>
      </c>
      <c r="B242" s="116">
        <v>43222</v>
      </c>
      <c r="C242" s="118" t="s">
        <v>85</v>
      </c>
      <c r="D242" s="118"/>
      <c r="E242" s="117">
        <v>0</v>
      </c>
      <c r="F242" s="118" t="s">
        <v>132</v>
      </c>
      <c r="G242" s="118" t="s">
        <v>234</v>
      </c>
      <c r="H242" s="117"/>
      <c r="I242" s="63" t="s">
        <v>281</v>
      </c>
      <c r="K242" s="63">
        <f t="shared" si="3"/>
        <v>239</v>
      </c>
      <c r="L242" s="62">
        <v>43272</v>
      </c>
      <c r="M242" s="104" t="s">
        <v>86</v>
      </c>
      <c r="N242" s="104"/>
      <c r="O242" s="104">
        <v>2058</v>
      </c>
      <c r="P242" s="129" t="s">
        <v>137</v>
      </c>
      <c r="Q242" s="104" t="s">
        <v>146</v>
      </c>
      <c r="T242" s="62"/>
      <c r="AB242" s="62"/>
    </row>
    <row r="243" spans="1:28">
      <c r="A243" s="63">
        <v>81</v>
      </c>
      <c r="B243" s="62">
        <v>43222</v>
      </c>
      <c r="C243" s="61" t="s">
        <v>2</v>
      </c>
      <c r="D243" s="63">
        <v>0</v>
      </c>
      <c r="E243" s="61"/>
      <c r="F243" s="61" t="s">
        <v>132</v>
      </c>
      <c r="G243" s="61" t="s">
        <v>234</v>
      </c>
      <c r="H243" s="61"/>
      <c r="I243" s="63" t="s">
        <v>281</v>
      </c>
      <c r="K243" s="63">
        <f t="shared" si="3"/>
        <v>240</v>
      </c>
      <c r="L243" s="62">
        <v>43272</v>
      </c>
      <c r="M243" s="104" t="s">
        <v>295</v>
      </c>
      <c r="N243" s="104"/>
      <c r="O243" s="104">
        <v>0</v>
      </c>
      <c r="P243" s="129" t="s">
        <v>137</v>
      </c>
      <c r="Q243" s="104" t="s">
        <v>146</v>
      </c>
      <c r="T243" s="62"/>
      <c r="AB243" s="62"/>
    </row>
    <row r="244" spans="1:28">
      <c r="A244" s="63">
        <v>81</v>
      </c>
      <c r="B244" s="58">
        <v>43222</v>
      </c>
      <c r="C244" s="60" t="s">
        <v>277</v>
      </c>
      <c r="D244" s="59">
        <v>0</v>
      </c>
      <c r="E244" s="60"/>
      <c r="F244" s="60" t="s">
        <v>132</v>
      </c>
      <c r="G244" s="60" t="s">
        <v>234</v>
      </c>
      <c r="H244" s="60"/>
      <c r="I244" s="63" t="s">
        <v>281</v>
      </c>
      <c r="K244" s="63">
        <f t="shared" si="3"/>
        <v>241</v>
      </c>
      <c r="L244" s="62">
        <v>43272</v>
      </c>
      <c r="M244" s="104" t="s">
        <v>296</v>
      </c>
      <c r="N244" s="104">
        <v>2058</v>
      </c>
      <c r="O244" s="104"/>
      <c r="P244" s="129" t="s">
        <v>137</v>
      </c>
      <c r="Q244" s="104" t="s">
        <v>146</v>
      </c>
      <c r="T244" s="62"/>
      <c r="AB244" s="62"/>
    </row>
    <row r="245" spans="1:28">
      <c r="A245" s="63">
        <v>82</v>
      </c>
      <c r="B245" s="116">
        <v>43222</v>
      </c>
      <c r="C245" s="118" t="s">
        <v>161</v>
      </c>
      <c r="D245" s="118"/>
      <c r="E245" s="117">
        <v>12370000</v>
      </c>
      <c r="F245" s="118" t="s">
        <v>132</v>
      </c>
      <c r="G245" s="118" t="s">
        <v>235</v>
      </c>
      <c r="H245" s="117"/>
      <c r="I245" s="63" t="s">
        <v>281</v>
      </c>
      <c r="K245" s="63">
        <f t="shared" si="3"/>
        <v>242</v>
      </c>
      <c r="L245" s="62">
        <v>43272</v>
      </c>
      <c r="M245" s="104" t="s">
        <v>86</v>
      </c>
      <c r="N245" s="104"/>
      <c r="O245" s="104">
        <v>0</v>
      </c>
      <c r="P245" s="129" t="s">
        <v>137</v>
      </c>
      <c r="Q245" s="104" t="s">
        <v>147</v>
      </c>
      <c r="T245" s="62"/>
      <c r="AB245" s="62"/>
    </row>
    <row r="246" spans="1:28">
      <c r="A246" s="63">
        <v>82</v>
      </c>
      <c r="B246" s="62">
        <v>43222</v>
      </c>
      <c r="C246" s="61" t="s">
        <v>2</v>
      </c>
      <c r="D246" s="63">
        <v>1237000</v>
      </c>
      <c r="E246" s="61"/>
      <c r="F246" s="61" t="s">
        <v>132</v>
      </c>
      <c r="G246" s="61" t="s">
        <v>235</v>
      </c>
      <c r="H246" s="61"/>
      <c r="I246" s="63" t="s">
        <v>281</v>
      </c>
      <c r="K246" s="63">
        <f t="shared" si="3"/>
        <v>243</v>
      </c>
      <c r="L246" s="62">
        <v>43272</v>
      </c>
      <c r="M246" s="104" t="s">
        <v>295</v>
      </c>
      <c r="N246" s="104"/>
      <c r="O246" s="104">
        <v>0</v>
      </c>
      <c r="P246" s="129" t="s">
        <v>137</v>
      </c>
      <c r="Q246" s="104" t="s">
        <v>147</v>
      </c>
      <c r="T246" s="62"/>
      <c r="AB246" s="62"/>
    </row>
    <row r="247" spans="1:28">
      <c r="A247" s="63">
        <v>82</v>
      </c>
      <c r="B247" s="58">
        <v>43222</v>
      </c>
      <c r="C247" s="60" t="s">
        <v>277</v>
      </c>
      <c r="D247" s="59">
        <v>13607000</v>
      </c>
      <c r="E247" s="60"/>
      <c r="F247" s="60" t="s">
        <v>132</v>
      </c>
      <c r="G247" s="60" t="s">
        <v>235</v>
      </c>
      <c r="H247" s="60"/>
      <c r="I247" s="63" t="s">
        <v>281</v>
      </c>
      <c r="K247" s="63">
        <f t="shared" si="3"/>
        <v>244</v>
      </c>
      <c r="L247" s="62">
        <v>43272</v>
      </c>
      <c r="M247" s="104" t="s">
        <v>296</v>
      </c>
      <c r="N247" s="104">
        <v>0</v>
      </c>
      <c r="O247" s="104"/>
      <c r="P247" s="129" t="s">
        <v>137</v>
      </c>
      <c r="Q247" s="104" t="s">
        <v>147</v>
      </c>
      <c r="T247" s="62"/>
      <c r="AB247" s="62"/>
    </row>
    <row r="248" spans="1:28">
      <c r="A248" s="63">
        <v>83</v>
      </c>
      <c r="B248" s="116">
        <v>43222</v>
      </c>
      <c r="C248" s="118" t="s">
        <v>85</v>
      </c>
      <c r="D248" s="118"/>
      <c r="E248" s="117">
        <v>0</v>
      </c>
      <c r="F248" s="118" t="s">
        <v>132</v>
      </c>
      <c r="G248" s="118" t="s">
        <v>234</v>
      </c>
      <c r="H248" s="117"/>
      <c r="I248" s="63" t="s">
        <v>281</v>
      </c>
      <c r="K248" s="63">
        <f t="shared" si="3"/>
        <v>245</v>
      </c>
      <c r="L248" s="62">
        <v>43272</v>
      </c>
      <c r="M248" s="104" t="s">
        <v>86</v>
      </c>
      <c r="N248" s="104"/>
      <c r="O248" s="104">
        <v>422110</v>
      </c>
      <c r="P248" s="129" t="s">
        <v>137</v>
      </c>
      <c r="Q248" s="104" t="s">
        <v>145</v>
      </c>
      <c r="T248" s="62"/>
      <c r="AB248" s="62"/>
    </row>
    <row r="249" spans="1:28">
      <c r="A249" s="63">
        <v>83</v>
      </c>
      <c r="B249" s="62">
        <v>43222</v>
      </c>
      <c r="C249" s="61" t="s">
        <v>2</v>
      </c>
      <c r="D249" s="63">
        <v>0</v>
      </c>
      <c r="E249" s="61"/>
      <c r="F249" s="61" t="s">
        <v>132</v>
      </c>
      <c r="G249" s="61" t="s">
        <v>234</v>
      </c>
      <c r="H249" s="61"/>
      <c r="I249" s="63" t="s">
        <v>281</v>
      </c>
      <c r="K249" s="63">
        <f t="shared" si="3"/>
        <v>246</v>
      </c>
      <c r="L249" s="62">
        <v>43272</v>
      </c>
      <c r="M249" s="104" t="s">
        <v>295</v>
      </c>
      <c r="N249" s="104"/>
      <c r="O249" s="104">
        <v>42211</v>
      </c>
      <c r="P249" s="129" t="s">
        <v>137</v>
      </c>
      <c r="Q249" s="104" t="s">
        <v>145</v>
      </c>
      <c r="T249" s="62"/>
      <c r="AB249" s="62"/>
    </row>
    <row r="250" spans="1:28">
      <c r="A250" s="63">
        <v>83</v>
      </c>
      <c r="B250" s="58">
        <v>43222</v>
      </c>
      <c r="C250" s="60" t="s">
        <v>277</v>
      </c>
      <c r="D250" s="59">
        <v>0</v>
      </c>
      <c r="E250" s="60"/>
      <c r="F250" s="60" t="s">
        <v>132</v>
      </c>
      <c r="G250" s="60" t="s">
        <v>234</v>
      </c>
      <c r="H250" s="60"/>
      <c r="I250" s="63" t="s">
        <v>281</v>
      </c>
      <c r="K250" s="63">
        <f t="shared" si="3"/>
        <v>247</v>
      </c>
      <c r="L250" s="62">
        <v>43272</v>
      </c>
      <c r="M250" s="104" t="s">
        <v>296</v>
      </c>
      <c r="N250" s="104">
        <v>464321</v>
      </c>
      <c r="O250" s="104"/>
      <c r="P250" s="129" t="s">
        <v>137</v>
      </c>
      <c r="Q250" s="104" t="s">
        <v>145</v>
      </c>
      <c r="T250" s="62"/>
      <c r="AB250" s="62"/>
    </row>
    <row r="251" spans="1:28">
      <c r="A251" s="63">
        <v>84</v>
      </c>
      <c r="B251" s="116">
        <v>43222</v>
      </c>
      <c r="C251" s="118" t="s">
        <v>161</v>
      </c>
      <c r="D251" s="118"/>
      <c r="E251" s="117">
        <v>65662000</v>
      </c>
      <c r="F251" s="118" t="s">
        <v>132</v>
      </c>
      <c r="G251" s="118" t="s">
        <v>235</v>
      </c>
      <c r="H251" s="117"/>
      <c r="I251" s="63" t="s">
        <v>281</v>
      </c>
      <c r="K251" s="63">
        <f t="shared" si="3"/>
        <v>248</v>
      </c>
      <c r="L251" s="62">
        <v>43272</v>
      </c>
      <c r="M251" s="104" t="s">
        <v>86</v>
      </c>
      <c r="N251" s="104"/>
      <c r="O251" s="104">
        <v>20211</v>
      </c>
      <c r="P251" s="129" t="s">
        <v>137</v>
      </c>
      <c r="Q251" s="104" t="s">
        <v>146</v>
      </c>
      <c r="T251" s="62"/>
      <c r="AB251" s="62"/>
    </row>
    <row r="252" spans="1:28">
      <c r="A252" s="63">
        <v>84</v>
      </c>
      <c r="B252" s="62">
        <v>43222</v>
      </c>
      <c r="C252" s="61" t="s">
        <v>2</v>
      </c>
      <c r="D252" s="63">
        <v>6566200</v>
      </c>
      <c r="E252" s="61"/>
      <c r="F252" s="61" t="s">
        <v>132</v>
      </c>
      <c r="G252" s="61" t="s">
        <v>235</v>
      </c>
      <c r="H252" s="61"/>
      <c r="I252" s="63" t="s">
        <v>281</v>
      </c>
      <c r="K252" s="63">
        <f t="shared" si="3"/>
        <v>249</v>
      </c>
      <c r="L252" s="62">
        <v>43272</v>
      </c>
      <c r="M252" s="104" t="s">
        <v>295</v>
      </c>
      <c r="N252" s="104"/>
      <c r="O252" s="104">
        <v>0</v>
      </c>
      <c r="P252" s="129" t="s">
        <v>137</v>
      </c>
      <c r="Q252" s="104" t="s">
        <v>146</v>
      </c>
      <c r="T252" s="62"/>
      <c r="AB252" s="62"/>
    </row>
    <row r="253" spans="1:28">
      <c r="A253" s="63">
        <v>84</v>
      </c>
      <c r="B253" s="58">
        <v>43222</v>
      </c>
      <c r="C253" s="60" t="s">
        <v>277</v>
      </c>
      <c r="D253" s="59">
        <v>72228200</v>
      </c>
      <c r="E253" s="60"/>
      <c r="F253" s="60" t="s">
        <v>132</v>
      </c>
      <c r="G253" s="60" t="s">
        <v>235</v>
      </c>
      <c r="H253" s="60"/>
      <c r="I253" s="63" t="s">
        <v>281</v>
      </c>
      <c r="K253" s="63">
        <f t="shared" si="3"/>
        <v>250</v>
      </c>
      <c r="L253" s="62">
        <v>43272</v>
      </c>
      <c r="M253" s="104" t="s">
        <v>296</v>
      </c>
      <c r="N253" s="104">
        <v>20211</v>
      </c>
      <c r="O253" s="104"/>
      <c r="P253" s="129" t="s">
        <v>137</v>
      </c>
      <c r="Q253" s="104" t="s">
        <v>146</v>
      </c>
      <c r="T253" s="62"/>
      <c r="AB253" s="62"/>
    </row>
    <row r="254" spans="1:28">
      <c r="A254" s="63">
        <v>85</v>
      </c>
      <c r="B254" s="116">
        <v>43222</v>
      </c>
      <c r="C254" s="118" t="s">
        <v>85</v>
      </c>
      <c r="D254" s="118"/>
      <c r="E254" s="117">
        <v>1926000</v>
      </c>
      <c r="F254" s="118" t="s">
        <v>138</v>
      </c>
      <c r="G254" s="118" t="s">
        <v>234</v>
      </c>
      <c r="H254" s="117"/>
      <c r="I254" s="63" t="s">
        <v>281</v>
      </c>
      <c r="K254" s="63">
        <f t="shared" si="3"/>
        <v>251</v>
      </c>
      <c r="L254" s="62">
        <v>43272</v>
      </c>
      <c r="M254" s="104" t="s">
        <v>86</v>
      </c>
      <c r="N254" s="104"/>
      <c r="O254" s="104">
        <v>0</v>
      </c>
      <c r="P254" s="129" t="s">
        <v>137</v>
      </c>
      <c r="Q254" s="104" t="s">
        <v>147</v>
      </c>
      <c r="T254" s="62"/>
      <c r="AB254" s="62"/>
    </row>
    <row r="255" spans="1:28">
      <c r="A255" s="63">
        <v>85</v>
      </c>
      <c r="B255" s="62">
        <v>43222</v>
      </c>
      <c r="C255" s="61" t="s">
        <v>2</v>
      </c>
      <c r="D255" s="63">
        <v>192600</v>
      </c>
      <c r="E255" s="61"/>
      <c r="F255" s="61" t="s">
        <v>138</v>
      </c>
      <c r="G255" s="61" t="s">
        <v>234</v>
      </c>
      <c r="H255" s="61"/>
      <c r="I255" s="63" t="s">
        <v>281</v>
      </c>
      <c r="K255" s="63">
        <f t="shared" si="3"/>
        <v>252</v>
      </c>
      <c r="L255" s="62">
        <v>43272</v>
      </c>
      <c r="M255" s="104" t="s">
        <v>295</v>
      </c>
      <c r="N255" s="104"/>
      <c r="O255" s="104">
        <v>0</v>
      </c>
      <c r="P255" s="129" t="s">
        <v>137</v>
      </c>
      <c r="Q255" s="104" t="s">
        <v>147</v>
      </c>
      <c r="T255" s="62"/>
      <c r="AB255" s="62"/>
    </row>
    <row r="256" spans="1:28">
      <c r="A256" s="63">
        <v>85</v>
      </c>
      <c r="B256" s="58">
        <v>43222</v>
      </c>
      <c r="C256" s="60" t="s">
        <v>277</v>
      </c>
      <c r="D256" s="59">
        <v>2118600</v>
      </c>
      <c r="E256" s="60"/>
      <c r="F256" s="60" t="s">
        <v>138</v>
      </c>
      <c r="G256" s="60" t="s">
        <v>234</v>
      </c>
      <c r="H256" s="60"/>
      <c r="I256" s="63" t="s">
        <v>281</v>
      </c>
      <c r="K256" s="63">
        <f t="shared" si="3"/>
        <v>253</v>
      </c>
      <c r="L256" s="62">
        <v>43272</v>
      </c>
      <c r="M256" s="104" t="s">
        <v>296</v>
      </c>
      <c r="N256" s="104">
        <v>0</v>
      </c>
      <c r="O256" s="104"/>
      <c r="P256" s="129" t="s">
        <v>137</v>
      </c>
      <c r="Q256" s="104" t="s">
        <v>147</v>
      </c>
      <c r="T256" s="62"/>
      <c r="AB256" s="62"/>
    </row>
    <row r="257" spans="1:28">
      <c r="A257" s="63">
        <v>86</v>
      </c>
      <c r="B257" s="116">
        <v>43222</v>
      </c>
      <c r="C257" s="118" t="s">
        <v>161</v>
      </c>
      <c r="D257" s="118"/>
      <c r="E257" s="117">
        <v>1116000</v>
      </c>
      <c r="F257" s="118" t="s">
        <v>138</v>
      </c>
      <c r="G257" s="118" t="s">
        <v>235</v>
      </c>
      <c r="H257" s="117"/>
      <c r="I257" s="63" t="s">
        <v>281</v>
      </c>
      <c r="K257" s="63">
        <f t="shared" si="3"/>
        <v>254</v>
      </c>
      <c r="L257" s="62">
        <v>43272</v>
      </c>
      <c r="M257" s="104" t="s">
        <v>86</v>
      </c>
      <c r="N257" s="104"/>
      <c r="O257" s="104">
        <v>58800</v>
      </c>
      <c r="P257" s="129" t="s">
        <v>125</v>
      </c>
      <c r="Q257" s="104" t="s">
        <v>145</v>
      </c>
      <c r="T257" s="62"/>
      <c r="AB257" s="62"/>
    </row>
    <row r="258" spans="1:28">
      <c r="A258" s="63">
        <v>86</v>
      </c>
      <c r="B258" s="62">
        <v>43222</v>
      </c>
      <c r="C258" s="61" t="s">
        <v>2</v>
      </c>
      <c r="D258" s="63">
        <v>111600</v>
      </c>
      <c r="E258" s="61"/>
      <c r="F258" s="61" t="s">
        <v>138</v>
      </c>
      <c r="G258" s="61" t="s">
        <v>235</v>
      </c>
      <c r="H258" s="61"/>
      <c r="I258" s="63" t="s">
        <v>281</v>
      </c>
      <c r="K258" s="63">
        <f t="shared" si="3"/>
        <v>255</v>
      </c>
      <c r="L258" s="62">
        <v>43272</v>
      </c>
      <c r="M258" s="104" t="s">
        <v>295</v>
      </c>
      <c r="N258" s="104"/>
      <c r="O258" s="104">
        <v>5880</v>
      </c>
      <c r="P258" s="129" t="s">
        <v>125</v>
      </c>
      <c r="Q258" s="104" t="s">
        <v>145</v>
      </c>
      <c r="T258" s="62"/>
      <c r="AB258" s="62"/>
    </row>
    <row r="259" spans="1:28">
      <c r="A259" s="63">
        <v>86</v>
      </c>
      <c r="B259" s="58">
        <v>43222</v>
      </c>
      <c r="C259" s="60" t="s">
        <v>277</v>
      </c>
      <c r="D259" s="59">
        <v>1227600</v>
      </c>
      <c r="E259" s="60"/>
      <c r="F259" s="60" t="s">
        <v>138</v>
      </c>
      <c r="G259" s="60" t="s">
        <v>235</v>
      </c>
      <c r="H259" s="60"/>
      <c r="I259" s="63" t="s">
        <v>281</v>
      </c>
      <c r="K259" s="63">
        <f t="shared" si="3"/>
        <v>256</v>
      </c>
      <c r="L259" s="62">
        <v>43272</v>
      </c>
      <c r="M259" s="104" t="s">
        <v>296</v>
      </c>
      <c r="N259" s="104">
        <v>64680</v>
      </c>
      <c r="O259" s="104"/>
      <c r="P259" s="129" t="s">
        <v>125</v>
      </c>
      <c r="Q259" s="104" t="s">
        <v>145</v>
      </c>
      <c r="T259" s="62"/>
      <c r="AB259" s="62"/>
    </row>
    <row r="260" spans="1:28">
      <c r="A260" s="63">
        <v>87</v>
      </c>
      <c r="B260" s="116">
        <v>43222</v>
      </c>
      <c r="C260" s="118" t="s">
        <v>85</v>
      </c>
      <c r="D260" s="118"/>
      <c r="E260" s="117">
        <v>13571370</v>
      </c>
      <c r="F260" s="118" t="s">
        <v>241</v>
      </c>
      <c r="G260" s="118" t="s">
        <v>234</v>
      </c>
      <c r="H260" s="117"/>
      <c r="I260" s="63" t="s">
        <v>281</v>
      </c>
      <c r="K260" s="63">
        <f t="shared" si="3"/>
        <v>257</v>
      </c>
      <c r="L260" s="62">
        <v>43272</v>
      </c>
      <c r="M260" s="104" t="s">
        <v>86</v>
      </c>
      <c r="N260" s="104"/>
      <c r="O260" s="104">
        <v>2815</v>
      </c>
      <c r="P260" s="129" t="s">
        <v>125</v>
      </c>
      <c r="Q260" s="104" t="s">
        <v>146</v>
      </c>
      <c r="T260" s="62"/>
      <c r="AB260" s="62"/>
    </row>
    <row r="261" spans="1:28">
      <c r="A261" s="63">
        <v>87</v>
      </c>
      <c r="B261" s="62">
        <v>43222</v>
      </c>
      <c r="C261" s="61" t="s">
        <v>2</v>
      </c>
      <c r="D261" s="63">
        <v>1357137</v>
      </c>
      <c r="E261" s="61"/>
      <c r="F261" s="61" t="s">
        <v>241</v>
      </c>
      <c r="G261" s="61" t="s">
        <v>234</v>
      </c>
      <c r="H261" s="61"/>
      <c r="I261" s="63" t="s">
        <v>281</v>
      </c>
      <c r="K261" s="63">
        <f t="shared" ref="K261:K324" si="4">K260+1</f>
        <v>258</v>
      </c>
      <c r="L261" s="62">
        <v>43272</v>
      </c>
      <c r="M261" s="104" t="s">
        <v>295</v>
      </c>
      <c r="N261" s="104"/>
      <c r="O261" s="104">
        <v>0</v>
      </c>
      <c r="P261" s="129" t="s">
        <v>125</v>
      </c>
      <c r="Q261" s="104" t="s">
        <v>146</v>
      </c>
      <c r="T261" s="62"/>
      <c r="AB261" s="62"/>
    </row>
    <row r="262" spans="1:28">
      <c r="A262" s="63">
        <v>87</v>
      </c>
      <c r="B262" s="58">
        <v>43222</v>
      </c>
      <c r="C262" s="60" t="s">
        <v>277</v>
      </c>
      <c r="D262" s="59">
        <v>14928507</v>
      </c>
      <c r="E262" s="60"/>
      <c r="F262" s="60" t="s">
        <v>241</v>
      </c>
      <c r="G262" s="60" t="s">
        <v>234</v>
      </c>
      <c r="H262" s="60"/>
      <c r="I262" s="63" t="s">
        <v>281</v>
      </c>
      <c r="K262" s="63">
        <f t="shared" si="4"/>
        <v>259</v>
      </c>
      <c r="L262" s="62">
        <v>43272</v>
      </c>
      <c r="M262" s="104" t="s">
        <v>296</v>
      </c>
      <c r="N262" s="104">
        <v>2815</v>
      </c>
      <c r="O262" s="104"/>
      <c r="P262" s="129" t="s">
        <v>125</v>
      </c>
      <c r="Q262" s="104" t="s">
        <v>146</v>
      </c>
      <c r="T262" s="62"/>
      <c r="AB262" s="62"/>
    </row>
    <row r="263" spans="1:28">
      <c r="A263" s="63">
        <v>88</v>
      </c>
      <c r="B263" s="116">
        <v>43222</v>
      </c>
      <c r="C263" s="118" t="s">
        <v>161</v>
      </c>
      <c r="D263" s="118"/>
      <c r="E263" s="117">
        <v>7829630</v>
      </c>
      <c r="F263" s="118" t="s">
        <v>241</v>
      </c>
      <c r="G263" s="118" t="s">
        <v>235</v>
      </c>
      <c r="H263" s="117"/>
      <c r="I263" s="63" t="s">
        <v>281</v>
      </c>
      <c r="K263" s="63">
        <f t="shared" si="4"/>
        <v>260</v>
      </c>
      <c r="L263" s="62">
        <v>43272</v>
      </c>
      <c r="M263" s="104" t="s">
        <v>86</v>
      </c>
      <c r="N263" s="104"/>
      <c r="O263" s="104">
        <v>0</v>
      </c>
      <c r="P263" s="129" t="s">
        <v>125</v>
      </c>
      <c r="Q263" s="104" t="s">
        <v>147</v>
      </c>
      <c r="T263" s="62"/>
      <c r="AB263" s="62"/>
    </row>
    <row r="264" spans="1:28">
      <c r="A264" s="63">
        <v>88</v>
      </c>
      <c r="B264" s="62">
        <v>43222</v>
      </c>
      <c r="C264" s="61" t="s">
        <v>2</v>
      </c>
      <c r="D264" s="63">
        <v>782963</v>
      </c>
      <c r="E264" s="61"/>
      <c r="F264" s="61" t="s">
        <v>241</v>
      </c>
      <c r="G264" s="61" t="s">
        <v>235</v>
      </c>
      <c r="H264" s="61"/>
      <c r="I264" s="63" t="s">
        <v>281</v>
      </c>
      <c r="K264" s="63">
        <f t="shared" si="4"/>
        <v>261</v>
      </c>
      <c r="L264" s="62">
        <v>43272</v>
      </c>
      <c r="M264" s="104" t="s">
        <v>295</v>
      </c>
      <c r="N264" s="104"/>
      <c r="O264" s="104">
        <v>0</v>
      </c>
      <c r="P264" s="129" t="s">
        <v>125</v>
      </c>
      <c r="Q264" s="104" t="s">
        <v>147</v>
      </c>
      <c r="T264" s="62"/>
      <c r="AB264" s="62"/>
    </row>
    <row r="265" spans="1:28">
      <c r="A265" s="63">
        <v>88</v>
      </c>
      <c r="B265" s="58">
        <v>43222</v>
      </c>
      <c r="C265" s="60" t="s">
        <v>277</v>
      </c>
      <c r="D265" s="59">
        <v>8612593</v>
      </c>
      <c r="E265" s="60"/>
      <c r="F265" s="60" t="s">
        <v>241</v>
      </c>
      <c r="G265" s="60" t="s">
        <v>235</v>
      </c>
      <c r="H265" s="60"/>
      <c r="I265" s="63" t="s">
        <v>281</v>
      </c>
      <c r="K265" s="63">
        <f t="shared" si="4"/>
        <v>262</v>
      </c>
      <c r="L265" s="62">
        <v>43272</v>
      </c>
      <c r="M265" s="104" t="s">
        <v>296</v>
      </c>
      <c r="N265" s="104">
        <v>0</v>
      </c>
      <c r="O265" s="104"/>
      <c r="P265" s="129" t="s">
        <v>125</v>
      </c>
      <c r="Q265" s="104" t="s">
        <v>147</v>
      </c>
      <c r="T265" s="62"/>
      <c r="AB265" s="62"/>
    </row>
    <row r="266" spans="1:28">
      <c r="A266" s="63">
        <v>89</v>
      </c>
      <c r="B266" s="116">
        <v>43222</v>
      </c>
      <c r="C266" s="118" t="s">
        <v>85</v>
      </c>
      <c r="D266" s="118"/>
      <c r="E266" s="117">
        <v>5840000</v>
      </c>
      <c r="F266" s="118" t="s">
        <v>122</v>
      </c>
      <c r="G266" s="118" t="s">
        <v>234</v>
      </c>
      <c r="H266" s="117"/>
      <c r="I266" s="63" t="s">
        <v>281</v>
      </c>
      <c r="K266" s="63">
        <f t="shared" si="4"/>
        <v>263</v>
      </c>
      <c r="L266" s="62">
        <v>43272</v>
      </c>
      <c r="M266" s="104" t="s">
        <v>86</v>
      </c>
      <c r="N266" s="104"/>
      <c r="O266" s="104">
        <v>119570</v>
      </c>
      <c r="P266" s="129" t="s">
        <v>132</v>
      </c>
      <c r="Q266" s="104" t="s">
        <v>145</v>
      </c>
      <c r="T266" s="62"/>
      <c r="AB266" s="62"/>
    </row>
    <row r="267" spans="1:28">
      <c r="A267" s="63">
        <v>89</v>
      </c>
      <c r="B267" s="62">
        <v>43222</v>
      </c>
      <c r="C267" s="61" t="s">
        <v>2</v>
      </c>
      <c r="D267" s="63">
        <v>584000</v>
      </c>
      <c r="E267" s="61"/>
      <c r="F267" s="61" t="s">
        <v>122</v>
      </c>
      <c r="G267" s="61" t="s">
        <v>234</v>
      </c>
      <c r="H267" s="61"/>
      <c r="I267" s="63" t="s">
        <v>281</v>
      </c>
      <c r="K267" s="63">
        <f t="shared" si="4"/>
        <v>264</v>
      </c>
      <c r="L267" s="62">
        <v>43272</v>
      </c>
      <c r="M267" s="104" t="s">
        <v>295</v>
      </c>
      <c r="N267" s="104"/>
      <c r="O267" s="104">
        <v>11957</v>
      </c>
      <c r="P267" s="129" t="s">
        <v>132</v>
      </c>
      <c r="Q267" s="104" t="s">
        <v>145</v>
      </c>
      <c r="T267" s="62"/>
      <c r="AB267" s="62"/>
    </row>
    <row r="268" spans="1:28">
      <c r="A268" s="63">
        <v>89</v>
      </c>
      <c r="B268" s="58">
        <v>43222</v>
      </c>
      <c r="C268" s="60" t="s">
        <v>277</v>
      </c>
      <c r="D268" s="59">
        <v>6424000</v>
      </c>
      <c r="E268" s="60"/>
      <c r="F268" s="60" t="s">
        <v>122</v>
      </c>
      <c r="G268" s="60" t="s">
        <v>234</v>
      </c>
      <c r="H268" s="60"/>
      <c r="I268" s="63" t="s">
        <v>281</v>
      </c>
      <c r="K268" s="63">
        <f t="shared" si="4"/>
        <v>265</v>
      </c>
      <c r="L268" s="62">
        <v>43272</v>
      </c>
      <c r="M268" s="104" t="s">
        <v>296</v>
      </c>
      <c r="N268" s="104">
        <v>131527</v>
      </c>
      <c r="O268" s="104"/>
      <c r="P268" s="129" t="s">
        <v>132</v>
      </c>
      <c r="Q268" s="104" t="s">
        <v>145</v>
      </c>
      <c r="T268" s="62"/>
      <c r="AB268" s="62"/>
    </row>
    <row r="269" spans="1:28">
      <c r="A269" s="63">
        <v>90</v>
      </c>
      <c r="B269" s="116">
        <v>43222</v>
      </c>
      <c r="C269" s="118" t="s">
        <v>161</v>
      </c>
      <c r="D269" s="118"/>
      <c r="E269" s="117">
        <v>3432000</v>
      </c>
      <c r="F269" s="118" t="s">
        <v>122</v>
      </c>
      <c r="G269" s="118" t="s">
        <v>235</v>
      </c>
      <c r="H269" s="117"/>
      <c r="I269" s="63" t="s">
        <v>281</v>
      </c>
      <c r="K269" s="63">
        <f t="shared" si="4"/>
        <v>266</v>
      </c>
      <c r="L269" s="62">
        <v>43272</v>
      </c>
      <c r="M269" s="104" t="s">
        <v>86</v>
      </c>
      <c r="N269" s="104"/>
      <c r="O269" s="104">
        <v>5725</v>
      </c>
      <c r="P269" s="129" t="s">
        <v>132</v>
      </c>
      <c r="Q269" s="104" t="s">
        <v>146</v>
      </c>
      <c r="T269" s="62"/>
      <c r="AB269" s="62"/>
    </row>
    <row r="270" spans="1:28">
      <c r="A270" s="63">
        <v>90</v>
      </c>
      <c r="B270" s="62">
        <v>43222</v>
      </c>
      <c r="C270" s="61" t="s">
        <v>2</v>
      </c>
      <c r="D270" s="63">
        <v>343200</v>
      </c>
      <c r="E270" s="61"/>
      <c r="F270" s="61" t="s">
        <v>122</v>
      </c>
      <c r="G270" s="61" t="s">
        <v>235</v>
      </c>
      <c r="H270" s="61"/>
      <c r="I270" s="63" t="s">
        <v>281</v>
      </c>
      <c r="K270" s="63">
        <f t="shared" si="4"/>
        <v>267</v>
      </c>
      <c r="L270" s="62">
        <v>43272</v>
      </c>
      <c r="M270" s="104" t="s">
        <v>295</v>
      </c>
      <c r="N270" s="104"/>
      <c r="O270" s="104">
        <v>0</v>
      </c>
      <c r="P270" s="129" t="s">
        <v>132</v>
      </c>
      <c r="Q270" s="104" t="s">
        <v>146</v>
      </c>
      <c r="T270" s="62"/>
      <c r="AB270" s="62"/>
    </row>
    <row r="271" spans="1:28">
      <c r="A271" s="63">
        <v>90</v>
      </c>
      <c r="B271" s="58">
        <v>43222</v>
      </c>
      <c r="C271" s="60" t="s">
        <v>277</v>
      </c>
      <c r="D271" s="59">
        <v>3775200</v>
      </c>
      <c r="E271" s="60"/>
      <c r="F271" s="60" t="s">
        <v>122</v>
      </c>
      <c r="G271" s="60" t="s">
        <v>235</v>
      </c>
      <c r="H271" s="60"/>
      <c r="I271" s="63" t="s">
        <v>281</v>
      </c>
      <c r="K271" s="63">
        <f t="shared" si="4"/>
        <v>268</v>
      </c>
      <c r="L271" s="62">
        <v>43272</v>
      </c>
      <c r="M271" s="104" t="s">
        <v>296</v>
      </c>
      <c r="N271" s="104">
        <v>5725</v>
      </c>
      <c r="O271" s="104"/>
      <c r="P271" s="129" t="s">
        <v>132</v>
      </c>
      <c r="Q271" s="104" t="s">
        <v>146</v>
      </c>
      <c r="T271" s="62"/>
      <c r="AB271" s="62"/>
    </row>
    <row r="272" spans="1:28">
      <c r="A272" s="63">
        <v>91</v>
      </c>
      <c r="B272" s="116">
        <v>43222</v>
      </c>
      <c r="C272" s="118" t="s">
        <v>85</v>
      </c>
      <c r="D272" s="118"/>
      <c r="E272" s="117">
        <v>2477910</v>
      </c>
      <c r="F272" s="118" t="s">
        <v>256</v>
      </c>
      <c r="G272" s="118" t="s">
        <v>234</v>
      </c>
      <c r="H272" s="117"/>
      <c r="I272" s="63" t="s">
        <v>281</v>
      </c>
      <c r="K272" s="63">
        <f t="shared" si="4"/>
        <v>269</v>
      </c>
      <c r="L272" s="62">
        <v>43272</v>
      </c>
      <c r="M272" s="104" t="s">
        <v>86</v>
      </c>
      <c r="N272" s="104"/>
      <c r="O272" s="104">
        <v>692870</v>
      </c>
      <c r="P272" s="129" t="s">
        <v>132</v>
      </c>
      <c r="Q272" s="104" t="s">
        <v>145</v>
      </c>
      <c r="T272" s="62"/>
      <c r="AB272" s="62"/>
    </row>
    <row r="273" spans="1:28">
      <c r="A273" s="63">
        <v>91</v>
      </c>
      <c r="B273" s="62">
        <v>43222</v>
      </c>
      <c r="C273" s="61" t="s">
        <v>2</v>
      </c>
      <c r="D273" s="63">
        <v>247791</v>
      </c>
      <c r="E273" s="61"/>
      <c r="F273" s="61" t="s">
        <v>256</v>
      </c>
      <c r="G273" s="61" t="s">
        <v>234</v>
      </c>
      <c r="H273" s="61"/>
      <c r="I273" s="63" t="s">
        <v>281</v>
      </c>
      <c r="K273" s="63">
        <f t="shared" si="4"/>
        <v>270</v>
      </c>
      <c r="L273" s="62">
        <v>43272</v>
      </c>
      <c r="M273" s="104" t="s">
        <v>295</v>
      </c>
      <c r="N273" s="104"/>
      <c r="O273" s="104">
        <v>69287</v>
      </c>
      <c r="P273" s="129" t="s">
        <v>132</v>
      </c>
      <c r="Q273" s="104" t="s">
        <v>145</v>
      </c>
      <c r="T273" s="62"/>
      <c r="AB273" s="62"/>
    </row>
    <row r="274" spans="1:28">
      <c r="A274" s="63">
        <v>91</v>
      </c>
      <c r="B274" s="58">
        <v>43222</v>
      </c>
      <c r="C274" s="60" t="s">
        <v>277</v>
      </c>
      <c r="D274" s="59">
        <v>2725701</v>
      </c>
      <c r="E274" s="60"/>
      <c r="F274" s="60" t="s">
        <v>256</v>
      </c>
      <c r="G274" s="60" t="s">
        <v>234</v>
      </c>
      <c r="H274" s="60"/>
      <c r="I274" s="63" t="s">
        <v>281</v>
      </c>
      <c r="K274" s="63">
        <f t="shared" si="4"/>
        <v>271</v>
      </c>
      <c r="L274" s="62">
        <v>43272</v>
      </c>
      <c r="M274" s="104" t="s">
        <v>296</v>
      </c>
      <c r="N274" s="104">
        <v>762157</v>
      </c>
      <c r="O274" s="104"/>
      <c r="P274" s="129" t="s">
        <v>132</v>
      </c>
      <c r="Q274" s="104" t="s">
        <v>145</v>
      </c>
      <c r="T274" s="62"/>
      <c r="AB274" s="62"/>
    </row>
    <row r="275" spans="1:28">
      <c r="A275" s="63">
        <v>92</v>
      </c>
      <c r="B275" s="116">
        <v>43222</v>
      </c>
      <c r="C275" s="118" t="s">
        <v>161</v>
      </c>
      <c r="D275" s="118"/>
      <c r="E275" s="117">
        <v>5985600</v>
      </c>
      <c r="F275" s="118" t="s">
        <v>256</v>
      </c>
      <c r="G275" s="118" t="s">
        <v>235</v>
      </c>
      <c r="H275" s="117"/>
      <c r="I275" s="63" t="s">
        <v>281</v>
      </c>
      <c r="K275" s="63">
        <f t="shared" si="4"/>
        <v>272</v>
      </c>
      <c r="L275" s="62">
        <v>43272</v>
      </c>
      <c r="M275" s="104" t="s">
        <v>86</v>
      </c>
      <c r="N275" s="104"/>
      <c r="O275" s="104">
        <v>33175</v>
      </c>
      <c r="P275" s="129" t="s">
        <v>132</v>
      </c>
      <c r="Q275" s="104" t="s">
        <v>146</v>
      </c>
      <c r="T275" s="62"/>
      <c r="AB275" s="62"/>
    </row>
    <row r="276" spans="1:28">
      <c r="A276" s="63">
        <v>92</v>
      </c>
      <c r="B276" s="62">
        <v>43222</v>
      </c>
      <c r="C276" s="61" t="s">
        <v>2</v>
      </c>
      <c r="D276" s="63">
        <v>598560</v>
      </c>
      <c r="E276" s="61"/>
      <c r="F276" s="61" t="s">
        <v>256</v>
      </c>
      <c r="G276" s="61" t="s">
        <v>235</v>
      </c>
      <c r="H276" s="61"/>
      <c r="I276" s="63" t="s">
        <v>281</v>
      </c>
      <c r="K276" s="63">
        <f t="shared" si="4"/>
        <v>273</v>
      </c>
      <c r="L276" s="62">
        <v>43272</v>
      </c>
      <c r="M276" s="104" t="s">
        <v>295</v>
      </c>
      <c r="N276" s="104"/>
      <c r="O276" s="104">
        <v>0</v>
      </c>
      <c r="P276" s="129" t="s">
        <v>132</v>
      </c>
      <c r="Q276" s="104" t="s">
        <v>146</v>
      </c>
      <c r="T276" s="62"/>
      <c r="AB276" s="62"/>
    </row>
    <row r="277" spans="1:28">
      <c r="A277" s="63">
        <v>92</v>
      </c>
      <c r="B277" s="58">
        <v>43222</v>
      </c>
      <c r="C277" s="60" t="s">
        <v>277</v>
      </c>
      <c r="D277" s="59">
        <v>6584160</v>
      </c>
      <c r="E277" s="60"/>
      <c r="F277" s="60" t="s">
        <v>256</v>
      </c>
      <c r="G277" s="60" t="s">
        <v>235</v>
      </c>
      <c r="H277" s="60"/>
      <c r="I277" s="63" t="s">
        <v>281</v>
      </c>
      <c r="K277" s="63">
        <f t="shared" si="4"/>
        <v>274</v>
      </c>
      <c r="L277" s="62">
        <v>43272</v>
      </c>
      <c r="M277" s="104" t="s">
        <v>296</v>
      </c>
      <c r="N277" s="104">
        <v>33175</v>
      </c>
      <c r="O277" s="104"/>
      <c r="P277" s="129" t="s">
        <v>132</v>
      </c>
      <c r="Q277" s="104" t="s">
        <v>146</v>
      </c>
      <c r="T277" s="62"/>
      <c r="AB277" s="62"/>
    </row>
    <row r="278" spans="1:28">
      <c r="A278" s="63">
        <v>93</v>
      </c>
      <c r="B278" s="116">
        <v>43222</v>
      </c>
      <c r="C278" s="118" t="s">
        <v>85</v>
      </c>
      <c r="D278" s="118"/>
      <c r="E278" s="117">
        <v>96779000</v>
      </c>
      <c r="F278" s="118" t="s">
        <v>122</v>
      </c>
      <c r="G278" s="118" t="s">
        <v>234</v>
      </c>
      <c r="H278" s="117"/>
      <c r="I278" s="63" t="s">
        <v>281</v>
      </c>
      <c r="K278" s="63">
        <f t="shared" si="4"/>
        <v>275</v>
      </c>
      <c r="L278" s="62">
        <v>43272</v>
      </c>
      <c r="M278" s="104" t="s">
        <v>86</v>
      </c>
      <c r="N278" s="104"/>
      <c r="O278" s="104">
        <v>1240050</v>
      </c>
      <c r="P278" s="129" t="s">
        <v>132</v>
      </c>
      <c r="Q278" s="104" t="s">
        <v>236</v>
      </c>
      <c r="T278" s="62"/>
      <c r="AB278" s="62"/>
    </row>
    <row r="279" spans="1:28">
      <c r="A279" s="63">
        <v>93</v>
      </c>
      <c r="B279" s="62">
        <v>43222</v>
      </c>
      <c r="C279" s="61" t="s">
        <v>2</v>
      </c>
      <c r="D279" s="63">
        <v>9677900</v>
      </c>
      <c r="E279" s="61"/>
      <c r="F279" s="61" t="s">
        <v>122</v>
      </c>
      <c r="G279" s="61" t="s">
        <v>234</v>
      </c>
      <c r="H279" s="61"/>
      <c r="I279" s="63" t="s">
        <v>281</v>
      </c>
      <c r="K279" s="63">
        <f t="shared" si="4"/>
        <v>276</v>
      </c>
      <c r="L279" s="62">
        <v>43272</v>
      </c>
      <c r="M279" s="104" t="s">
        <v>295</v>
      </c>
      <c r="N279" s="104"/>
      <c r="O279" s="104">
        <v>124005</v>
      </c>
      <c r="P279" s="129" t="s">
        <v>132</v>
      </c>
      <c r="Q279" s="104" t="s">
        <v>236</v>
      </c>
      <c r="T279" s="62"/>
      <c r="AB279" s="62"/>
    </row>
    <row r="280" spans="1:28">
      <c r="A280" s="63">
        <v>93</v>
      </c>
      <c r="B280" s="58">
        <v>43222</v>
      </c>
      <c r="C280" s="60" t="s">
        <v>277</v>
      </c>
      <c r="D280" s="59">
        <v>106456900</v>
      </c>
      <c r="E280" s="60"/>
      <c r="F280" s="60" t="s">
        <v>122</v>
      </c>
      <c r="G280" s="60" t="s">
        <v>234</v>
      </c>
      <c r="H280" s="60"/>
      <c r="I280" s="63" t="s">
        <v>281</v>
      </c>
      <c r="K280" s="63">
        <f t="shared" si="4"/>
        <v>277</v>
      </c>
      <c r="L280" s="62">
        <v>43272</v>
      </c>
      <c r="M280" s="104" t="s">
        <v>296</v>
      </c>
      <c r="N280" s="104">
        <v>1364055</v>
      </c>
      <c r="O280" s="104"/>
      <c r="P280" s="129" t="s">
        <v>132</v>
      </c>
      <c r="Q280" s="104" t="s">
        <v>236</v>
      </c>
      <c r="T280" s="62"/>
      <c r="AB280" s="62"/>
    </row>
    <row r="281" spans="1:28">
      <c r="A281" s="63">
        <v>94</v>
      </c>
      <c r="B281" s="116">
        <v>43222</v>
      </c>
      <c r="C281" s="118" t="s">
        <v>161</v>
      </c>
      <c r="D281" s="118"/>
      <c r="E281" s="117">
        <v>56912000</v>
      </c>
      <c r="F281" s="118" t="s">
        <v>122</v>
      </c>
      <c r="G281" s="118" t="s">
        <v>235</v>
      </c>
      <c r="H281" s="117"/>
      <c r="I281" s="63" t="s">
        <v>281</v>
      </c>
      <c r="K281" s="63">
        <f t="shared" si="4"/>
        <v>278</v>
      </c>
      <c r="L281" s="62">
        <v>43272</v>
      </c>
      <c r="M281" s="104" t="s">
        <v>86</v>
      </c>
      <c r="N281" s="104"/>
      <c r="O281" s="104">
        <v>59374</v>
      </c>
      <c r="P281" s="129" t="s">
        <v>132</v>
      </c>
      <c r="Q281" s="104" t="s">
        <v>237</v>
      </c>
      <c r="T281" s="62"/>
      <c r="AB281" s="62"/>
    </row>
    <row r="282" spans="1:28">
      <c r="A282" s="63">
        <v>94</v>
      </c>
      <c r="B282" s="62">
        <v>43222</v>
      </c>
      <c r="C282" s="61" t="s">
        <v>2</v>
      </c>
      <c r="D282" s="63">
        <v>5691200</v>
      </c>
      <c r="E282" s="61"/>
      <c r="F282" s="61" t="s">
        <v>122</v>
      </c>
      <c r="G282" s="61" t="s">
        <v>235</v>
      </c>
      <c r="H282" s="61"/>
      <c r="I282" s="63" t="s">
        <v>281</v>
      </c>
      <c r="K282" s="63">
        <f t="shared" si="4"/>
        <v>279</v>
      </c>
      <c r="L282" s="62">
        <v>43272</v>
      </c>
      <c r="M282" s="104" t="s">
        <v>295</v>
      </c>
      <c r="N282" s="104"/>
      <c r="O282" s="104">
        <v>0</v>
      </c>
      <c r="P282" s="129" t="s">
        <v>132</v>
      </c>
      <c r="Q282" s="104" t="s">
        <v>237</v>
      </c>
      <c r="T282" s="62"/>
      <c r="AB282" s="62"/>
    </row>
    <row r="283" spans="1:28">
      <c r="A283" s="63">
        <v>94</v>
      </c>
      <c r="B283" s="58">
        <v>43222</v>
      </c>
      <c r="C283" s="60" t="s">
        <v>277</v>
      </c>
      <c r="D283" s="59">
        <v>62603200</v>
      </c>
      <c r="E283" s="60"/>
      <c r="F283" s="60" t="s">
        <v>122</v>
      </c>
      <c r="G283" s="60" t="s">
        <v>235</v>
      </c>
      <c r="H283" s="60"/>
      <c r="I283" s="63" t="s">
        <v>281</v>
      </c>
      <c r="K283" s="63">
        <f t="shared" si="4"/>
        <v>280</v>
      </c>
      <c r="L283" s="62">
        <v>43272</v>
      </c>
      <c r="M283" s="104" t="s">
        <v>296</v>
      </c>
      <c r="N283" s="104">
        <v>59374</v>
      </c>
      <c r="O283" s="104"/>
      <c r="P283" s="129" t="s">
        <v>132</v>
      </c>
      <c r="Q283" s="104" t="s">
        <v>237</v>
      </c>
      <c r="T283" s="62"/>
      <c r="AB283" s="62"/>
    </row>
    <row r="284" spans="1:28">
      <c r="A284" s="63">
        <v>95</v>
      </c>
      <c r="B284" s="116">
        <v>43222</v>
      </c>
      <c r="C284" s="118" t="s">
        <v>85</v>
      </c>
      <c r="D284" s="118"/>
      <c r="E284" s="117">
        <v>204111000</v>
      </c>
      <c r="F284" s="118" t="s">
        <v>140</v>
      </c>
      <c r="G284" s="118" t="s">
        <v>234</v>
      </c>
      <c r="H284" s="117"/>
      <c r="I284" s="63" t="s">
        <v>281</v>
      </c>
      <c r="K284" s="63">
        <f t="shared" si="4"/>
        <v>281</v>
      </c>
      <c r="L284" s="62">
        <v>43272</v>
      </c>
      <c r="M284" s="104" t="s">
        <v>86</v>
      </c>
      <c r="N284" s="104"/>
      <c r="O284" s="104">
        <v>0</v>
      </c>
      <c r="P284" s="129" t="s">
        <v>132</v>
      </c>
      <c r="Q284" s="104" t="s">
        <v>147</v>
      </c>
      <c r="T284" s="62"/>
      <c r="AB284" s="62"/>
    </row>
    <row r="285" spans="1:28">
      <c r="A285" s="63">
        <v>95</v>
      </c>
      <c r="B285" s="62">
        <v>43222</v>
      </c>
      <c r="C285" s="61" t="s">
        <v>2</v>
      </c>
      <c r="D285" s="63">
        <v>20411100</v>
      </c>
      <c r="E285" s="61"/>
      <c r="F285" s="61" t="s">
        <v>140</v>
      </c>
      <c r="G285" s="61" t="s">
        <v>234</v>
      </c>
      <c r="H285" s="61"/>
      <c r="I285" s="63" t="s">
        <v>281</v>
      </c>
      <c r="K285" s="63">
        <f t="shared" si="4"/>
        <v>282</v>
      </c>
      <c r="L285" s="62">
        <v>43272</v>
      </c>
      <c r="M285" s="104" t="s">
        <v>295</v>
      </c>
      <c r="N285" s="104"/>
      <c r="O285" s="104">
        <v>0</v>
      </c>
      <c r="P285" s="129" t="s">
        <v>132</v>
      </c>
      <c r="Q285" s="104" t="s">
        <v>147</v>
      </c>
      <c r="T285" s="62"/>
      <c r="AB285" s="62"/>
    </row>
    <row r="286" spans="1:28">
      <c r="A286" s="63">
        <v>95</v>
      </c>
      <c r="B286" s="58">
        <v>43222</v>
      </c>
      <c r="C286" s="60" t="s">
        <v>277</v>
      </c>
      <c r="D286" s="59">
        <v>224522100</v>
      </c>
      <c r="E286" s="60"/>
      <c r="F286" s="60" t="s">
        <v>140</v>
      </c>
      <c r="G286" s="60" t="s">
        <v>234</v>
      </c>
      <c r="H286" s="60"/>
      <c r="I286" s="63" t="s">
        <v>281</v>
      </c>
      <c r="K286" s="63">
        <f t="shared" si="4"/>
        <v>283</v>
      </c>
      <c r="L286" s="62">
        <v>43272</v>
      </c>
      <c r="M286" s="104" t="s">
        <v>296</v>
      </c>
      <c r="N286" s="104">
        <v>0</v>
      </c>
      <c r="O286" s="104"/>
      <c r="P286" s="129" t="s">
        <v>132</v>
      </c>
      <c r="Q286" s="104" t="s">
        <v>147</v>
      </c>
      <c r="T286" s="62"/>
      <c r="AB286" s="62"/>
    </row>
    <row r="287" spans="1:28">
      <c r="A287" s="63">
        <v>96</v>
      </c>
      <c r="B287" s="116">
        <v>43222</v>
      </c>
      <c r="C287" s="118" t="s">
        <v>161</v>
      </c>
      <c r="D287" s="118"/>
      <c r="E287" s="117">
        <v>120062000</v>
      </c>
      <c r="F287" s="118" t="s">
        <v>140</v>
      </c>
      <c r="G287" s="118" t="s">
        <v>235</v>
      </c>
      <c r="H287" s="117"/>
      <c r="I287" s="63" t="s">
        <v>281</v>
      </c>
      <c r="K287" s="63">
        <f t="shared" si="4"/>
        <v>284</v>
      </c>
      <c r="L287" s="62">
        <v>43272</v>
      </c>
      <c r="M287" s="104" t="s">
        <v>86</v>
      </c>
      <c r="N287" s="104"/>
      <c r="O287" s="104">
        <v>26180</v>
      </c>
      <c r="P287" s="129" t="s">
        <v>264</v>
      </c>
      <c r="Q287" s="104" t="s">
        <v>145</v>
      </c>
      <c r="T287" s="62"/>
      <c r="AB287" s="62"/>
    </row>
    <row r="288" spans="1:28">
      <c r="A288" s="63">
        <v>96</v>
      </c>
      <c r="B288" s="62">
        <v>43222</v>
      </c>
      <c r="C288" s="61" t="s">
        <v>2</v>
      </c>
      <c r="D288" s="63">
        <v>12006200</v>
      </c>
      <c r="E288" s="61"/>
      <c r="F288" s="61" t="s">
        <v>140</v>
      </c>
      <c r="G288" s="61" t="s">
        <v>235</v>
      </c>
      <c r="H288" s="61"/>
      <c r="I288" s="63" t="s">
        <v>281</v>
      </c>
      <c r="K288" s="63">
        <f t="shared" si="4"/>
        <v>285</v>
      </c>
      <c r="L288" s="62">
        <v>43272</v>
      </c>
      <c r="M288" s="104" t="s">
        <v>295</v>
      </c>
      <c r="N288" s="104"/>
      <c r="O288" s="104">
        <v>2618</v>
      </c>
      <c r="P288" s="129" t="s">
        <v>264</v>
      </c>
      <c r="Q288" s="104" t="s">
        <v>145</v>
      </c>
      <c r="T288" s="62"/>
      <c r="AB288" s="62"/>
    </row>
    <row r="289" spans="1:28">
      <c r="A289" s="63">
        <v>96</v>
      </c>
      <c r="B289" s="58">
        <v>43222</v>
      </c>
      <c r="C289" s="60" t="s">
        <v>277</v>
      </c>
      <c r="D289" s="59">
        <v>132068200</v>
      </c>
      <c r="E289" s="60"/>
      <c r="F289" s="60" t="s">
        <v>140</v>
      </c>
      <c r="G289" s="60" t="s">
        <v>235</v>
      </c>
      <c r="H289" s="60"/>
      <c r="I289" s="63" t="s">
        <v>281</v>
      </c>
      <c r="K289" s="63">
        <f t="shared" si="4"/>
        <v>286</v>
      </c>
      <c r="L289" s="62">
        <v>43272</v>
      </c>
      <c r="M289" s="104" t="s">
        <v>296</v>
      </c>
      <c r="N289" s="104">
        <v>28798</v>
      </c>
      <c r="O289" s="104"/>
      <c r="P289" s="129" t="s">
        <v>264</v>
      </c>
      <c r="Q289" s="104" t="s">
        <v>145</v>
      </c>
      <c r="T289" s="62"/>
      <c r="AB289" s="62"/>
    </row>
    <row r="290" spans="1:28">
      <c r="A290" s="63">
        <v>97</v>
      </c>
      <c r="B290" s="116">
        <v>43241</v>
      </c>
      <c r="C290" s="118" t="s">
        <v>169</v>
      </c>
      <c r="D290" s="118"/>
      <c r="E290" s="117">
        <v>42530</v>
      </c>
      <c r="F290" s="118" t="s">
        <v>118</v>
      </c>
      <c r="G290" s="118" t="s">
        <v>145</v>
      </c>
      <c r="H290" s="117"/>
      <c r="I290" s="63" t="s">
        <v>281</v>
      </c>
      <c r="K290" s="63">
        <f t="shared" si="4"/>
        <v>287</v>
      </c>
      <c r="L290" s="62">
        <v>43272</v>
      </c>
      <c r="M290" s="104" t="s">
        <v>86</v>
      </c>
      <c r="N290" s="104"/>
      <c r="O290" s="104">
        <v>1253</v>
      </c>
      <c r="P290" s="129" t="s">
        <v>264</v>
      </c>
      <c r="Q290" s="104" t="s">
        <v>146</v>
      </c>
      <c r="T290" s="62"/>
      <c r="AB290" s="62"/>
    </row>
    <row r="291" spans="1:28">
      <c r="A291" s="63">
        <v>97</v>
      </c>
      <c r="B291" s="62">
        <v>43241</v>
      </c>
      <c r="C291" s="61" t="s">
        <v>2</v>
      </c>
      <c r="D291" s="63">
        <v>4253</v>
      </c>
      <c r="E291" s="61"/>
      <c r="F291" s="61" t="s">
        <v>118</v>
      </c>
      <c r="G291" s="61" t="s">
        <v>145</v>
      </c>
      <c r="H291" s="61"/>
      <c r="I291" s="63" t="s">
        <v>281</v>
      </c>
      <c r="K291" s="63">
        <f t="shared" si="4"/>
        <v>288</v>
      </c>
      <c r="L291" s="62">
        <v>43272</v>
      </c>
      <c r="M291" s="104" t="s">
        <v>295</v>
      </c>
      <c r="N291" s="104"/>
      <c r="O291" s="104">
        <v>0</v>
      </c>
      <c r="P291" s="129" t="s">
        <v>264</v>
      </c>
      <c r="Q291" s="104" t="s">
        <v>146</v>
      </c>
      <c r="T291" s="62"/>
      <c r="AB291" s="62"/>
    </row>
    <row r="292" spans="1:28">
      <c r="A292" s="63">
        <v>97</v>
      </c>
      <c r="B292" s="58">
        <v>43241</v>
      </c>
      <c r="C292" s="60" t="s">
        <v>277</v>
      </c>
      <c r="D292" s="59">
        <v>46783</v>
      </c>
      <c r="E292" s="60"/>
      <c r="F292" s="60" t="s">
        <v>118</v>
      </c>
      <c r="G292" s="60" t="s">
        <v>145</v>
      </c>
      <c r="H292" s="60"/>
      <c r="I292" s="63" t="s">
        <v>281</v>
      </c>
      <c r="K292" s="63">
        <f t="shared" si="4"/>
        <v>289</v>
      </c>
      <c r="L292" s="62">
        <v>43272</v>
      </c>
      <c r="M292" s="104" t="s">
        <v>296</v>
      </c>
      <c r="N292" s="104">
        <v>1253</v>
      </c>
      <c r="O292" s="104"/>
      <c r="P292" s="129" t="s">
        <v>264</v>
      </c>
      <c r="Q292" s="104" t="s">
        <v>146</v>
      </c>
      <c r="T292" s="62"/>
      <c r="AB292" s="62"/>
    </row>
    <row r="293" spans="1:28">
      <c r="A293" s="63">
        <v>98</v>
      </c>
      <c r="B293" s="116">
        <v>43241</v>
      </c>
      <c r="C293" s="118" t="s">
        <v>169</v>
      </c>
      <c r="D293" s="118"/>
      <c r="E293" s="117">
        <v>2172</v>
      </c>
      <c r="F293" s="118" t="s">
        <v>118</v>
      </c>
      <c r="G293" s="118" t="s">
        <v>146</v>
      </c>
      <c r="H293" s="117"/>
      <c r="I293" s="63" t="s">
        <v>281</v>
      </c>
      <c r="K293" s="63">
        <f t="shared" si="4"/>
        <v>290</v>
      </c>
      <c r="L293" s="62">
        <v>43272</v>
      </c>
      <c r="M293" s="104" t="s">
        <v>86</v>
      </c>
      <c r="N293" s="104"/>
      <c r="O293" s="104">
        <v>60490</v>
      </c>
      <c r="P293" s="129" t="s">
        <v>265</v>
      </c>
      <c r="Q293" s="104" t="s">
        <v>145</v>
      </c>
      <c r="T293" s="62"/>
      <c r="AB293" s="62"/>
    </row>
    <row r="294" spans="1:28">
      <c r="A294" s="63">
        <v>98</v>
      </c>
      <c r="B294" s="62">
        <v>43241</v>
      </c>
      <c r="C294" s="61" t="s">
        <v>2</v>
      </c>
      <c r="D294" s="63">
        <v>0</v>
      </c>
      <c r="E294" s="61"/>
      <c r="F294" s="61" t="s">
        <v>118</v>
      </c>
      <c r="G294" s="61" t="s">
        <v>146</v>
      </c>
      <c r="H294" s="61"/>
      <c r="I294" s="63" t="s">
        <v>281</v>
      </c>
      <c r="K294" s="63">
        <f t="shared" si="4"/>
        <v>291</v>
      </c>
      <c r="L294" s="62">
        <v>43272</v>
      </c>
      <c r="M294" s="104" t="s">
        <v>295</v>
      </c>
      <c r="N294" s="104"/>
      <c r="O294" s="104">
        <v>6049</v>
      </c>
      <c r="P294" s="129" t="s">
        <v>265</v>
      </c>
      <c r="Q294" s="104" t="s">
        <v>145</v>
      </c>
      <c r="T294" s="62"/>
      <c r="AB294" s="62"/>
    </row>
    <row r="295" spans="1:28">
      <c r="A295" s="63">
        <v>98</v>
      </c>
      <c r="B295" s="58">
        <v>43241</v>
      </c>
      <c r="C295" s="60" t="s">
        <v>277</v>
      </c>
      <c r="D295" s="59">
        <v>2172</v>
      </c>
      <c r="E295" s="60"/>
      <c r="F295" s="60" t="s">
        <v>118</v>
      </c>
      <c r="G295" s="60" t="s">
        <v>146</v>
      </c>
      <c r="H295" s="60"/>
      <c r="I295" s="63" t="s">
        <v>281</v>
      </c>
      <c r="K295" s="63">
        <f t="shared" si="4"/>
        <v>292</v>
      </c>
      <c r="L295" s="62">
        <v>43272</v>
      </c>
      <c r="M295" s="104" t="s">
        <v>296</v>
      </c>
      <c r="N295" s="104">
        <v>66539</v>
      </c>
      <c r="O295" s="104"/>
      <c r="P295" s="129" t="s">
        <v>265</v>
      </c>
      <c r="Q295" s="104" t="s">
        <v>145</v>
      </c>
      <c r="T295" s="62"/>
      <c r="AB295" s="62"/>
    </row>
    <row r="296" spans="1:28">
      <c r="A296" s="63">
        <v>99</v>
      </c>
      <c r="B296" s="116">
        <v>43241</v>
      </c>
      <c r="C296" s="118" t="s">
        <v>169</v>
      </c>
      <c r="D296" s="118"/>
      <c r="E296" s="117">
        <v>226900</v>
      </c>
      <c r="F296" s="118" t="s">
        <v>238</v>
      </c>
      <c r="G296" s="118" t="s">
        <v>145</v>
      </c>
      <c r="H296" s="117"/>
      <c r="I296" s="63" t="s">
        <v>281</v>
      </c>
      <c r="K296" s="63">
        <f t="shared" si="4"/>
        <v>293</v>
      </c>
      <c r="L296" s="62">
        <v>43272</v>
      </c>
      <c r="M296" s="104" t="s">
        <v>86</v>
      </c>
      <c r="N296" s="104"/>
      <c r="O296" s="104">
        <v>2896</v>
      </c>
      <c r="P296" s="129" t="s">
        <v>265</v>
      </c>
      <c r="Q296" s="104" t="s">
        <v>146</v>
      </c>
      <c r="T296" s="62"/>
      <c r="AB296" s="62"/>
    </row>
    <row r="297" spans="1:28">
      <c r="A297" s="63">
        <v>99</v>
      </c>
      <c r="B297" s="62">
        <v>43241</v>
      </c>
      <c r="C297" s="61" t="s">
        <v>2</v>
      </c>
      <c r="D297" s="63">
        <v>22690</v>
      </c>
      <c r="E297" s="61"/>
      <c r="F297" s="61" t="s">
        <v>238</v>
      </c>
      <c r="G297" s="61" t="s">
        <v>145</v>
      </c>
      <c r="H297" s="61"/>
      <c r="I297" s="63" t="s">
        <v>281</v>
      </c>
      <c r="K297" s="63">
        <f t="shared" si="4"/>
        <v>294</v>
      </c>
      <c r="L297" s="62">
        <v>43272</v>
      </c>
      <c r="M297" s="104" t="s">
        <v>295</v>
      </c>
      <c r="N297" s="104"/>
      <c r="O297" s="104">
        <v>0</v>
      </c>
      <c r="P297" s="129" t="s">
        <v>265</v>
      </c>
      <c r="Q297" s="104" t="s">
        <v>146</v>
      </c>
      <c r="T297" s="62"/>
      <c r="AB297" s="62"/>
    </row>
    <row r="298" spans="1:28">
      <c r="A298" s="63">
        <v>99</v>
      </c>
      <c r="B298" s="58">
        <v>43241</v>
      </c>
      <c r="C298" s="60" t="s">
        <v>277</v>
      </c>
      <c r="D298" s="59">
        <v>249590</v>
      </c>
      <c r="E298" s="60"/>
      <c r="F298" s="60" t="s">
        <v>238</v>
      </c>
      <c r="G298" s="60" t="s">
        <v>145</v>
      </c>
      <c r="H298" s="60"/>
      <c r="I298" s="63" t="s">
        <v>281</v>
      </c>
      <c r="K298" s="63">
        <f t="shared" si="4"/>
        <v>295</v>
      </c>
      <c r="L298" s="62">
        <v>43272</v>
      </c>
      <c r="M298" s="104" t="s">
        <v>296</v>
      </c>
      <c r="N298" s="104">
        <v>2896</v>
      </c>
      <c r="O298" s="104"/>
      <c r="P298" s="129" t="s">
        <v>265</v>
      </c>
      <c r="Q298" s="104" t="s">
        <v>146</v>
      </c>
      <c r="T298" s="62"/>
      <c r="AB298" s="62"/>
    </row>
    <row r="299" spans="1:28">
      <c r="A299" s="63">
        <v>100</v>
      </c>
      <c r="B299" s="116">
        <v>43241</v>
      </c>
      <c r="C299" s="118" t="s">
        <v>169</v>
      </c>
      <c r="D299" s="118"/>
      <c r="E299" s="117">
        <v>11586</v>
      </c>
      <c r="F299" s="118" t="s">
        <v>238</v>
      </c>
      <c r="G299" s="118" t="s">
        <v>146</v>
      </c>
      <c r="H299" s="117"/>
      <c r="I299" s="63" t="s">
        <v>281</v>
      </c>
      <c r="K299" s="63">
        <f t="shared" si="4"/>
        <v>296</v>
      </c>
      <c r="L299" s="62">
        <v>43272</v>
      </c>
      <c r="M299" s="104" t="s">
        <v>86</v>
      </c>
      <c r="N299" s="104"/>
      <c r="O299" s="104">
        <v>68070</v>
      </c>
      <c r="P299" s="129" t="s">
        <v>265</v>
      </c>
      <c r="Q299" s="104" t="s">
        <v>236</v>
      </c>
      <c r="T299" s="62"/>
      <c r="AB299" s="62"/>
    </row>
    <row r="300" spans="1:28">
      <c r="A300" s="63">
        <v>100</v>
      </c>
      <c r="B300" s="62">
        <v>43241</v>
      </c>
      <c r="C300" s="61" t="s">
        <v>2</v>
      </c>
      <c r="D300" s="63">
        <v>0</v>
      </c>
      <c r="E300" s="61"/>
      <c r="F300" s="61" t="s">
        <v>238</v>
      </c>
      <c r="G300" s="61" t="s">
        <v>146</v>
      </c>
      <c r="H300" s="61"/>
      <c r="I300" s="63" t="s">
        <v>281</v>
      </c>
      <c r="K300" s="63">
        <f t="shared" si="4"/>
        <v>297</v>
      </c>
      <c r="L300" s="62">
        <v>43272</v>
      </c>
      <c r="M300" s="104" t="s">
        <v>295</v>
      </c>
      <c r="N300" s="104"/>
      <c r="O300" s="104">
        <v>6807</v>
      </c>
      <c r="P300" s="129" t="s">
        <v>265</v>
      </c>
      <c r="Q300" s="104" t="s">
        <v>236</v>
      </c>
      <c r="T300" s="62"/>
      <c r="AB300" s="62"/>
    </row>
    <row r="301" spans="1:28">
      <c r="A301" s="63">
        <v>100</v>
      </c>
      <c r="B301" s="58">
        <v>43241</v>
      </c>
      <c r="C301" s="60" t="s">
        <v>277</v>
      </c>
      <c r="D301" s="59">
        <v>11586</v>
      </c>
      <c r="E301" s="60"/>
      <c r="F301" s="60" t="s">
        <v>238</v>
      </c>
      <c r="G301" s="60" t="s">
        <v>146</v>
      </c>
      <c r="H301" s="60"/>
      <c r="I301" s="63" t="s">
        <v>281</v>
      </c>
      <c r="K301" s="63">
        <f t="shared" si="4"/>
        <v>298</v>
      </c>
      <c r="L301" s="62">
        <v>43272</v>
      </c>
      <c r="M301" s="104" t="s">
        <v>296</v>
      </c>
      <c r="N301" s="104">
        <v>74877</v>
      </c>
      <c r="O301" s="104"/>
      <c r="P301" s="129" t="s">
        <v>265</v>
      </c>
      <c r="Q301" s="104" t="s">
        <v>236</v>
      </c>
      <c r="T301" s="62"/>
      <c r="AB301" s="62"/>
    </row>
    <row r="302" spans="1:28">
      <c r="A302" s="63">
        <v>101</v>
      </c>
      <c r="B302" s="116">
        <v>43241</v>
      </c>
      <c r="C302" s="118" t="s">
        <v>169</v>
      </c>
      <c r="D302" s="118"/>
      <c r="E302" s="117">
        <v>0</v>
      </c>
      <c r="F302" s="118" t="s">
        <v>238</v>
      </c>
      <c r="G302" s="118" t="s">
        <v>147</v>
      </c>
      <c r="H302" s="117"/>
      <c r="I302" s="63" t="s">
        <v>281</v>
      </c>
      <c r="K302" s="63">
        <f t="shared" si="4"/>
        <v>299</v>
      </c>
      <c r="L302" s="62">
        <v>43272</v>
      </c>
      <c r="M302" s="104" t="s">
        <v>86</v>
      </c>
      <c r="N302" s="104"/>
      <c r="O302" s="104">
        <v>3259</v>
      </c>
      <c r="P302" s="129" t="s">
        <v>265</v>
      </c>
      <c r="Q302" s="104" t="s">
        <v>237</v>
      </c>
      <c r="T302" s="62"/>
      <c r="AB302" s="62"/>
    </row>
    <row r="303" spans="1:28">
      <c r="A303" s="63">
        <v>101</v>
      </c>
      <c r="B303" s="62">
        <v>43241</v>
      </c>
      <c r="C303" s="61" t="s">
        <v>2</v>
      </c>
      <c r="D303" s="63">
        <v>0</v>
      </c>
      <c r="E303" s="61"/>
      <c r="F303" s="61" t="s">
        <v>238</v>
      </c>
      <c r="G303" s="61" t="s">
        <v>147</v>
      </c>
      <c r="H303" s="61"/>
      <c r="I303" s="63" t="s">
        <v>281</v>
      </c>
      <c r="K303" s="63">
        <f t="shared" si="4"/>
        <v>300</v>
      </c>
      <c r="L303" s="62">
        <v>43272</v>
      </c>
      <c r="M303" s="104" t="s">
        <v>295</v>
      </c>
      <c r="N303" s="104"/>
      <c r="O303" s="104">
        <v>0</v>
      </c>
      <c r="P303" s="129" t="s">
        <v>265</v>
      </c>
      <c r="Q303" s="104" t="s">
        <v>237</v>
      </c>
      <c r="T303" s="62"/>
      <c r="AB303" s="62"/>
    </row>
    <row r="304" spans="1:28">
      <c r="A304" s="63">
        <v>101</v>
      </c>
      <c r="B304" s="58">
        <v>43241</v>
      </c>
      <c r="C304" s="60" t="s">
        <v>277</v>
      </c>
      <c r="D304" s="59">
        <v>0</v>
      </c>
      <c r="E304" s="60"/>
      <c r="F304" s="60" t="s">
        <v>238</v>
      </c>
      <c r="G304" s="60" t="s">
        <v>147</v>
      </c>
      <c r="H304" s="60"/>
      <c r="I304" s="63" t="s">
        <v>281</v>
      </c>
      <c r="K304" s="63">
        <f t="shared" si="4"/>
        <v>301</v>
      </c>
      <c r="L304" s="62">
        <v>43272</v>
      </c>
      <c r="M304" s="104" t="s">
        <v>296</v>
      </c>
      <c r="N304" s="104">
        <v>3259</v>
      </c>
      <c r="O304" s="104"/>
      <c r="P304" s="129" t="s">
        <v>265</v>
      </c>
      <c r="Q304" s="104" t="s">
        <v>237</v>
      </c>
      <c r="T304" s="62"/>
      <c r="AB304" s="62"/>
    </row>
    <row r="305" spans="1:28">
      <c r="A305" s="63">
        <v>102</v>
      </c>
      <c r="B305" s="116">
        <v>43241</v>
      </c>
      <c r="C305" s="118" t="s">
        <v>169</v>
      </c>
      <c r="D305" s="118"/>
      <c r="E305" s="117">
        <v>28270</v>
      </c>
      <c r="F305" s="118" t="s">
        <v>141</v>
      </c>
      <c r="G305" s="118" t="s">
        <v>145</v>
      </c>
      <c r="H305" s="117"/>
      <c r="I305" s="63" t="s">
        <v>281</v>
      </c>
      <c r="K305" s="63">
        <f t="shared" si="4"/>
        <v>302</v>
      </c>
      <c r="L305" s="62">
        <v>43272</v>
      </c>
      <c r="M305" s="104" t="s">
        <v>86</v>
      </c>
      <c r="N305" s="104"/>
      <c r="O305" s="104">
        <v>35230</v>
      </c>
      <c r="P305" s="129" t="s">
        <v>122</v>
      </c>
      <c r="Q305" s="104" t="s">
        <v>145</v>
      </c>
      <c r="T305" s="62"/>
      <c r="AB305" s="62"/>
    </row>
    <row r="306" spans="1:28">
      <c r="A306" s="63">
        <v>102</v>
      </c>
      <c r="B306" s="62">
        <v>43241</v>
      </c>
      <c r="C306" s="61" t="s">
        <v>2</v>
      </c>
      <c r="D306" s="63">
        <v>2827</v>
      </c>
      <c r="E306" s="61"/>
      <c r="F306" s="61" t="s">
        <v>141</v>
      </c>
      <c r="G306" s="61" t="s">
        <v>145</v>
      </c>
      <c r="H306" s="61"/>
      <c r="I306" s="63" t="s">
        <v>281</v>
      </c>
      <c r="K306" s="63">
        <f t="shared" si="4"/>
        <v>303</v>
      </c>
      <c r="L306" s="62">
        <v>43272</v>
      </c>
      <c r="M306" s="104" t="s">
        <v>295</v>
      </c>
      <c r="N306" s="104"/>
      <c r="O306" s="104">
        <v>3523</v>
      </c>
      <c r="P306" s="129" t="s">
        <v>122</v>
      </c>
      <c r="Q306" s="104" t="s">
        <v>145</v>
      </c>
      <c r="T306" s="62"/>
      <c r="AB306" s="62"/>
    </row>
    <row r="307" spans="1:28">
      <c r="A307" s="63">
        <v>102</v>
      </c>
      <c r="B307" s="58">
        <v>43241</v>
      </c>
      <c r="C307" s="60" t="s">
        <v>277</v>
      </c>
      <c r="D307" s="59">
        <v>31097</v>
      </c>
      <c r="E307" s="60"/>
      <c r="F307" s="60" t="s">
        <v>141</v>
      </c>
      <c r="G307" s="60" t="s">
        <v>145</v>
      </c>
      <c r="H307" s="60"/>
      <c r="I307" s="63" t="s">
        <v>281</v>
      </c>
      <c r="K307" s="63">
        <f t="shared" si="4"/>
        <v>304</v>
      </c>
      <c r="L307" s="62">
        <v>43272</v>
      </c>
      <c r="M307" s="104" t="s">
        <v>296</v>
      </c>
      <c r="N307" s="104">
        <v>38753</v>
      </c>
      <c r="O307" s="104"/>
      <c r="P307" s="129" t="s">
        <v>122</v>
      </c>
      <c r="Q307" s="104" t="s">
        <v>145</v>
      </c>
      <c r="T307" s="62"/>
      <c r="AB307" s="62"/>
    </row>
    <row r="308" spans="1:28">
      <c r="A308" s="63">
        <v>103</v>
      </c>
      <c r="B308" s="116">
        <v>43241</v>
      </c>
      <c r="C308" s="118" t="s">
        <v>169</v>
      </c>
      <c r="D308" s="118"/>
      <c r="E308" s="117">
        <v>1443</v>
      </c>
      <c r="F308" s="118" t="s">
        <v>141</v>
      </c>
      <c r="G308" s="118" t="s">
        <v>146</v>
      </c>
      <c r="H308" s="117"/>
      <c r="I308" s="63" t="s">
        <v>281</v>
      </c>
      <c r="K308" s="63">
        <f t="shared" si="4"/>
        <v>305</v>
      </c>
      <c r="L308" s="62">
        <v>43272</v>
      </c>
      <c r="M308" s="104" t="s">
        <v>86</v>
      </c>
      <c r="N308" s="104"/>
      <c r="O308" s="104">
        <v>1687</v>
      </c>
      <c r="P308" s="129" t="s">
        <v>122</v>
      </c>
      <c r="Q308" s="104" t="s">
        <v>146</v>
      </c>
      <c r="T308" s="62"/>
      <c r="AB308" s="62"/>
    </row>
    <row r="309" spans="1:28">
      <c r="A309" s="63">
        <v>103</v>
      </c>
      <c r="B309" s="62">
        <v>43241</v>
      </c>
      <c r="C309" s="61" t="s">
        <v>2</v>
      </c>
      <c r="D309" s="63">
        <v>0</v>
      </c>
      <c r="E309" s="61"/>
      <c r="F309" s="61" t="s">
        <v>141</v>
      </c>
      <c r="G309" s="61" t="s">
        <v>146</v>
      </c>
      <c r="H309" s="61"/>
      <c r="I309" s="63" t="s">
        <v>281</v>
      </c>
      <c r="K309" s="63">
        <f t="shared" si="4"/>
        <v>306</v>
      </c>
      <c r="L309" s="62">
        <v>43272</v>
      </c>
      <c r="M309" s="104" t="s">
        <v>295</v>
      </c>
      <c r="N309" s="104"/>
      <c r="O309" s="104">
        <v>0</v>
      </c>
      <c r="P309" s="129" t="s">
        <v>122</v>
      </c>
      <c r="Q309" s="104" t="s">
        <v>146</v>
      </c>
      <c r="T309" s="62"/>
      <c r="AB309" s="62"/>
    </row>
    <row r="310" spans="1:28">
      <c r="A310" s="63">
        <v>103</v>
      </c>
      <c r="B310" s="58">
        <v>43241</v>
      </c>
      <c r="C310" s="60" t="s">
        <v>277</v>
      </c>
      <c r="D310" s="59">
        <v>1443</v>
      </c>
      <c r="E310" s="60"/>
      <c r="F310" s="60" t="s">
        <v>141</v>
      </c>
      <c r="G310" s="60" t="s">
        <v>146</v>
      </c>
      <c r="H310" s="60"/>
      <c r="I310" s="63" t="s">
        <v>281</v>
      </c>
      <c r="K310" s="63">
        <f t="shared" si="4"/>
        <v>307</v>
      </c>
      <c r="L310" s="62">
        <v>43272</v>
      </c>
      <c r="M310" s="104" t="s">
        <v>296</v>
      </c>
      <c r="N310" s="104">
        <v>1687</v>
      </c>
      <c r="O310" s="104"/>
      <c r="P310" s="129" t="s">
        <v>122</v>
      </c>
      <c r="Q310" s="104" t="s">
        <v>146</v>
      </c>
      <c r="T310" s="62"/>
      <c r="AB310" s="62"/>
    </row>
    <row r="311" spans="1:28">
      <c r="A311" s="63">
        <v>104</v>
      </c>
      <c r="B311" s="116">
        <v>43241</v>
      </c>
      <c r="C311" s="118" t="s">
        <v>169</v>
      </c>
      <c r="D311" s="118"/>
      <c r="E311" s="117">
        <v>15010</v>
      </c>
      <c r="F311" s="118" t="s">
        <v>121</v>
      </c>
      <c r="G311" s="118" t="s">
        <v>145</v>
      </c>
      <c r="H311" s="117"/>
      <c r="I311" s="63" t="s">
        <v>281</v>
      </c>
      <c r="K311" s="63">
        <f t="shared" si="4"/>
        <v>308</v>
      </c>
      <c r="L311" s="62">
        <v>43272</v>
      </c>
      <c r="M311" s="104" t="s">
        <v>86</v>
      </c>
      <c r="N311" s="104"/>
      <c r="O311" s="104">
        <v>322690</v>
      </c>
      <c r="P311" s="129" t="s">
        <v>122</v>
      </c>
      <c r="Q311" s="104" t="s">
        <v>145</v>
      </c>
      <c r="T311" s="62"/>
      <c r="AB311" s="62"/>
    </row>
    <row r="312" spans="1:28">
      <c r="A312" s="63">
        <v>104</v>
      </c>
      <c r="B312" s="62">
        <v>43241</v>
      </c>
      <c r="C312" s="61" t="s">
        <v>2</v>
      </c>
      <c r="D312" s="63">
        <v>1501</v>
      </c>
      <c r="E312" s="61"/>
      <c r="F312" s="61" t="s">
        <v>121</v>
      </c>
      <c r="G312" s="61" t="s">
        <v>145</v>
      </c>
      <c r="H312" s="61"/>
      <c r="I312" s="63" t="s">
        <v>281</v>
      </c>
      <c r="K312" s="63">
        <f t="shared" si="4"/>
        <v>309</v>
      </c>
      <c r="L312" s="62">
        <v>43272</v>
      </c>
      <c r="M312" s="104" t="s">
        <v>295</v>
      </c>
      <c r="N312" s="104"/>
      <c r="O312" s="104">
        <v>32269</v>
      </c>
      <c r="P312" s="129" t="s">
        <v>122</v>
      </c>
      <c r="Q312" s="104" t="s">
        <v>145</v>
      </c>
      <c r="T312" s="62"/>
      <c r="AB312" s="62"/>
    </row>
    <row r="313" spans="1:28">
      <c r="A313" s="63">
        <v>104</v>
      </c>
      <c r="B313" s="58">
        <v>43241</v>
      </c>
      <c r="C313" s="60" t="s">
        <v>277</v>
      </c>
      <c r="D313" s="59">
        <v>16511</v>
      </c>
      <c r="E313" s="60"/>
      <c r="F313" s="60" t="s">
        <v>121</v>
      </c>
      <c r="G313" s="60" t="s">
        <v>145</v>
      </c>
      <c r="H313" s="60"/>
      <c r="I313" s="63" t="s">
        <v>281</v>
      </c>
      <c r="K313" s="63">
        <f t="shared" si="4"/>
        <v>310</v>
      </c>
      <c r="L313" s="62">
        <v>43272</v>
      </c>
      <c r="M313" s="104" t="s">
        <v>296</v>
      </c>
      <c r="N313" s="104">
        <v>354959</v>
      </c>
      <c r="O313" s="104"/>
      <c r="P313" s="129" t="s">
        <v>122</v>
      </c>
      <c r="Q313" s="104" t="s">
        <v>145</v>
      </c>
      <c r="T313" s="62"/>
      <c r="AB313" s="62"/>
    </row>
    <row r="314" spans="1:28">
      <c r="A314" s="63">
        <v>105</v>
      </c>
      <c r="B314" s="116">
        <v>43241</v>
      </c>
      <c r="C314" s="118" t="s">
        <v>169</v>
      </c>
      <c r="D314" s="118"/>
      <c r="E314" s="117">
        <v>766</v>
      </c>
      <c r="F314" s="118" t="s">
        <v>121</v>
      </c>
      <c r="G314" s="118" t="s">
        <v>146</v>
      </c>
      <c r="H314" s="117"/>
      <c r="I314" s="63" t="s">
        <v>281</v>
      </c>
      <c r="K314" s="63">
        <f t="shared" si="4"/>
        <v>311</v>
      </c>
      <c r="L314" s="62">
        <v>43272</v>
      </c>
      <c r="M314" s="104" t="s">
        <v>86</v>
      </c>
      <c r="N314" s="104"/>
      <c r="O314" s="104">
        <v>15449</v>
      </c>
      <c r="P314" s="129" t="s">
        <v>122</v>
      </c>
      <c r="Q314" s="104" t="s">
        <v>146</v>
      </c>
      <c r="T314" s="62"/>
      <c r="AB314" s="62"/>
    </row>
    <row r="315" spans="1:28">
      <c r="A315" s="63">
        <v>105</v>
      </c>
      <c r="B315" s="62">
        <v>43241</v>
      </c>
      <c r="C315" s="61" t="s">
        <v>2</v>
      </c>
      <c r="D315" s="63">
        <v>0</v>
      </c>
      <c r="E315" s="61"/>
      <c r="F315" s="61" t="s">
        <v>121</v>
      </c>
      <c r="G315" s="61" t="s">
        <v>146</v>
      </c>
      <c r="H315" s="61"/>
      <c r="I315" s="63" t="s">
        <v>281</v>
      </c>
      <c r="K315" s="63">
        <f t="shared" si="4"/>
        <v>312</v>
      </c>
      <c r="L315" s="62">
        <v>43272</v>
      </c>
      <c r="M315" s="104" t="s">
        <v>295</v>
      </c>
      <c r="N315" s="104"/>
      <c r="O315" s="104">
        <v>0</v>
      </c>
      <c r="P315" s="129" t="s">
        <v>122</v>
      </c>
      <c r="Q315" s="104" t="s">
        <v>146</v>
      </c>
      <c r="T315" s="62"/>
      <c r="AB315" s="62"/>
    </row>
    <row r="316" spans="1:28">
      <c r="A316" s="63">
        <v>105</v>
      </c>
      <c r="B316" s="58">
        <v>43241</v>
      </c>
      <c r="C316" s="60" t="s">
        <v>277</v>
      </c>
      <c r="D316" s="59">
        <v>766</v>
      </c>
      <c r="E316" s="60"/>
      <c r="F316" s="60" t="s">
        <v>121</v>
      </c>
      <c r="G316" s="60" t="s">
        <v>146</v>
      </c>
      <c r="H316" s="60"/>
      <c r="I316" s="63" t="s">
        <v>281</v>
      </c>
      <c r="K316" s="63">
        <f t="shared" si="4"/>
        <v>313</v>
      </c>
      <c r="L316" s="62">
        <v>43272</v>
      </c>
      <c r="M316" s="104" t="s">
        <v>296</v>
      </c>
      <c r="N316" s="104">
        <v>15449</v>
      </c>
      <c r="O316" s="104"/>
      <c r="P316" s="129" t="s">
        <v>122</v>
      </c>
      <c r="Q316" s="104" t="s">
        <v>146</v>
      </c>
      <c r="T316" s="62"/>
      <c r="AB316" s="62"/>
    </row>
    <row r="317" spans="1:28">
      <c r="A317" s="63">
        <v>106</v>
      </c>
      <c r="B317" s="116">
        <v>43241</v>
      </c>
      <c r="C317" s="118" t="s">
        <v>169</v>
      </c>
      <c r="D317" s="118"/>
      <c r="E317" s="117">
        <v>17130</v>
      </c>
      <c r="F317" s="118" t="s">
        <v>123</v>
      </c>
      <c r="G317" s="118" t="s">
        <v>145</v>
      </c>
      <c r="H317" s="117"/>
      <c r="I317" s="63" t="s">
        <v>281</v>
      </c>
      <c r="K317" s="63">
        <f t="shared" si="4"/>
        <v>314</v>
      </c>
      <c r="L317" s="62">
        <v>43272</v>
      </c>
      <c r="M317" s="104" t="s">
        <v>86</v>
      </c>
      <c r="N317" s="104"/>
      <c r="O317" s="104">
        <v>4461920</v>
      </c>
      <c r="P317" s="129" t="s">
        <v>122</v>
      </c>
      <c r="Q317" s="104" t="s">
        <v>236</v>
      </c>
      <c r="T317" s="62"/>
      <c r="AB317" s="62"/>
    </row>
    <row r="318" spans="1:28">
      <c r="A318" s="63">
        <v>106</v>
      </c>
      <c r="B318" s="62">
        <v>43241</v>
      </c>
      <c r="C318" s="61" t="s">
        <v>2</v>
      </c>
      <c r="D318" s="63">
        <v>1713</v>
      </c>
      <c r="E318" s="61"/>
      <c r="F318" s="61" t="s">
        <v>123</v>
      </c>
      <c r="G318" s="61" t="s">
        <v>145</v>
      </c>
      <c r="H318" s="61"/>
      <c r="I318" s="63" t="s">
        <v>281</v>
      </c>
      <c r="K318" s="63">
        <f t="shared" si="4"/>
        <v>315</v>
      </c>
      <c r="L318" s="62">
        <v>43272</v>
      </c>
      <c r="M318" s="104" t="s">
        <v>295</v>
      </c>
      <c r="N318" s="104"/>
      <c r="O318" s="104">
        <v>446192</v>
      </c>
      <c r="P318" s="129" t="s">
        <v>122</v>
      </c>
      <c r="Q318" s="104" t="s">
        <v>236</v>
      </c>
      <c r="T318" s="62"/>
      <c r="AB318" s="62"/>
    </row>
    <row r="319" spans="1:28">
      <c r="A319" s="63">
        <v>106</v>
      </c>
      <c r="B319" s="58">
        <v>43241</v>
      </c>
      <c r="C319" s="60" t="s">
        <v>277</v>
      </c>
      <c r="D319" s="59">
        <v>18843</v>
      </c>
      <c r="E319" s="60"/>
      <c r="F319" s="60" t="s">
        <v>123</v>
      </c>
      <c r="G319" s="60" t="s">
        <v>145</v>
      </c>
      <c r="H319" s="60"/>
      <c r="I319" s="63" t="s">
        <v>281</v>
      </c>
      <c r="K319" s="63">
        <f t="shared" si="4"/>
        <v>316</v>
      </c>
      <c r="L319" s="62">
        <v>43272</v>
      </c>
      <c r="M319" s="104" t="s">
        <v>296</v>
      </c>
      <c r="N319" s="104">
        <v>4908112</v>
      </c>
      <c r="O319" s="104"/>
      <c r="P319" s="129" t="s">
        <v>122</v>
      </c>
      <c r="Q319" s="104" t="s">
        <v>236</v>
      </c>
      <c r="T319" s="62"/>
      <c r="AB319" s="62"/>
    </row>
    <row r="320" spans="1:28">
      <c r="A320" s="63">
        <v>107</v>
      </c>
      <c r="B320" s="116">
        <v>43241</v>
      </c>
      <c r="C320" s="118" t="s">
        <v>169</v>
      </c>
      <c r="D320" s="118"/>
      <c r="E320" s="117">
        <v>875</v>
      </c>
      <c r="F320" s="118" t="s">
        <v>123</v>
      </c>
      <c r="G320" s="118" t="s">
        <v>146</v>
      </c>
      <c r="H320" s="117"/>
      <c r="I320" s="63" t="s">
        <v>281</v>
      </c>
      <c r="K320" s="63">
        <f t="shared" si="4"/>
        <v>317</v>
      </c>
      <c r="L320" s="62">
        <v>43272</v>
      </c>
      <c r="M320" s="104" t="s">
        <v>86</v>
      </c>
      <c r="N320" s="104"/>
      <c r="O320" s="104">
        <v>213641</v>
      </c>
      <c r="P320" s="129" t="s">
        <v>122</v>
      </c>
      <c r="Q320" s="104" t="s">
        <v>237</v>
      </c>
      <c r="T320" s="62"/>
      <c r="AB320" s="62"/>
    </row>
    <row r="321" spans="1:28">
      <c r="A321" s="63">
        <v>107</v>
      </c>
      <c r="B321" s="62">
        <v>43241</v>
      </c>
      <c r="C321" s="61" t="s">
        <v>2</v>
      </c>
      <c r="D321" s="63">
        <v>0</v>
      </c>
      <c r="E321" s="61"/>
      <c r="F321" s="61" t="s">
        <v>123</v>
      </c>
      <c r="G321" s="61" t="s">
        <v>146</v>
      </c>
      <c r="H321" s="61"/>
      <c r="I321" s="63" t="s">
        <v>281</v>
      </c>
      <c r="K321" s="63">
        <f t="shared" si="4"/>
        <v>318</v>
      </c>
      <c r="L321" s="62">
        <v>43272</v>
      </c>
      <c r="M321" s="104" t="s">
        <v>295</v>
      </c>
      <c r="N321" s="104"/>
      <c r="O321" s="104">
        <v>0</v>
      </c>
      <c r="P321" s="129" t="s">
        <v>122</v>
      </c>
      <c r="Q321" s="104" t="s">
        <v>237</v>
      </c>
      <c r="T321" s="62"/>
      <c r="AB321" s="62"/>
    </row>
    <row r="322" spans="1:28">
      <c r="A322" s="63">
        <v>107</v>
      </c>
      <c r="B322" s="58">
        <v>43241</v>
      </c>
      <c r="C322" s="60" t="s">
        <v>276</v>
      </c>
      <c r="D322" s="59">
        <v>875</v>
      </c>
      <c r="E322" s="60"/>
      <c r="F322" s="60" t="s">
        <v>123</v>
      </c>
      <c r="G322" s="60" t="s">
        <v>146</v>
      </c>
      <c r="H322" s="60"/>
      <c r="I322" s="63" t="s">
        <v>281</v>
      </c>
      <c r="K322" s="63">
        <f t="shared" si="4"/>
        <v>319</v>
      </c>
      <c r="L322" s="62">
        <v>43272</v>
      </c>
      <c r="M322" s="104" t="s">
        <v>296</v>
      </c>
      <c r="N322" s="104">
        <v>213641</v>
      </c>
      <c r="O322" s="104"/>
      <c r="P322" s="129" t="s">
        <v>122</v>
      </c>
      <c r="Q322" s="104" t="s">
        <v>237</v>
      </c>
      <c r="T322" s="62"/>
      <c r="AB322" s="62"/>
    </row>
    <row r="323" spans="1:28">
      <c r="A323" s="63">
        <v>108</v>
      </c>
      <c r="B323" s="116">
        <v>43241</v>
      </c>
      <c r="C323" s="118" t="s">
        <v>169</v>
      </c>
      <c r="D323" s="118"/>
      <c r="E323" s="117">
        <v>52500</v>
      </c>
      <c r="F323" s="118" t="s">
        <v>238</v>
      </c>
      <c r="G323" s="118" t="s">
        <v>145</v>
      </c>
      <c r="H323" s="117"/>
      <c r="I323" s="63" t="s">
        <v>281</v>
      </c>
      <c r="K323" s="63">
        <f t="shared" si="4"/>
        <v>320</v>
      </c>
      <c r="L323" s="62">
        <v>43272</v>
      </c>
      <c r="M323" s="104" t="s">
        <v>86</v>
      </c>
      <c r="N323" s="104"/>
      <c r="O323" s="104">
        <v>0</v>
      </c>
      <c r="P323" s="129" t="s">
        <v>122</v>
      </c>
      <c r="Q323" s="104" t="s">
        <v>147</v>
      </c>
      <c r="T323" s="62"/>
      <c r="AB323" s="62"/>
    </row>
    <row r="324" spans="1:28">
      <c r="A324" s="63">
        <v>108</v>
      </c>
      <c r="B324" s="62">
        <v>43241</v>
      </c>
      <c r="C324" s="61" t="s">
        <v>2</v>
      </c>
      <c r="D324" s="63">
        <v>5250</v>
      </c>
      <c r="E324" s="61"/>
      <c r="F324" s="61" t="s">
        <v>238</v>
      </c>
      <c r="G324" s="61" t="s">
        <v>145</v>
      </c>
      <c r="H324" s="61"/>
      <c r="I324" s="63" t="s">
        <v>281</v>
      </c>
      <c r="K324" s="63">
        <f t="shared" si="4"/>
        <v>321</v>
      </c>
      <c r="L324" s="62">
        <v>43272</v>
      </c>
      <c r="M324" s="104" t="s">
        <v>295</v>
      </c>
      <c r="N324" s="104"/>
      <c r="O324" s="104">
        <v>0</v>
      </c>
      <c r="P324" s="129" t="s">
        <v>122</v>
      </c>
      <c r="Q324" s="104" t="s">
        <v>147</v>
      </c>
      <c r="T324" s="62"/>
      <c r="AB324" s="62"/>
    </row>
    <row r="325" spans="1:28">
      <c r="A325" s="63">
        <v>108</v>
      </c>
      <c r="B325" s="58">
        <v>43241</v>
      </c>
      <c r="C325" s="60" t="s">
        <v>276</v>
      </c>
      <c r="D325" s="59">
        <v>57750</v>
      </c>
      <c r="E325" s="60"/>
      <c r="F325" s="60" t="s">
        <v>238</v>
      </c>
      <c r="G325" s="60" t="s">
        <v>145</v>
      </c>
      <c r="H325" s="60"/>
      <c r="I325" s="63" t="s">
        <v>281</v>
      </c>
      <c r="K325" s="63">
        <f t="shared" ref="K325:K352" si="5">K324+1</f>
        <v>322</v>
      </c>
      <c r="L325" s="62">
        <v>43272</v>
      </c>
      <c r="M325" s="104" t="s">
        <v>296</v>
      </c>
      <c r="N325" s="104">
        <v>0</v>
      </c>
      <c r="O325" s="104"/>
      <c r="P325" s="129" t="s">
        <v>122</v>
      </c>
      <c r="Q325" s="104" t="s">
        <v>147</v>
      </c>
      <c r="T325" s="62"/>
      <c r="AB325" s="62"/>
    </row>
    <row r="326" spans="1:28">
      <c r="A326" s="63">
        <v>109</v>
      </c>
      <c r="B326" s="116">
        <v>43241</v>
      </c>
      <c r="C326" s="118" t="s">
        <v>169</v>
      </c>
      <c r="D326" s="118"/>
      <c r="E326" s="117">
        <v>2681</v>
      </c>
      <c r="F326" s="118" t="s">
        <v>238</v>
      </c>
      <c r="G326" s="118" t="s">
        <v>146</v>
      </c>
      <c r="H326" s="117"/>
      <c r="I326" s="63" t="s">
        <v>281</v>
      </c>
      <c r="K326" s="63">
        <f t="shared" si="5"/>
        <v>323</v>
      </c>
      <c r="L326" s="62">
        <v>43272</v>
      </c>
      <c r="M326" s="104" t="s">
        <v>86</v>
      </c>
      <c r="N326" s="104"/>
      <c r="O326" s="104">
        <v>933210</v>
      </c>
      <c r="P326" s="129" t="s">
        <v>144</v>
      </c>
      <c r="Q326" s="104" t="s">
        <v>145</v>
      </c>
      <c r="T326" s="62"/>
      <c r="AB326" s="62"/>
    </row>
    <row r="327" spans="1:28">
      <c r="A327" s="63">
        <v>109</v>
      </c>
      <c r="B327" s="62">
        <v>43241</v>
      </c>
      <c r="C327" s="61" t="s">
        <v>2</v>
      </c>
      <c r="D327" s="63">
        <v>0</v>
      </c>
      <c r="E327" s="61"/>
      <c r="F327" s="61" t="s">
        <v>238</v>
      </c>
      <c r="G327" s="61" t="s">
        <v>146</v>
      </c>
      <c r="H327" s="61"/>
      <c r="I327" s="63" t="s">
        <v>281</v>
      </c>
      <c r="K327" s="63">
        <f t="shared" si="5"/>
        <v>324</v>
      </c>
      <c r="L327" s="62">
        <v>43272</v>
      </c>
      <c r="M327" s="104" t="s">
        <v>295</v>
      </c>
      <c r="N327" s="104"/>
      <c r="O327" s="104">
        <v>93321</v>
      </c>
      <c r="P327" s="129" t="s">
        <v>144</v>
      </c>
      <c r="Q327" s="104" t="s">
        <v>145</v>
      </c>
      <c r="T327" s="62"/>
      <c r="AB327" s="62"/>
    </row>
    <row r="328" spans="1:28">
      <c r="A328" s="63">
        <v>109</v>
      </c>
      <c r="B328" s="58">
        <v>43241</v>
      </c>
      <c r="C328" s="60" t="s">
        <v>276</v>
      </c>
      <c r="D328" s="59">
        <v>2681</v>
      </c>
      <c r="E328" s="60"/>
      <c r="F328" s="60" t="s">
        <v>238</v>
      </c>
      <c r="G328" s="60" t="s">
        <v>146</v>
      </c>
      <c r="H328" s="60"/>
      <c r="I328" s="63" t="s">
        <v>281</v>
      </c>
      <c r="K328" s="63">
        <f t="shared" si="5"/>
        <v>325</v>
      </c>
      <c r="L328" s="62">
        <v>43272</v>
      </c>
      <c r="M328" s="104" t="s">
        <v>296</v>
      </c>
      <c r="N328" s="104">
        <v>1026531</v>
      </c>
      <c r="O328" s="104"/>
      <c r="P328" s="129" t="s">
        <v>144</v>
      </c>
      <c r="Q328" s="104" t="s">
        <v>145</v>
      </c>
      <c r="T328" s="62"/>
      <c r="AB328" s="62"/>
    </row>
    <row r="329" spans="1:28">
      <c r="A329" s="63">
        <v>110</v>
      </c>
      <c r="B329" s="116">
        <v>43241</v>
      </c>
      <c r="C329" s="118" t="s">
        <v>169</v>
      </c>
      <c r="D329" s="118"/>
      <c r="E329" s="117">
        <v>0</v>
      </c>
      <c r="F329" s="118" t="s">
        <v>238</v>
      </c>
      <c r="G329" s="118" t="s">
        <v>147</v>
      </c>
      <c r="H329" s="117"/>
      <c r="I329" s="63" t="s">
        <v>281</v>
      </c>
      <c r="K329" s="63">
        <f t="shared" si="5"/>
        <v>326</v>
      </c>
      <c r="L329" s="62">
        <v>43272</v>
      </c>
      <c r="M329" s="104" t="s">
        <v>86</v>
      </c>
      <c r="N329" s="104"/>
      <c r="O329" s="104">
        <v>44682</v>
      </c>
      <c r="P329" s="129" t="s">
        <v>144</v>
      </c>
      <c r="Q329" s="104" t="s">
        <v>146</v>
      </c>
      <c r="T329" s="62"/>
      <c r="AB329" s="62"/>
    </row>
    <row r="330" spans="1:28">
      <c r="A330" s="63">
        <v>110</v>
      </c>
      <c r="B330" s="62">
        <v>43241</v>
      </c>
      <c r="C330" s="61" t="s">
        <v>2</v>
      </c>
      <c r="D330" s="63">
        <v>0</v>
      </c>
      <c r="E330" s="61"/>
      <c r="F330" s="61" t="s">
        <v>238</v>
      </c>
      <c r="G330" s="61" t="s">
        <v>147</v>
      </c>
      <c r="H330" s="61"/>
      <c r="I330" s="63" t="s">
        <v>281</v>
      </c>
      <c r="K330" s="63">
        <f t="shared" si="5"/>
        <v>327</v>
      </c>
      <c r="L330" s="62">
        <v>43272</v>
      </c>
      <c r="M330" s="104" t="s">
        <v>295</v>
      </c>
      <c r="N330" s="104"/>
      <c r="O330" s="104">
        <v>0</v>
      </c>
      <c r="P330" s="129" t="s">
        <v>144</v>
      </c>
      <c r="Q330" s="104" t="s">
        <v>146</v>
      </c>
      <c r="T330" s="62"/>
      <c r="AB330" s="62"/>
    </row>
    <row r="331" spans="1:28">
      <c r="A331" s="63">
        <v>110</v>
      </c>
      <c r="B331" s="58">
        <v>43241</v>
      </c>
      <c r="C331" s="60" t="s">
        <v>276</v>
      </c>
      <c r="D331" s="59">
        <v>0</v>
      </c>
      <c r="E331" s="60"/>
      <c r="F331" s="60" t="s">
        <v>238</v>
      </c>
      <c r="G331" s="60" t="s">
        <v>147</v>
      </c>
      <c r="H331" s="60"/>
      <c r="I331" s="63" t="s">
        <v>281</v>
      </c>
      <c r="K331" s="63">
        <f t="shared" si="5"/>
        <v>328</v>
      </c>
      <c r="L331" s="62">
        <v>43272</v>
      </c>
      <c r="M331" s="104" t="s">
        <v>296</v>
      </c>
      <c r="N331" s="104">
        <v>44682</v>
      </c>
      <c r="O331" s="104"/>
      <c r="P331" s="129" t="s">
        <v>144</v>
      </c>
      <c r="Q331" s="104" t="s">
        <v>146</v>
      </c>
      <c r="T331" s="62"/>
      <c r="AB331" s="62"/>
    </row>
    <row r="332" spans="1:28">
      <c r="A332" s="63">
        <v>111</v>
      </c>
      <c r="B332" s="116">
        <v>43241</v>
      </c>
      <c r="C332" s="118" t="s">
        <v>169</v>
      </c>
      <c r="D332" s="118"/>
      <c r="E332" s="117">
        <v>61170</v>
      </c>
      <c r="F332" s="118" t="s">
        <v>124</v>
      </c>
      <c r="G332" s="118" t="s">
        <v>145</v>
      </c>
      <c r="H332" s="117"/>
      <c r="I332" s="63" t="s">
        <v>281</v>
      </c>
      <c r="K332" s="63">
        <f t="shared" si="5"/>
        <v>329</v>
      </c>
      <c r="L332" s="62">
        <v>43272</v>
      </c>
      <c r="M332" s="104" t="s">
        <v>86</v>
      </c>
      <c r="N332" s="104"/>
      <c r="O332" s="104">
        <v>8755950</v>
      </c>
      <c r="P332" s="129" t="s">
        <v>144</v>
      </c>
      <c r="Q332" s="104" t="s">
        <v>236</v>
      </c>
      <c r="T332" s="62"/>
      <c r="AB332" s="62"/>
    </row>
    <row r="333" spans="1:28">
      <c r="A333" s="63">
        <v>111</v>
      </c>
      <c r="B333" s="62">
        <v>43241</v>
      </c>
      <c r="C333" s="61" t="s">
        <v>2</v>
      </c>
      <c r="D333" s="63">
        <v>6117</v>
      </c>
      <c r="E333" s="61"/>
      <c r="F333" s="61" t="s">
        <v>124</v>
      </c>
      <c r="G333" s="61" t="s">
        <v>145</v>
      </c>
      <c r="H333" s="61"/>
      <c r="I333" s="63" t="s">
        <v>281</v>
      </c>
      <c r="K333" s="63">
        <f t="shared" si="5"/>
        <v>330</v>
      </c>
      <c r="L333" s="62">
        <v>43272</v>
      </c>
      <c r="M333" s="104" t="s">
        <v>295</v>
      </c>
      <c r="N333" s="104"/>
      <c r="O333" s="104">
        <v>875595</v>
      </c>
      <c r="P333" s="129" t="s">
        <v>144</v>
      </c>
      <c r="Q333" s="104" t="s">
        <v>236</v>
      </c>
      <c r="T333" s="62"/>
      <c r="AB333" s="62"/>
    </row>
    <row r="334" spans="1:28">
      <c r="A334" s="63">
        <v>111</v>
      </c>
      <c r="B334" s="58">
        <v>43241</v>
      </c>
      <c r="C334" s="60" t="s">
        <v>276</v>
      </c>
      <c r="D334" s="59">
        <v>67287</v>
      </c>
      <c r="E334" s="60"/>
      <c r="F334" s="60" t="s">
        <v>124</v>
      </c>
      <c r="G334" s="60" t="s">
        <v>145</v>
      </c>
      <c r="H334" s="60"/>
      <c r="I334" s="63" t="s">
        <v>281</v>
      </c>
      <c r="K334" s="63">
        <f t="shared" si="5"/>
        <v>331</v>
      </c>
      <c r="L334" s="62">
        <v>43272</v>
      </c>
      <c r="M334" s="104" t="s">
        <v>296</v>
      </c>
      <c r="N334" s="104">
        <v>9631545</v>
      </c>
      <c r="O334" s="104"/>
      <c r="P334" s="129" t="s">
        <v>144</v>
      </c>
      <c r="Q334" s="104" t="s">
        <v>236</v>
      </c>
      <c r="T334" s="62"/>
      <c r="AB334" s="62"/>
    </row>
    <row r="335" spans="1:28">
      <c r="A335" s="63">
        <v>112</v>
      </c>
      <c r="B335" s="116">
        <v>43241</v>
      </c>
      <c r="C335" s="118" t="s">
        <v>169</v>
      </c>
      <c r="D335" s="118"/>
      <c r="E335" s="117">
        <v>3124</v>
      </c>
      <c r="F335" s="118" t="s">
        <v>124</v>
      </c>
      <c r="G335" s="118" t="s">
        <v>146</v>
      </c>
      <c r="H335" s="117"/>
      <c r="I335" s="63" t="s">
        <v>281</v>
      </c>
      <c r="K335" s="63">
        <f t="shared" si="5"/>
        <v>332</v>
      </c>
      <c r="L335" s="62">
        <v>43272</v>
      </c>
      <c r="M335" s="104" t="s">
        <v>86</v>
      </c>
      <c r="N335" s="104"/>
      <c r="O335" s="104">
        <v>419243</v>
      </c>
      <c r="P335" s="129" t="s">
        <v>144</v>
      </c>
      <c r="Q335" s="104" t="s">
        <v>237</v>
      </c>
      <c r="T335" s="62"/>
      <c r="AB335" s="62"/>
    </row>
    <row r="336" spans="1:28">
      <c r="A336" s="63">
        <v>112</v>
      </c>
      <c r="B336" s="62">
        <v>43241</v>
      </c>
      <c r="C336" s="61" t="s">
        <v>2</v>
      </c>
      <c r="D336" s="63">
        <v>0</v>
      </c>
      <c r="E336" s="61"/>
      <c r="F336" s="61" t="s">
        <v>124</v>
      </c>
      <c r="G336" s="61" t="s">
        <v>146</v>
      </c>
      <c r="H336" s="61"/>
      <c r="I336" s="63" t="s">
        <v>281</v>
      </c>
      <c r="K336" s="63">
        <f t="shared" si="5"/>
        <v>333</v>
      </c>
      <c r="L336" s="62">
        <v>43272</v>
      </c>
      <c r="M336" s="104" t="s">
        <v>295</v>
      </c>
      <c r="N336" s="104"/>
      <c r="O336" s="104">
        <v>0</v>
      </c>
      <c r="P336" s="129" t="s">
        <v>144</v>
      </c>
      <c r="Q336" s="104" t="s">
        <v>237</v>
      </c>
      <c r="T336" s="62"/>
      <c r="AB336" s="62"/>
    </row>
    <row r="337" spans="1:28">
      <c r="A337" s="63">
        <v>112</v>
      </c>
      <c r="B337" s="58">
        <v>43241</v>
      </c>
      <c r="C337" s="60" t="s">
        <v>276</v>
      </c>
      <c r="D337" s="59">
        <v>3124</v>
      </c>
      <c r="E337" s="60"/>
      <c r="F337" s="60" t="s">
        <v>124</v>
      </c>
      <c r="G337" s="60" t="s">
        <v>146</v>
      </c>
      <c r="H337" s="60"/>
      <c r="I337" s="63" t="s">
        <v>281</v>
      </c>
      <c r="K337" s="63">
        <f t="shared" si="5"/>
        <v>334</v>
      </c>
      <c r="L337" s="62">
        <v>43272</v>
      </c>
      <c r="M337" s="104" t="s">
        <v>296</v>
      </c>
      <c r="N337" s="104">
        <v>419243</v>
      </c>
      <c r="O337" s="104"/>
      <c r="P337" s="129" t="s">
        <v>144</v>
      </c>
      <c r="Q337" s="104" t="s">
        <v>237</v>
      </c>
      <c r="T337" s="62"/>
      <c r="AB337" s="62"/>
    </row>
    <row r="338" spans="1:28">
      <c r="A338" s="63">
        <v>113</v>
      </c>
      <c r="B338" s="116">
        <v>43241</v>
      </c>
      <c r="C338" s="118" t="s">
        <v>169</v>
      </c>
      <c r="D338" s="118"/>
      <c r="E338" s="117">
        <v>73250</v>
      </c>
      <c r="F338" s="118" t="s">
        <v>263</v>
      </c>
      <c r="G338" s="118" t="s">
        <v>145</v>
      </c>
      <c r="H338" s="117"/>
      <c r="I338" s="63" t="s">
        <v>281</v>
      </c>
      <c r="K338" s="63">
        <f t="shared" si="5"/>
        <v>335</v>
      </c>
      <c r="L338" s="62">
        <v>43272</v>
      </c>
      <c r="M338" s="104" t="s">
        <v>86</v>
      </c>
      <c r="N338" s="104"/>
      <c r="O338" s="104">
        <v>0</v>
      </c>
      <c r="P338" s="129" t="s">
        <v>144</v>
      </c>
      <c r="Q338" s="104" t="s">
        <v>147</v>
      </c>
      <c r="T338" s="62"/>
      <c r="AB338" s="62"/>
    </row>
    <row r="339" spans="1:28">
      <c r="A339" s="63">
        <v>113</v>
      </c>
      <c r="B339" s="62">
        <v>43241</v>
      </c>
      <c r="C339" s="61" t="s">
        <v>2</v>
      </c>
      <c r="D339" s="63">
        <v>7325</v>
      </c>
      <c r="E339" s="61"/>
      <c r="F339" s="61" t="s">
        <v>263</v>
      </c>
      <c r="G339" s="61" t="s">
        <v>145</v>
      </c>
      <c r="H339" s="61"/>
      <c r="I339" s="63" t="s">
        <v>281</v>
      </c>
      <c r="K339" s="63">
        <f t="shared" si="5"/>
        <v>336</v>
      </c>
      <c r="L339" s="62">
        <v>43272</v>
      </c>
      <c r="M339" s="104" t="s">
        <v>295</v>
      </c>
      <c r="N339" s="104"/>
      <c r="O339" s="104">
        <v>0</v>
      </c>
      <c r="P339" s="129" t="s">
        <v>144</v>
      </c>
      <c r="Q339" s="104" t="s">
        <v>147</v>
      </c>
      <c r="T339" s="62"/>
      <c r="AB339" s="62"/>
    </row>
    <row r="340" spans="1:28">
      <c r="A340" s="63">
        <v>113</v>
      </c>
      <c r="B340" s="58">
        <v>43241</v>
      </c>
      <c r="C340" s="60" t="s">
        <v>276</v>
      </c>
      <c r="D340" s="59">
        <v>80575</v>
      </c>
      <c r="E340" s="60"/>
      <c r="F340" s="60" t="s">
        <v>263</v>
      </c>
      <c r="G340" s="60" t="s">
        <v>145</v>
      </c>
      <c r="H340" s="60"/>
      <c r="I340" s="63" t="s">
        <v>281</v>
      </c>
      <c r="K340" s="63">
        <f t="shared" si="5"/>
        <v>337</v>
      </c>
      <c r="L340" s="62">
        <v>43272</v>
      </c>
      <c r="M340" s="104" t="s">
        <v>296</v>
      </c>
      <c r="N340" s="104">
        <v>0</v>
      </c>
      <c r="O340" s="104"/>
      <c r="P340" s="129" t="s">
        <v>144</v>
      </c>
      <c r="Q340" s="104" t="s">
        <v>147</v>
      </c>
      <c r="T340" s="62"/>
      <c r="AB340" s="62"/>
    </row>
    <row r="341" spans="1:28">
      <c r="A341" s="63">
        <v>114</v>
      </c>
      <c r="B341" s="116">
        <v>43241</v>
      </c>
      <c r="C341" s="118" t="s">
        <v>169</v>
      </c>
      <c r="D341" s="118"/>
      <c r="E341" s="117">
        <v>3740</v>
      </c>
      <c r="F341" s="118" t="s">
        <v>263</v>
      </c>
      <c r="G341" s="118" t="s">
        <v>146</v>
      </c>
      <c r="H341" s="117"/>
      <c r="I341" s="63" t="s">
        <v>281</v>
      </c>
      <c r="K341" s="63">
        <f t="shared" si="5"/>
        <v>338</v>
      </c>
      <c r="L341" s="62">
        <v>43272</v>
      </c>
      <c r="M341" s="127" t="s">
        <v>86</v>
      </c>
      <c r="N341" s="104"/>
      <c r="O341" s="104">
        <v>764124</v>
      </c>
      <c r="P341" s="129" t="s">
        <v>129</v>
      </c>
      <c r="Q341" s="127" t="s">
        <v>232</v>
      </c>
      <c r="T341" s="62"/>
      <c r="AB341" s="62"/>
    </row>
    <row r="342" spans="1:28">
      <c r="A342" s="63">
        <v>114</v>
      </c>
      <c r="B342" s="62">
        <v>43241</v>
      </c>
      <c r="C342" s="61" t="s">
        <v>2</v>
      </c>
      <c r="D342" s="63">
        <v>0</v>
      </c>
      <c r="E342" s="61"/>
      <c r="F342" s="61" t="s">
        <v>263</v>
      </c>
      <c r="G342" s="61" t="s">
        <v>146</v>
      </c>
      <c r="H342" s="61"/>
      <c r="I342" s="63" t="s">
        <v>281</v>
      </c>
      <c r="K342" s="63">
        <f t="shared" si="5"/>
        <v>339</v>
      </c>
      <c r="L342" s="62">
        <v>43272</v>
      </c>
      <c r="M342" s="104" t="s">
        <v>295</v>
      </c>
      <c r="N342" s="104"/>
      <c r="O342" s="104">
        <v>76412</v>
      </c>
      <c r="P342" s="129" t="s">
        <v>129</v>
      </c>
      <c r="Q342" s="127" t="s">
        <v>232</v>
      </c>
      <c r="T342" s="62"/>
      <c r="AB342" s="62"/>
    </row>
    <row r="343" spans="1:28">
      <c r="A343" s="63">
        <v>114</v>
      </c>
      <c r="B343" s="58">
        <v>43241</v>
      </c>
      <c r="C343" s="60" t="s">
        <v>276</v>
      </c>
      <c r="D343" s="59">
        <v>3740</v>
      </c>
      <c r="E343" s="60"/>
      <c r="F343" s="60" t="s">
        <v>263</v>
      </c>
      <c r="G343" s="60" t="s">
        <v>146</v>
      </c>
      <c r="H343" s="60"/>
      <c r="I343" s="63" t="s">
        <v>281</v>
      </c>
      <c r="K343" s="63">
        <f t="shared" si="5"/>
        <v>340</v>
      </c>
      <c r="L343" s="62">
        <v>43272</v>
      </c>
      <c r="M343" s="104" t="s">
        <v>296</v>
      </c>
      <c r="N343" s="104">
        <v>754452</v>
      </c>
      <c r="O343" s="104"/>
      <c r="P343" s="129" t="s">
        <v>129</v>
      </c>
      <c r="Q343" s="127" t="s">
        <v>232</v>
      </c>
      <c r="T343" s="62"/>
      <c r="AB343" s="62"/>
    </row>
    <row r="344" spans="1:28">
      <c r="A344" s="63">
        <v>115</v>
      </c>
      <c r="B344" s="116">
        <v>43241</v>
      </c>
      <c r="C344" s="118" t="s">
        <v>169</v>
      </c>
      <c r="D344" s="118"/>
      <c r="E344" s="117">
        <v>0</v>
      </c>
      <c r="F344" s="118" t="s">
        <v>263</v>
      </c>
      <c r="G344" s="118" t="s">
        <v>147</v>
      </c>
      <c r="H344" s="117"/>
      <c r="I344" s="63" t="s">
        <v>281</v>
      </c>
      <c r="K344" s="63">
        <f t="shared" si="5"/>
        <v>341</v>
      </c>
      <c r="L344" s="62">
        <v>43272</v>
      </c>
      <c r="M344" s="127" t="s">
        <v>86</v>
      </c>
      <c r="N344" s="104"/>
      <c r="O344" s="104">
        <v>356783</v>
      </c>
      <c r="P344" s="129" t="s">
        <v>129</v>
      </c>
      <c r="Q344" s="127" t="s">
        <v>233</v>
      </c>
      <c r="T344" s="62"/>
      <c r="AB344" s="62"/>
    </row>
    <row r="345" spans="1:28">
      <c r="A345" s="63">
        <v>115</v>
      </c>
      <c r="B345" s="62">
        <v>43241</v>
      </c>
      <c r="C345" s="61" t="s">
        <v>2</v>
      </c>
      <c r="D345" s="63">
        <v>0</v>
      </c>
      <c r="E345" s="61"/>
      <c r="F345" s="61" t="s">
        <v>263</v>
      </c>
      <c r="G345" s="61" t="s">
        <v>147</v>
      </c>
      <c r="H345" s="61"/>
      <c r="I345" s="63" t="s">
        <v>281</v>
      </c>
      <c r="K345" s="63">
        <f t="shared" si="5"/>
        <v>342</v>
      </c>
      <c r="L345" s="62">
        <v>43272</v>
      </c>
      <c r="M345" s="104" t="s">
        <v>295</v>
      </c>
      <c r="N345" s="104"/>
      <c r="O345" s="104">
        <v>0</v>
      </c>
      <c r="P345" s="129" t="s">
        <v>129</v>
      </c>
      <c r="Q345" s="127" t="s">
        <v>233</v>
      </c>
      <c r="T345" s="62"/>
      <c r="AB345" s="62"/>
    </row>
    <row r="346" spans="1:28">
      <c r="A346" s="63">
        <v>115</v>
      </c>
      <c r="B346" s="58">
        <v>43241</v>
      </c>
      <c r="C346" s="60" t="s">
        <v>276</v>
      </c>
      <c r="D346" s="59">
        <v>0</v>
      </c>
      <c r="E346" s="60"/>
      <c r="F346" s="60" t="s">
        <v>263</v>
      </c>
      <c r="G346" s="60" t="s">
        <v>147</v>
      </c>
      <c r="H346" s="60"/>
      <c r="I346" s="63" t="s">
        <v>281</v>
      </c>
      <c r="K346" s="63">
        <f t="shared" si="5"/>
        <v>343</v>
      </c>
      <c r="L346" s="62">
        <v>43272</v>
      </c>
      <c r="M346" s="104" t="s">
        <v>296</v>
      </c>
      <c r="N346" s="104">
        <v>356783</v>
      </c>
      <c r="O346" s="104"/>
      <c r="P346" s="129" t="s">
        <v>129</v>
      </c>
      <c r="Q346" s="127" t="s">
        <v>233</v>
      </c>
      <c r="T346" s="62"/>
      <c r="AB346" s="62"/>
    </row>
    <row r="347" spans="1:28">
      <c r="A347" s="63">
        <v>116</v>
      </c>
      <c r="B347" s="116">
        <v>43241</v>
      </c>
      <c r="C347" s="118" t="s">
        <v>169</v>
      </c>
      <c r="D347" s="118"/>
      <c r="E347" s="117">
        <v>4920</v>
      </c>
      <c r="F347" s="118" t="s">
        <v>126</v>
      </c>
      <c r="G347" s="118" t="s">
        <v>145</v>
      </c>
      <c r="H347" s="117"/>
      <c r="I347" s="63" t="s">
        <v>281</v>
      </c>
      <c r="K347" s="63">
        <f t="shared" si="5"/>
        <v>344</v>
      </c>
      <c r="L347" s="62">
        <v>43272</v>
      </c>
      <c r="M347" s="127" t="s">
        <v>86</v>
      </c>
      <c r="N347" s="104"/>
      <c r="O347" s="104">
        <v>498486</v>
      </c>
      <c r="P347" s="129" t="s">
        <v>117</v>
      </c>
      <c r="Q347" s="127" t="s">
        <v>232</v>
      </c>
      <c r="T347" s="62"/>
      <c r="AB347" s="62"/>
    </row>
    <row r="348" spans="1:28">
      <c r="A348" s="63">
        <v>116</v>
      </c>
      <c r="B348" s="62">
        <v>43241</v>
      </c>
      <c r="C348" s="61" t="s">
        <v>2</v>
      </c>
      <c r="D348" s="63">
        <v>492</v>
      </c>
      <c r="E348" s="61"/>
      <c r="F348" s="61" t="s">
        <v>126</v>
      </c>
      <c r="G348" s="61" t="s">
        <v>145</v>
      </c>
      <c r="H348" s="61"/>
      <c r="I348" s="63" t="s">
        <v>281</v>
      </c>
      <c r="K348" s="63">
        <f t="shared" si="5"/>
        <v>345</v>
      </c>
      <c r="L348" s="62">
        <v>43272</v>
      </c>
      <c r="M348" s="104" t="s">
        <v>295</v>
      </c>
      <c r="N348" s="104"/>
      <c r="O348" s="104">
        <v>49848</v>
      </c>
      <c r="P348" s="129" t="s">
        <v>117</v>
      </c>
      <c r="Q348" s="127" t="s">
        <v>232</v>
      </c>
      <c r="T348" s="62"/>
      <c r="AB348" s="62"/>
    </row>
    <row r="349" spans="1:28">
      <c r="A349" s="63">
        <v>116</v>
      </c>
      <c r="B349" s="58">
        <v>43241</v>
      </c>
      <c r="C349" s="60" t="s">
        <v>276</v>
      </c>
      <c r="D349" s="59">
        <v>5412</v>
      </c>
      <c r="E349" s="60"/>
      <c r="F349" s="60" t="s">
        <v>126</v>
      </c>
      <c r="G349" s="60" t="s">
        <v>145</v>
      </c>
      <c r="H349" s="60"/>
      <c r="I349" s="63" t="s">
        <v>281</v>
      </c>
      <c r="K349" s="63">
        <f t="shared" si="5"/>
        <v>346</v>
      </c>
      <c r="L349" s="62">
        <v>43272</v>
      </c>
      <c r="M349" s="104" t="s">
        <v>296</v>
      </c>
      <c r="N349" s="104">
        <v>447166</v>
      </c>
      <c r="O349" s="104"/>
      <c r="P349" s="129" t="s">
        <v>117</v>
      </c>
      <c r="Q349" s="127" t="s">
        <v>232</v>
      </c>
      <c r="T349" s="62"/>
      <c r="AB349" s="62"/>
    </row>
    <row r="350" spans="1:28">
      <c r="A350" s="63">
        <v>117</v>
      </c>
      <c r="B350" s="116">
        <v>43241</v>
      </c>
      <c r="C350" s="118" t="s">
        <v>169</v>
      </c>
      <c r="D350" s="118"/>
      <c r="E350" s="117">
        <v>251</v>
      </c>
      <c r="F350" s="118" t="s">
        <v>126</v>
      </c>
      <c r="G350" s="118" t="s">
        <v>146</v>
      </c>
      <c r="H350" s="117"/>
      <c r="I350" s="63" t="s">
        <v>281</v>
      </c>
      <c r="K350" s="63">
        <f t="shared" si="5"/>
        <v>347</v>
      </c>
      <c r="L350" s="62">
        <v>43272</v>
      </c>
      <c r="M350" s="127" t="s">
        <v>86</v>
      </c>
      <c r="N350" s="104"/>
      <c r="O350" s="104">
        <v>147288</v>
      </c>
      <c r="P350" s="129" t="s">
        <v>117</v>
      </c>
      <c r="Q350" s="127" t="s">
        <v>233</v>
      </c>
      <c r="T350" s="62"/>
      <c r="AB350" s="62"/>
    </row>
    <row r="351" spans="1:28">
      <c r="A351" s="63">
        <v>117</v>
      </c>
      <c r="B351" s="62">
        <v>43241</v>
      </c>
      <c r="C351" s="61" t="s">
        <v>2</v>
      </c>
      <c r="D351" s="63">
        <v>0</v>
      </c>
      <c r="E351" s="61"/>
      <c r="F351" s="61" t="s">
        <v>126</v>
      </c>
      <c r="G351" s="61" t="s">
        <v>146</v>
      </c>
      <c r="H351" s="61"/>
      <c r="I351" s="63" t="s">
        <v>281</v>
      </c>
      <c r="K351" s="63">
        <f t="shared" si="5"/>
        <v>348</v>
      </c>
      <c r="L351" s="62">
        <v>43272</v>
      </c>
      <c r="M351" s="104" t="s">
        <v>295</v>
      </c>
      <c r="N351" s="104"/>
      <c r="O351" s="104">
        <v>0</v>
      </c>
      <c r="P351" s="129" t="s">
        <v>117</v>
      </c>
      <c r="Q351" s="127" t="s">
        <v>233</v>
      </c>
      <c r="T351" s="62"/>
      <c r="AB351" s="62"/>
    </row>
    <row r="352" spans="1:28">
      <c r="A352" s="63">
        <v>117</v>
      </c>
      <c r="B352" s="58">
        <v>43241</v>
      </c>
      <c r="C352" s="60" t="s">
        <v>276</v>
      </c>
      <c r="D352" s="59">
        <v>251</v>
      </c>
      <c r="E352" s="60"/>
      <c r="F352" s="60" t="s">
        <v>126</v>
      </c>
      <c r="G352" s="60" t="s">
        <v>146</v>
      </c>
      <c r="H352" s="60"/>
      <c r="I352" s="63" t="s">
        <v>281</v>
      </c>
      <c r="K352" s="63">
        <f t="shared" si="5"/>
        <v>349</v>
      </c>
      <c r="L352" s="62">
        <v>43272</v>
      </c>
      <c r="M352" s="104" t="s">
        <v>296</v>
      </c>
      <c r="N352" s="104">
        <v>147288</v>
      </c>
      <c r="O352" s="104"/>
      <c r="P352" s="129" t="s">
        <v>117</v>
      </c>
      <c r="Q352" s="127" t="s">
        <v>233</v>
      </c>
      <c r="T352" s="62"/>
      <c r="AB352" s="62"/>
    </row>
    <row r="353" spans="1:28">
      <c r="A353" s="63">
        <v>118</v>
      </c>
      <c r="B353" s="116">
        <v>43241</v>
      </c>
      <c r="C353" s="118" t="s">
        <v>169</v>
      </c>
      <c r="D353" s="118"/>
      <c r="E353" s="117">
        <v>15220</v>
      </c>
      <c r="F353" s="118" t="s">
        <v>125</v>
      </c>
      <c r="G353" s="118" t="s">
        <v>145</v>
      </c>
      <c r="H353" s="117"/>
      <c r="I353" s="63" t="s">
        <v>281</v>
      </c>
      <c r="L353" s="62"/>
      <c r="T353" s="62"/>
      <c r="AB353" s="62"/>
    </row>
    <row r="354" spans="1:28">
      <c r="A354" s="63">
        <v>118</v>
      </c>
      <c r="B354" s="62">
        <v>43241</v>
      </c>
      <c r="C354" s="61" t="s">
        <v>2</v>
      </c>
      <c r="D354" s="63">
        <v>1522</v>
      </c>
      <c r="E354" s="61"/>
      <c r="F354" s="61" t="s">
        <v>125</v>
      </c>
      <c r="G354" s="61" t="s">
        <v>145</v>
      </c>
      <c r="H354" s="61"/>
      <c r="I354" s="63" t="s">
        <v>281</v>
      </c>
      <c r="L354" s="62"/>
      <c r="T354" s="62"/>
      <c r="AB354" s="62"/>
    </row>
    <row r="355" spans="1:28">
      <c r="A355" s="63">
        <v>118</v>
      </c>
      <c r="B355" s="58">
        <v>43241</v>
      </c>
      <c r="C355" s="60" t="s">
        <v>276</v>
      </c>
      <c r="D355" s="59">
        <v>16742</v>
      </c>
      <c r="E355" s="60"/>
      <c r="F355" s="60" t="s">
        <v>125</v>
      </c>
      <c r="G355" s="60" t="s">
        <v>145</v>
      </c>
      <c r="H355" s="60"/>
      <c r="I355" s="63" t="s">
        <v>281</v>
      </c>
      <c r="L355" s="62"/>
      <c r="T355" s="62"/>
      <c r="AB355" s="62"/>
    </row>
    <row r="356" spans="1:28">
      <c r="A356" s="63">
        <v>119</v>
      </c>
      <c r="B356" s="116">
        <v>43241</v>
      </c>
      <c r="C356" s="118" t="s">
        <v>169</v>
      </c>
      <c r="D356" s="118"/>
      <c r="E356" s="117">
        <v>777</v>
      </c>
      <c r="F356" s="118" t="s">
        <v>125</v>
      </c>
      <c r="G356" s="118" t="s">
        <v>146</v>
      </c>
      <c r="H356" s="117"/>
      <c r="I356" s="63" t="s">
        <v>281</v>
      </c>
      <c r="L356" s="62"/>
      <c r="T356" s="62"/>
      <c r="AB356" s="62"/>
    </row>
    <row r="357" spans="1:28">
      <c r="A357" s="63">
        <v>119</v>
      </c>
      <c r="B357" s="62">
        <v>43241</v>
      </c>
      <c r="C357" s="61" t="s">
        <v>2</v>
      </c>
      <c r="D357" s="63">
        <v>0</v>
      </c>
      <c r="E357" s="61"/>
      <c r="F357" s="61" t="s">
        <v>125</v>
      </c>
      <c r="G357" s="61" t="s">
        <v>146</v>
      </c>
      <c r="H357" s="61"/>
      <c r="I357" s="63" t="s">
        <v>281</v>
      </c>
      <c r="L357" s="62"/>
      <c r="T357" s="62"/>
      <c r="AB357" s="62"/>
    </row>
    <row r="358" spans="1:28">
      <c r="A358" s="63">
        <v>119</v>
      </c>
      <c r="B358" s="58">
        <v>43241</v>
      </c>
      <c r="C358" s="60" t="s">
        <v>276</v>
      </c>
      <c r="D358" s="59">
        <v>777</v>
      </c>
      <c r="E358" s="60"/>
      <c r="F358" s="60" t="s">
        <v>125</v>
      </c>
      <c r="G358" s="60" t="s">
        <v>146</v>
      </c>
      <c r="H358" s="60"/>
      <c r="I358" s="63" t="s">
        <v>281</v>
      </c>
      <c r="L358" s="62"/>
      <c r="T358" s="62"/>
      <c r="AB358" s="62"/>
    </row>
    <row r="359" spans="1:28">
      <c r="A359" s="63">
        <v>120</v>
      </c>
      <c r="B359" s="116">
        <v>43241</v>
      </c>
      <c r="C359" s="118" t="s">
        <v>169</v>
      </c>
      <c r="D359" s="118"/>
      <c r="E359" s="117">
        <v>0</v>
      </c>
      <c r="F359" s="118" t="s">
        <v>125</v>
      </c>
      <c r="G359" s="118" t="s">
        <v>147</v>
      </c>
      <c r="H359" s="117"/>
      <c r="I359" s="63" t="s">
        <v>281</v>
      </c>
      <c r="L359" s="62"/>
      <c r="T359" s="62"/>
      <c r="AB359" s="62"/>
    </row>
    <row r="360" spans="1:28">
      <c r="A360" s="63">
        <v>120</v>
      </c>
      <c r="B360" s="62">
        <v>43241</v>
      </c>
      <c r="C360" s="61" t="s">
        <v>2</v>
      </c>
      <c r="D360" s="63">
        <v>0</v>
      </c>
      <c r="E360" s="61"/>
      <c r="F360" s="61" t="s">
        <v>125</v>
      </c>
      <c r="G360" s="61" t="s">
        <v>147</v>
      </c>
      <c r="H360" s="61"/>
      <c r="I360" s="63" t="s">
        <v>281</v>
      </c>
      <c r="L360" s="62"/>
      <c r="T360" s="62"/>
      <c r="AB360" s="62"/>
    </row>
    <row r="361" spans="1:28">
      <c r="A361" s="63">
        <v>120</v>
      </c>
      <c r="B361" s="58">
        <v>43241</v>
      </c>
      <c r="C361" s="60" t="s">
        <v>276</v>
      </c>
      <c r="D361" s="59">
        <v>0</v>
      </c>
      <c r="E361" s="60"/>
      <c r="F361" s="60" t="s">
        <v>125</v>
      </c>
      <c r="G361" s="60" t="s">
        <v>147</v>
      </c>
      <c r="H361" s="60"/>
      <c r="I361" s="63" t="s">
        <v>281</v>
      </c>
      <c r="L361" s="62"/>
      <c r="T361" s="62"/>
      <c r="AB361" s="62"/>
    </row>
    <row r="362" spans="1:28">
      <c r="A362" s="63">
        <v>121</v>
      </c>
      <c r="B362" s="116">
        <v>43241</v>
      </c>
      <c r="C362" s="118" t="s">
        <v>169</v>
      </c>
      <c r="D362" s="118"/>
      <c r="E362" s="117">
        <v>81520</v>
      </c>
      <c r="F362" s="118" t="s">
        <v>131</v>
      </c>
      <c r="G362" s="118" t="s">
        <v>145</v>
      </c>
      <c r="H362" s="117"/>
      <c r="I362" s="63" t="s">
        <v>281</v>
      </c>
      <c r="L362" s="62"/>
      <c r="T362" s="62"/>
      <c r="AB362" s="62"/>
    </row>
    <row r="363" spans="1:28">
      <c r="A363" s="63">
        <v>121</v>
      </c>
      <c r="B363" s="62">
        <v>43241</v>
      </c>
      <c r="C363" s="61" t="s">
        <v>2</v>
      </c>
      <c r="D363" s="63">
        <v>8152</v>
      </c>
      <c r="E363" s="61"/>
      <c r="F363" s="61" t="s">
        <v>131</v>
      </c>
      <c r="G363" s="61" t="s">
        <v>145</v>
      </c>
      <c r="H363" s="61"/>
      <c r="I363" s="63" t="s">
        <v>281</v>
      </c>
      <c r="L363" s="62"/>
      <c r="T363" s="62"/>
      <c r="AB363" s="62"/>
    </row>
    <row r="364" spans="1:28">
      <c r="A364" s="63">
        <v>121</v>
      </c>
      <c r="B364" s="58">
        <v>43241</v>
      </c>
      <c r="C364" s="60" t="s">
        <v>276</v>
      </c>
      <c r="D364" s="59">
        <v>89672</v>
      </c>
      <c r="E364" s="60"/>
      <c r="F364" s="60" t="s">
        <v>131</v>
      </c>
      <c r="G364" s="60" t="s">
        <v>145</v>
      </c>
      <c r="H364" s="60"/>
      <c r="I364" s="63" t="s">
        <v>281</v>
      </c>
      <c r="L364" s="62"/>
      <c r="T364" s="62"/>
      <c r="AB364" s="62"/>
    </row>
    <row r="365" spans="1:28">
      <c r="A365" s="63">
        <v>122</v>
      </c>
      <c r="B365" s="116">
        <v>43241</v>
      </c>
      <c r="C365" s="118" t="s">
        <v>169</v>
      </c>
      <c r="D365" s="118"/>
      <c r="E365" s="117">
        <v>4163</v>
      </c>
      <c r="F365" s="118" t="s">
        <v>131</v>
      </c>
      <c r="G365" s="118" t="s">
        <v>146</v>
      </c>
      <c r="H365" s="117"/>
      <c r="I365" s="63" t="s">
        <v>281</v>
      </c>
      <c r="L365" s="62"/>
      <c r="T365" s="62"/>
      <c r="AB365" s="62"/>
    </row>
    <row r="366" spans="1:28">
      <c r="A366" s="63">
        <v>122</v>
      </c>
      <c r="B366" s="62">
        <v>43241</v>
      </c>
      <c r="C366" s="61" t="s">
        <v>2</v>
      </c>
      <c r="D366" s="63">
        <v>0</v>
      </c>
      <c r="E366" s="61"/>
      <c r="F366" s="61" t="s">
        <v>131</v>
      </c>
      <c r="G366" s="61" t="s">
        <v>146</v>
      </c>
      <c r="H366" s="61"/>
      <c r="I366" s="63" t="s">
        <v>281</v>
      </c>
      <c r="L366" s="62"/>
      <c r="T366" s="62"/>
      <c r="AB366" s="62"/>
    </row>
    <row r="367" spans="1:28">
      <c r="A367" s="63">
        <v>122</v>
      </c>
      <c r="B367" s="58">
        <v>43241</v>
      </c>
      <c r="C367" s="60" t="s">
        <v>276</v>
      </c>
      <c r="D367" s="59">
        <v>4163</v>
      </c>
      <c r="E367" s="60"/>
      <c r="F367" s="60" t="s">
        <v>131</v>
      </c>
      <c r="G367" s="60" t="s">
        <v>146</v>
      </c>
      <c r="H367" s="60"/>
      <c r="I367" s="63" t="s">
        <v>281</v>
      </c>
      <c r="L367" s="62"/>
      <c r="T367" s="62"/>
      <c r="AB367" s="62"/>
    </row>
    <row r="368" spans="1:28">
      <c r="A368" s="63">
        <v>123</v>
      </c>
      <c r="B368" s="116">
        <v>43241</v>
      </c>
      <c r="C368" s="118" t="s">
        <v>169</v>
      </c>
      <c r="D368" s="118"/>
      <c r="E368" s="117">
        <v>153840</v>
      </c>
      <c r="F368" s="118" t="s">
        <v>131</v>
      </c>
      <c r="G368" s="118" t="s">
        <v>236</v>
      </c>
      <c r="H368" s="117"/>
      <c r="I368" s="63" t="s">
        <v>281</v>
      </c>
      <c r="L368" s="62"/>
      <c r="T368" s="62"/>
      <c r="AB368" s="62"/>
    </row>
    <row r="369" spans="1:28">
      <c r="A369" s="63">
        <v>123</v>
      </c>
      <c r="B369" s="62">
        <v>43241</v>
      </c>
      <c r="C369" s="61" t="s">
        <v>2</v>
      </c>
      <c r="D369" s="63">
        <v>15384</v>
      </c>
      <c r="E369" s="61"/>
      <c r="F369" s="61" t="s">
        <v>131</v>
      </c>
      <c r="G369" s="61" t="s">
        <v>236</v>
      </c>
      <c r="H369" s="61"/>
      <c r="I369" s="63" t="s">
        <v>281</v>
      </c>
      <c r="L369" s="62"/>
      <c r="T369" s="62"/>
      <c r="AB369" s="62"/>
    </row>
    <row r="370" spans="1:28">
      <c r="A370" s="63">
        <v>123</v>
      </c>
      <c r="B370" s="58">
        <v>43241</v>
      </c>
      <c r="C370" s="60" t="s">
        <v>276</v>
      </c>
      <c r="D370" s="59">
        <v>169224</v>
      </c>
      <c r="E370" s="60"/>
      <c r="F370" s="60" t="s">
        <v>131</v>
      </c>
      <c r="G370" s="60" t="s">
        <v>236</v>
      </c>
      <c r="H370" s="60"/>
      <c r="I370" s="63" t="s">
        <v>281</v>
      </c>
      <c r="L370" s="62"/>
      <c r="T370" s="62"/>
      <c r="AB370" s="62"/>
    </row>
    <row r="371" spans="1:28">
      <c r="A371" s="63">
        <v>124</v>
      </c>
      <c r="B371" s="116">
        <v>43241</v>
      </c>
      <c r="C371" s="118" t="s">
        <v>169</v>
      </c>
      <c r="D371" s="118"/>
      <c r="E371" s="117">
        <v>7856</v>
      </c>
      <c r="F371" s="118" t="s">
        <v>131</v>
      </c>
      <c r="G371" s="118" t="s">
        <v>237</v>
      </c>
      <c r="H371" s="117"/>
      <c r="I371" s="63" t="s">
        <v>281</v>
      </c>
      <c r="L371" s="62"/>
      <c r="T371" s="62"/>
      <c r="AB371" s="62"/>
    </row>
    <row r="372" spans="1:28">
      <c r="A372" s="63">
        <v>124</v>
      </c>
      <c r="B372" s="62">
        <v>43241</v>
      </c>
      <c r="C372" s="61" t="s">
        <v>2</v>
      </c>
      <c r="D372" s="63">
        <v>0</v>
      </c>
      <c r="E372" s="61"/>
      <c r="F372" s="61" t="s">
        <v>131</v>
      </c>
      <c r="G372" s="61" t="s">
        <v>237</v>
      </c>
      <c r="H372" s="61"/>
      <c r="I372" s="63" t="s">
        <v>281</v>
      </c>
      <c r="L372" s="62"/>
      <c r="T372" s="62"/>
      <c r="AB372" s="62"/>
    </row>
    <row r="373" spans="1:28">
      <c r="A373" s="63">
        <v>124</v>
      </c>
      <c r="B373" s="58">
        <v>43241</v>
      </c>
      <c r="C373" s="60" t="s">
        <v>276</v>
      </c>
      <c r="D373" s="59">
        <v>7856</v>
      </c>
      <c r="E373" s="60"/>
      <c r="F373" s="60" t="s">
        <v>131</v>
      </c>
      <c r="G373" s="60" t="s">
        <v>237</v>
      </c>
      <c r="H373" s="60"/>
      <c r="I373" s="63" t="s">
        <v>281</v>
      </c>
      <c r="L373" s="62"/>
      <c r="T373" s="62"/>
      <c r="AB373" s="62"/>
    </row>
    <row r="374" spans="1:28">
      <c r="A374" s="63">
        <v>125</v>
      </c>
      <c r="B374" s="116">
        <v>43241</v>
      </c>
      <c r="C374" s="118" t="s">
        <v>169</v>
      </c>
      <c r="D374" s="118"/>
      <c r="E374" s="117">
        <v>87700</v>
      </c>
      <c r="F374" s="118" t="s">
        <v>122</v>
      </c>
      <c r="G374" s="118" t="s">
        <v>145</v>
      </c>
      <c r="H374" s="117"/>
      <c r="I374" s="63" t="s">
        <v>281</v>
      </c>
      <c r="L374" s="62"/>
      <c r="T374" s="62"/>
      <c r="AB374" s="62"/>
    </row>
    <row r="375" spans="1:28">
      <c r="A375" s="63">
        <v>125</v>
      </c>
      <c r="B375" s="62">
        <v>43241</v>
      </c>
      <c r="C375" s="61" t="s">
        <v>2</v>
      </c>
      <c r="D375" s="63">
        <v>8770</v>
      </c>
      <c r="E375" s="61"/>
      <c r="F375" s="61" t="s">
        <v>122</v>
      </c>
      <c r="G375" s="61" t="s">
        <v>145</v>
      </c>
      <c r="H375" s="61"/>
      <c r="I375" s="63" t="s">
        <v>281</v>
      </c>
      <c r="L375" s="62"/>
      <c r="T375" s="62"/>
      <c r="AB375" s="62"/>
    </row>
    <row r="376" spans="1:28">
      <c r="A376" s="63">
        <v>125</v>
      </c>
      <c r="B376" s="58">
        <v>43241</v>
      </c>
      <c r="C376" s="60" t="s">
        <v>276</v>
      </c>
      <c r="D376" s="59">
        <v>96470</v>
      </c>
      <c r="E376" s="60"/>
      <c r="F376" s="60" t="s">
        <v>122</v>
      </c>
      <c r="G376" s="60" t="s">
        <v>145</v>
      </c>
      <c r="H376" s="60"/>
      <c r="I376" s="63" t="s">
        <v>281</v>
      </c>
      <c r="L376" s="62"/>
      <c r="T376" s="62"/>
      <c r="AB376" s="62"/>
    </row>
    <row r="377" spans="1:28">
      <c r="A377" s="63">
        <v>126</v>
      </c>
      <c r="B377" s="116">
        <v>43241</v>
      </c>
      <c r="C377" s="118" t="s">
        <v>169</v>
      </c>
      <c r="D377" s="118"/>
      <c r="E377" s="117">
        <v>4478</v>
      </c>
      <c r="F377" s="118" t="s">
        <v>122</v>
      </c>
      <c r="G377" s="118" t="s">
        <v>146</v>
      </c>
      <c r="H377" s="117"/>
      <c r="I377" s="63" t="s">
        <v>281</v>
      </c>
      <c r="L377" s="62"/>
      <c r="T377" s="62"/>
      <c r="AB377" s="62"/>
    </row>
    <row r="378" spans="1:28">
      <c r="A378" s="63">
        <v>126</v>
      </c>
      <c r="B378" s="62">
        <v>43241</v>
      </c>
      <c r="C378" s="61" t="s">
        <v>2</v>
      </c>
      <c r="D378" s="63">
        <v>0</v>
      </c>
      <c r="E378" s="61"/>
      <c r="F378" s="61" t="s">
        <v>122</v>
      </c>
      <c r="G378" s="61" t="s">
        <v>146</v>
      </c>
      <c r="H378" s="61"/>
      <c r="I378" s="63" t="s">
        <v>281</v>
      </c>
      <c r="L378" s="62"/>
      <c r="T378" s="62"/>
      <c r="AB378" s="62"/>
    </row>
    <row r="379" spans="1:28">
      <c r="A379" s="63">
        <v>126</v>
      </c>
      <c r="B379" s="58">
        <v>43241</v>
      </c>
      <c r="C379" s="60" t="s">
        <v>276</v>
      </c>
      <c r="D379" s="59">
        <v>4478</v>
      </c>
      <c r="E379" s="60"/>
      <c r="F379" s="60" t="s">
        <v>122</v>
      </c>
      <c r="G379" s="60" t="s">
        <v>146</v>
      </c>
      <c r="H379" s="60"/>
      <c r="I379" s="63" t="s">
        <v>281</v>
      </c>
      <c r="L379" s="62"/>
      <c r="T379" s="62"/>
      <c r="AB379" s="62"/>
    </row>
    <row r="380" spans="1:28">
      <c r="A380" s="63">
        <v>127</v>
      </c>
      <c r="B380" s="116">
        <v>43241</v>
      </c>
      <c r="C380" s="118" t="s">
        <v>169</v>
      </c>
      <c r="D380" s="118"/>
      <c r="E380" s="117">
        <v>77880</v>
      </c>
      <c r="F380" s="118" t="s">
        <v>122</v>
      </c>
      <c r="G380" s="118" t="s">
        <v>145</v>
      </c>
      <c r="H380" s="117"/>
      <c r="I380" s="63" t="s">
        <v>281</v>
      </c>
      <c r="L380" s="62"/>
      <c r="T380" s="62"/>
      <c r="AB380" s="62"/>
    </row>
    <row r="381" spans="1:28">
      <c r="A381" s="63">
        <v>127</v>
      </c>
      <c r="B381" s="62">
        <v>43241</v>
      </c>
      <c r="C381" s="61" t="s">
        <v>2</v>
      </c>
      <c r="D381" s="63">
        <v>7788</v>
      </c>
      <c r="E381" s="61"/>
      <c r="F381" s="61" t="s">
        <v>122</v>
      </c>
      <c r="G381" s="61" t="s">
        <v>145</v>
      </c>
      <c r="H381" s="61"/>
      <c r="I381" s="63" t="s">
        <v>281</v>
      </c>
      <c r="L381" s="62"/>
      <c r="T381" s="62"/>
      <c r="AB381" s="62"/>
    </row>
    <row r="382" spans="1:28">
      <c r="A382" s="63">
        <v>127</v>
      </c>
      <c r="B382" s="58">
        <v>43241</v>
      </c>
      <c r="C382" s="60" t="s">
        <v>276</v>
      </c>
      <c r="D382" s="59">
        <v>85668</v>
      </c>
      <c r="E382" s="60"/>
      <c r="F382" s="60" t="s">
        <v>122</v>
      </c>
      <c r="G382" s="60" t="s">
        <v>145</v>
      </c>
      <c r="H382" s="60"/>
      <c r="I382" s="63" t="s">
        <v>281</v>
      </c>
      <c r="L382" s="62"/>
      <c r="T382" s="62"/>
      <c r="AB382" s="62"/>
    </row>
    <row r="383" spans="1:28">
      <c r="A383" s="63">
        <v>128</v>
      </c>
      <c r="B383" s="116">
        <v>43241</v>
      </c>
      <c r="C383" s="118" t="s">
        <v>169</v>
      </c>
      <c r="D383" s="118"/>
      <c r="E383" s="117">
        <v>3977</v>
      </c>
      <c r="F383" s="118" t="s">
        <v>122</v>
      </c>
      <c r="G383" s="118" t="s">
        <v>146</v>
      </c>
      <c r="H383" s="117"/>
      <c r="I383" s="63" t="s">
        <v>281</v>
      </c>
      <c r="L383" s="62"/>
      <c r="T383" s="62"/>
      <c r="AB383" s="62"/>
    </row>
    <row r="384" spans="1:28">
      <c r="A384" s="63">
        <v>128</v>
      </c>
      <c r="B384" s="62">
        <v>43241</v>
      </c>
      <c r="C384" s="61" t="s">
        <v>2</v>
      </c>
      <c r="D384" s="63">
        <v>0</v>
      </c>
      <c r="E384" s="61"/>
      <c r="F384" s="61" t="s">
        <v>122</v>
      </c>
      <c r="G384" s="61" t="s">
        <v>146</v>
      </c>
      <c r="H384" s="61"/>
      <c r="I384" s="63" t="s">
        <v>281</v>
      </c>
      <c r="L384" s="62"/>
      <c r="T384" s="62"/>
      <c r="AB384" s="62"/>
    </row>
    <row r="385" spans="1:28">
      <c r="A385" s="63">
        <v>128</v>
      </c>
      <c r="B385" s="58">
        <v>43241</v>
      </c>
      <c r="C385" s="60" t="s">
        <v>276</v>
      </c>
      <c r="D385" s="59">
        <v>3977</v>
      </c>
      <c r="E385" s="60"/>
      <c r="F385" s="60" t="s">
        <v>122</v>
      </c>
      <c r="G385" s="60" t="s">
        <v>146</v>
      </c>
      <c r="H385" s="60"/>
      <c r="I385" s="63" t="s">
        <v>281</v>
      </c>
      <c r="L385" s="62"/>
      <c r="T385" s="62"/>
      <c r="AB385" s="62"/>
    </row>
    <row r="386" spans="1:28">
      <c r="A386" s="63">
        <v>129</v>
      </c>
      <c r="B386" s="116">
        <v>43241</v>
      </c>
      <c r="C386" s="118" t="s">
        <v>169</v>
      </c>
      <c r="D386" s="118"/>
      <c r="E386" s="117">
        <v>330030</v>
      </c>
      <c r="F386" s="118" t="s">
        <v>122</v>
      </c>
      <c r="G386" s="118" t="s">
        <v>236</v>
      </c>
      <c r="H386" s="117"/>
      <c r="I386" s="63" t="s">
        <v>281</v>
      </c>
      <c r="L386" s="62"/>
      <c r="T386" s="62"/>
      <c r="AB386" s="62"/>
    </row>
    <row r="387" spans="1:28">
      <c r="A387" s="63">
        <v>129</v>
      </c>
      <c r="B387" s="62">
        <v>43241</v>
      </c>
      <c r="C387" s="61" t="s">
        <v>2</v>
      </c>
      <c r="D387" s="63">
        <v>33003</v>
      </c>
      <c r="E387" s="61"/>
      <c r="F387" s="61" t="s">
        <v>122</v>
      </c>
      <c r="G387" s="61" t="s">
        <v>236</v>
      </c>
      <c r="H387" s="61"/>
      <c r="I387" s="63" t="s">
        <v>281</v>
      </c>
      <c r="L387" s="62"/>
      <c r="T387" s="62"/>
      <c r="AB387" s="62"/>
    </row>
    <row r="388" spans="1:28">
      <c r="A388" s="63">
        <v>129</v>
      </c>
      <c r="B388" s="58">
        <v>43241</v>
      </c>
      <c r="C388" s="60" t="s">
        <v>276</v>
      </c>
      <c r="D388" s="59">
        <v>363033</v>
      </c>
      <c r="E388" s="60"/>
      <c r="F388" s="60" t="s">
        <v>122</v>
      </c>
      <c r="G388" s="60" t="s">
        <v>236</v>
      </c>
      <c r="H388" s="60"/>
      <c r="I388" s="63" t="s">
        <v>281</v>
      </c>
      <c r="L388" s="62"/>
      <c r="T388" s="62"/>
      <c r="AB388" s="62"/>
    </row>
    <row r="389" spans="1:28">
      <c r="A389" s="63">
        <v>130</v>
      </c>
      <c r="B389" s="116">
        <v>43241</v>
      </c>
      <c r="C389" s="118" t="s">
        <v>169</v>
      </c>
      <c r="D389" s="118"/>
      <c r="E389" s="117">
        <v>16853</v>
      </c>
      <c r="F389" s="118" t="s">
        <v>122</v>
      </c>
      <c r="G389" s="118" t="s">
        <v>237</v>
      </c>
      <c r="H389" s="117"/>
      <c r="I389" s="63" t="s">
        <v>281</v>
      </c>
      <c r="L389" s="62"/>
      <c r="T389" s="62"/>
      <c r="AB389" s="62"/>
    </row>
    <row r="390" spans="1:28">
      <c r="A390" s="63">
        <v>130</v>
      </c>
      <c r="B390" s="62">
        <v>43241</v>
      </c>
      <c r="C390" s="61" t="s">
        <v>2</v>
      </c>
      <c r="D390" s="63">
        <v>0</v>
      </c>
      <c r="E390" s="61"/>
      <c r="F390" s="61" t="s">
        <v>122</v>
      </c>
      <c r="G390" s="61" t="s">
        <v>237</v>
      </c>
      <c r="H390" s="61"/>
      <c r="I390" s="63" t="s">
        <v>281</v>
      </c>
      <c r="L390" s="62"/>
      <c r="T390" s="62"/>
      <c r="AB390" s="62"/>
    </row>
    <row r="391" spans="1:28">
      <c r="A391" s="63">
        <v>130</v>
      </c>
      <c r="B391" s="58">
        <v>43241</v>
      </c>
      <c r="C391" s="60" t="s">
        <v>276</v>
      </c>
      <c r="D391" s="59">
        <v>16853</v>
      </c>
      <c r="E391" s="60"/>
      <c r="F391" s="60" t="s">
        <v>122</v>
      </c>
      <c r="G391" s="60" t="s">
        <v>237</v>
      </c>
      <c r="H391" s="60"/>
      <c r="I391" s="63" t="s">
        <v>281</v>
      </c>
      <c r="L391" s="62"/>
      <c r="T391" s="62"/>
      <c r="AB391" s="62"/>
    </row>
    <row r="392" spans="1:28">
      <c r="A392" s="63">
        <v>131</v>
      </c>
      <c r="B392" s="116">
        <v>43241</v>
      </c>
      <c r="C392" s="118" t="s">
        <v>169</v>
      </c>
      <c r="D392" s="118"/>
      <c r="E392" s="117">
        <v>4980</v>
      </c>
      <c r="F392" s="118" t="s">
        <v>122</v>
      </c>
      <c r="G392" s="118" t="s">
        <v>145</v>
      </c>
      <c r="H392" s="117"/>
      <c r="I392" s="63" t="s">
        <v>281</v>
      </c>
      <c r="L392" s="62"/>
      <c r="T392" s="62"/>
      <c r="AB392" s="62"/>
    </row>
    <row r="393" spans="1:28">
      <c r="A393" s="63">
        <v>131</v>
      </c>
      <c r="B393" s="62">
        <v>43241</v>
      </c>
      <c r="C393" s="61" t="s">
        <v>2</v>
      </c>
      <c r="D393" s="63">
        <v>498</v>
      </c>
      <c r="E393" s="61"/>
      <c r="F393" s="61" t="s">
        <v>122</v>
      </c>
      <c r="G393" s="61" t="s">
        <v>145</v>
      </c>
      <c r="H393" s="61"/>
      <c r="I393" s="63" t="s">
        <v>281</v>
      </c>
      <c r="L393" s="62"/>
      <c r="T393" s="62"/>
      <c r="AB393" s="62"/>
    </row>
    <row r="394" spans="1:28">
      <c r="A394" s="63">
        <v>131</v>
      </c>
      <c r="B394" s="58">
        <v>43241</v>
      </c>
      <c r="C394" s="60" t="s">
        <v>276</v>
      </c>
      <c r="D394" s="59">
        <v>5478</v>
      </c>
      <c r="E394" s="60"/>
      <c r="F394" s="60" t="s">
        <v>122</v>
      </c>
      <c r="G394" s="60" t="s">
        <v>145</v>
      </c>
      <c r="H394" s="60"/>
      <c r="I394" s="63" t="s">
        <v>281</v>
      </c>
      <c r="L394" s="62"/>
      <c r="T394" s="62"/>
      <c r="AB394" s="62"/>
    </row>
    <row r="395" spans="1:28">
      <c r="A395" s="63">
        <v>132</v>
      </c>
      <c r="B395" s="116">
        <v>43241</v>
      </c>
      <c r="C395" s="118" t="s">
        <v>169</v>
      </c>
      <c r="D395" s="118"/>
      <c r="E395" s="117">
        <v>254</v>
      </c>
      <c r="F395" s="118" t="s">
        <v>122</v>
      </c>
      <c r="G395" s="118" t="s">
        <v>146</v>
      </c>
      <c r="H395" s="117"/>
      <c r="I395" s="63" t="s">
        <v>281</v>
      </c>
      <c r="L395" s="62"/>
      <c r="T395" s="62"/>
      <c r="AB395" s="62"/>
    </row>
    <row r="396" spans="1:28">
      <c r="A396" s="63">
        <v>132</v>
      </c>
      <c r="B396" s="62">
        <v>43241</v>
      </c>
      <c r="C396" s="61" t="s">
        <v>2</v>
      </c>
      <c r="D396" s="63">
        <v>0</v>
      </c>
      <c r="E396" s="61"/>
      <c r="F396" s="61" t="s">
        <v>122</v>
      </c>
      <c r="G396" s="61" t="s">
        <v>146</v>
      </c>
      <c r="H396" s="61"/>
      <c r="I396" s="63" t="s">
        <v>281</v>
      </c>
      <c r="L396" s="62"/>
      <c r="T396" s="62"/>
      <c r="AB396" s="62"/>
    </row>
    <row r="397" spans="1:28">
      <c r="A397" s="63">
        <v>132</v>
      </c>
      <c r="B397" s="58">
        <v>43241</v>
      </c>
      <c r="C397" s="60" t="s">
        <v>276</v>
      </c>
      <c r="D397" s="59">
        <v>254</v>
      </c>
      <c r="E397" s="60"/>
      <c r="F397" s="60" t="s">
        <v>122</v>
      </c>
      <c r="G397" s="60" t="s">
        <v>146</v>
      </c>
      <c r="H397" s="60"/>
      <c r="I397" s="63" t="s">
        <v>281</v>
      </c>
      <c r="L397" s="62"/>
      <c r="T397" s="62"/>
      <c r="AB397" s="62"/>
    </row>
    <row r="398" spans="1:28">
      <c r="A398" s="63">
        <v>133</v>
      </c>
      <c r="B398" s="116">
        <v>43241</v>
      </c>
      <c r="C398" s="118" t="s">
        <v>169</v>
      </c>
      <c r="D398" s="118"/>
      <c r="E398" s="117">
        <v>113110</v>
      </c>
      <c r="F398" s="118" t="s">
        <v>132</v>
      </c>
      <c r="G398" s="118" t="s">
        <v>145</v>
      </c>
      <c r="H398" s="117"/>
      <c r="I398" s="63" t="s">
        <v>281</v>
      </c>
      <c r="L398" s="62"/>
      <c r="T398" s="62"/>
      <c r="AB398" s="62"/>
    </row>
    <row r="399" spans="1:28">
      <c r="A399" s="63">
        <v>133</v>
      </c>
      <c r="B399" s="62">
        <v>43241</v>
      </c>
      <c r="C399" s="61" t="s">
        <v>2</v>
      </c>
      <c r="D399" s="63">
        <v>11311</v>
      </c>
      <c r="E399" s="61"/>
      <c r="F399" s="61" t="s">
        <v>132</v>
      </c>
      <c r="G399" s="61" t="s">
        <v>145</v>
      </c>
      <c r="H399" s="61"/>
      <c r="I399" s="63" t="s">
        <v>281</v>
      </c>
      <c r="L399" s="62"/>
      <c r="T399" s="62"/>
      <c r="AB399" s="62"/>
    </row>
    <row r="400" spans="1:28">
      <c r="A400" s="63">
        <v>133</v>
      </c>
      <c r="B400" s="58">
        <v>43241</v>
      </c>
      <c r="C400" s="60" t="s">
        <v>276</v>
      </c>
      <c r="D400" s="59">
        <v>124421</v>
      </c>
      <c r="E400" s="60"/>
      <c r="F400" s="60" t="s">
        <v>132</v>
      </c>
      <c r="G400" s="60" t="s">
        <v>145</v>
      </c>
      <c r="H400" s="60"/>
      <c r="I400" s="63" t="s">
        <v>281</v>
      </c>
      <c r="L400" s="62"/>
      <c r="T400" s="62"/>
      <c r="AB400" s="62"/>
    </row>
    <row r="401" spans="1:28">
      <c r="A401" s="63">
        <v>134</v>
      </c>
      <c r="B401" s="116">
        <v>43241</v>
      </c>
      <c r="C401" s="118" t="s">
        <v>169</v>
      </c>
      <c r="D401" s="118"/>
      <c r="E401" s="117">
        <v>5776</v>
      </c>
      <c r="F401" s="118" t="s">
        <v>132</v>
      </c>
      <c r="G401" s="118" t="s">
        <v>146</v>
      </c>
      <c r="H401" s="117"/>
      <c r="I401" s="63" t="s">
        <v>281</v>
      </c>
      <c r="L401" s="62"/>
      <c r="T401" s="62"/>
      <c r="AB401" s="62"/>
    </row>
    <row r="402" spans="1:28">
      <c r="A402" s="63">
        <v>134</v>
      </c>
      <c r="B402" s="62">
        <v>43241</v>
      </c>
      <c r="C402" s="61" t="s">
        <v>2</v>
      </c>
      <c r="D402" s="63">
        <v>0</v>
      </c>
      <c r="E402" s="61"/>
      <c r="F402" s="61" t="s">
        <v>132</v>
      </c>
      <c r="G402" s="61" t="s">
        <v>146</v>
      </c>
      <c r="H402" s="61"/>
      <c r="I402" s="63" t="s">
        <v>281</v>
      </c>
      <c r="L402" s="62"/>
      <c r="T402" s="62"/>
      <c r="AB402" s="62"/>
    </row>
    <row r="403" spans="1:28">
      <c r="A403" s="63">
        <v>134</v>
      </c>
      <c r="B403" s="58">
        <v>43241</v>
      </c>
      <c r="C403" s="60" t="s">
        <v>276</v>
      </c>
      <c r="D403" s="59">
        <v>5776</v>
      </c>
      <c r="E403" s="60"/>
      <c r="F403" s="60" t="s">
        <v>132</v>
      </c>
      <c r="G403" s="60" t="s">
        <v>146</v>
      </c>
      <c r="H403" s="60"/>
      <c r="I403" s="63" t="s">
        <v>281</v>
      </c>
      <c r="L403" s="62"/>
      <c r="T403" s="62"/>
      <c r="AB403" s="62"/>
    </row>
    <row r="404" spans="1:28">
      <c r="A404" s="63">
        <v>135</v>
      </c>
      <c r="B404" s="116">
        <v>43241</v>
      </c>
      <c r="C404" s="118" t="s">
        <v>169</v>
      </c>
      <c r="D404" s="118"/>
      <c r="E404" s="117">
        <v>25600</v>
      </c>
      <c r="F404" s="118" t="s">
        <v>132</v>
      </c>
      <c r="G404" s="118" t="s">
        <v>236</v>
      </c>
      <c r="H404" s="117"/>
      <c r="I404" s="63" t="s">
        <v>281</v>
      </c>
      <c r="L404" s="62"/>
      <c r="T404" s="62"/>
      <c r="AB404" s="62"/>
    </row>
    <row r="405" spans="1:28">
      <c r="A405" s="63">
        <v>135</v>
      </c>
      <c r="B405" s="62">
        <v>43241</v>
      </c>
      <c r="C405" s="61" t="s">
        <v>2</v>
      </c>
      <c r="D405" s="63">
        <v>2560</v>
      </c>
      <c r="E405" s="61"/>
      <c r="F405" s="61" t="s">
        <v>132</v>
      </c>
      <c r="G405" s="61" t="s">
        <v>236</v>
      </c>
      <c r="H405" s="61"/>
      <c r="I405" s="63" t="s">
        <v>281</v>
      </c>
      <c r="L405" s="62"/>
      <c r="T405" s="62"/>
      <c r="AB405" s="62"/>
    </row>
    <row r="406" spans="1:28">
      <c r="A406" s="63">
        <v>135</v>
      </c>
      <c r="B406" s="58">
        <v>43241</v>
      </c>
      <c r="C406" s="60" t="s">
        <v>276</v>
      </c>
      <c r="D406" s="59">
        <v>28160</v>
      </c>
      <c r="E406" s="60"/>
      <c r="F406" s="60" t="s">
        <v>132</v>
      </c>
      <c r="G406" s="60" t="s">
        <v>236</v>
      </c>
      <c r="H406" s="60"/>
      <c r="I406" s="63" t="s">
        <v>281</v>
      </c>
      <c r="L406" s="62"/>
      <c r="T406" s="62"/>
      <c r="AB406" s="62"/>
    </row>
    <row r="407" spans="1:28">
      <c r="A407" s="63">
        <v>136</v>
      </c>
      <c r="B407" s="116">
        <v>43241</v>
      </c>
      <c r="C407" s="118" t="s">
        <v>169</v>
      </c>
      <c r="D407" s="118"/>
      <c r="E407" s="117">
        <v>1307</v>
      </c>
      <c r="F407" s="118" t="s">
        <v>132</v>
      </c>
      <c r="G407" s="118" t="s">
        <v>237</v>
      </c>
      <c r="H407" s="117"/>
      <c r="I407" s="63" t="s">
        <v>281</v>
      </c>
      <c r="L407" s="62"/>
      <c r="T407" s="62"/>
      <c r="AB407" s="62"/>
    </row>
    <row r="408" spans="1:28">
      <c r="A408" s="63">
        <v>136</v>
      </c>
      <c r="B408" s="62">
        <v>43241</v>
      </c>
      <c r="C408" s="61" t="s">
        <v>2</v>
      </c>
      <c r="D408" s="63">
        <v>0</v>
      </c>
      <c r="E408" s="61"/>
      <c r="F408" s="61" t="s">
        <v>132</v>
      </c>
      <c r="G408" s="61" t="s">
        <v>237</v>
      </c>
      <c r="H408" s="61"/>
      <c r="I408" s="63" t="s">
        <v>281</v>
      </c>
      <c r="L408" s="62"/>
      <c r="T408" s="62"/>
      <c r="AB408" s="62"/>
    </row>
    <row r="409" spans="1:28">
      <c r="A409" s="63">
        <v>136</v>
      </c>
      <c r="B409" s="58">
        <v>43241</v>
      </c>
      <c r="C409" s="60" t="s">
        <v>276</v>
      </c>
      <c r="D409" s="59">
        <v>1307</v>
      </c>
      <c r="E409" s="60"/>
      <c r="F409" s="60" t="s">
        <v>132</v>
      </c>
      <c r="G409" s="60" t="s">
        <v>237</v>
      </c>
      <c r="H409" s="60"/>
      <c r="I409" s="63" t="s">
        <v>281</v>
      </c>
      <c r="L409" s="62"/>
      <c r="T409" s="62"/>
      <c r="AB409" s="62"/>
    </row>
    <row r="410" spans="1:28">
      <c r="A410" s="63">
        <v>137</v>
      </c>
      <c r="B410" s="116">
        <v>43241</v>
      </c>
      <c r="C410" s="118" t="s">
        <v>169</v>
      </c>
      <c r="D410" s="118"/>
      <c r="E410" s="117">
        <v>209920</v>
      </c>
      <c r="F410" s="118" t="s">
        <v>133</v>
      </c>
      <c r="G410" s="118" t="s">
        <v>145</v>
      </c>
      <c r="H410" s="117"/>
      <c r="I410" s="63" t="s">
        <v>281</v>
      </c>
      <c r="L410" s="62"/>
      <c r="T410" s="62"/>
      <c r="AB410" s="62"/>
    </row>
    <row r="411" spans="1:28">
      <c r="A411" s="63">
        <v>137</v>
      </c>
      <c r="B411" s="62">
        <v>43241</v>
      </c>
      <c r="C411" s="61" t="s">
        <v>2</v>
      </c>
      <c r="D411" s="63">
        <v>20992</v>
      </c>
      <c r="E411" s="61"/>
      <c r="F411" s="61" t="s">
        <v>133</v>
      </c>
      <c r="G411" s="61" t="s">
        <v>145</v>
      </c>
      <c r="H411" s="61"/>
      <c r="I411" s="63" t="s">
        <v>281</v>
      </c>
      <c r="L411" s="62"/>
      <c r="T411" s="62"/>
      <c r="AB411" s="62"/>
    </row>
    <row r="412" spans="1:28">
      <c r="A412" s="63">
        <v>137</v>
      </c>
      <c r="B412" s="58">
        <v>43241</v>
      </c>
      <c r="C412" s="60" t="s">
        <v>276</v>
      </c>
      <c r="D412" s="59">
        <v>230912</v>
      </c>
      <c r="E412" s="60"/>
      <c r="F412" s="60" t="s">
        <v>133</v>
      </c>
      <c r="G412" s="60" t="s">
        <v>145</v>
      </c>
      <c r="H412" s="60"/>
      <c r="I412" s="63" t="s">
        <v>281</v>
      </c>
      <c r="L412" s="62"/>
      <c r="T412" s="62"/>
      <c r="AB412" s="62"/>
    </row>
    <row r="413" spans="1:28">
      <c r="A413" s="63">
        <v>138</v>
      </c>
      <c r="B413" s="116">
        <v>43241</v>
      </c>
      <c r="C413" s="118" t="s">
        <v>169</v>
      </c>
      <c r="D413" s="118"/>
      <c r="E413" s="117">
        <v>10720</v>
      </c>
      <c r="F413" s="118" t="s">
        <v>133</v>
      </c>
      <c r="G413" s="118" t="s">
        <v>146</v>
      </c>
      <c r="H413" s="117"/>
      <c r="I413" s="63" t="s">
        <v>281</v>
      </c>
      <c r="L413" s="62"/>
      <c r="T413" s="62"/>
      <c r="AB413" s="62"/>
    </row>
    <row r="414" spans="1:28">
      <c r="A414" s="63">
        <v>138</v>
      </c>
      <c r="B414" s="62">
        <v>43241</v>
      </c>
      <c r="C414" s="61" t="s">
        <v>2</v>
      </c>
      <c r="D414" s="63">
        <v>0</v>
      </c>
      <c r="E414" s="61"/>
      <c r="F414" s="61" t="s">
        <v>133</v>
      </c>
      <c r="G414" s="61" t="s">
        <v>146</v>
      </c>
      <c r="H414" s="61"/>
      <c r="I414" s="63" t="s">
        <v>281</v>
      </c>
      <c r="L414" s="62"/>
      <c r="T414" s="62"/>
      <c r="AB414" s="62"/>
    </row>
    <row r="415" spans="1:28">
      <c r="A415" s="63">
        <v>138</v>
      </c>
      <c r="B415" s="58">
        <v>43241</v>
      </c>
      <c r="C415" s="60" t="s">
        <v>276</v>
      </c>
      <c r="D415" s="59">
        <v>10720</v>
      </c>
      <c r="E415" s="60"/>
      <c r="F415" s="60" t="s">
        <v>133</v>
      </c>
      <c r="G415" s="60" t="s">
        <v>146</v>
      </c>
      <c r="H415" s="60"/>
      <c r="I415" s="63" t="s">
        <v>281</v>
      </c>
      <c r="L415" s="62"/>
      <c r="T415" s="62"/>
      <c r="AB415" s="62"/>
    </row>
    <row r="416" spans="1:28">
      <c r="A416" s="63">
        <v>139</v>
      </c>
      <c r="B416" s="116">
        <v>43241</v>
      </c>
      <c r="C416" s="118" t="s">
        <v>169</v>
      </c>
      <c r="D416" s="118"/>
      <c r="E416" s="117">
        <v>62690</v>
      </c>
      <c r="F416" s="118" t="s">
        <v>133</v>
      </c>
      <c r="G416" s="118" t="s">
        <v>145</v>
      </c>
      <c r="H416" s="117"/>
      <c r="I416" s="63" t="s">
        <v>281</v>
      </c>
      <c r="L416" s="62"/>
      <c r="T416" s="62"/>
      <c r="AB416" s="62"/>
    </row>
    <row r="417" spans="1:28">
      <c r="A417" s="63">
        <v>139</v>
      </c>
      <c r="B417" s="62">
        <v>43241</v>
      </c>
      <c r="C417" s="61" t="s">
        <v>2</v>
      </c>
      <c r="D417" s="63">
        <v>6269</v>
      </c>
      <c r="E417" s="61"/>
      <c r="F417" s="61" t="s">
        <v>133</v>
      </c>
      <c r="G417" s="61" t="s">
        <v>145</v>
      </c>
      <c r="H417" s="61"/>
      <c r="I417" s="63" t="s">
        <v>281</v>
      </c>
      <c r="L417" s="62"/>
      <c r="T417" s="62"/>
      <c r="AB417" s="62"/>
    </row>
    <row r="418" spans="1:28">
      <c r="A418" s="63">
        <v>139</v>
      </c>
      <c r="B418" s="58">
        <v>43241</v>
      </c>
      <c r="C418" s="60" t="s">
        <v>266</v>
      </c>
      <c r="D418" s="59">
        <v>68959</v>
      </c>
      <c r="E418" s="60"/>
      <c r="F418" s="60" t="s">
        <v>133</v>
      </c>
      <c r="G418" s="60" t="s">
        <v>145</v>
      </c>
      <c r="H418" s="60"/>
      <c r="I418" s="63" t="s">
        <v>281</v>
      </c>
      <c r="L418" s="62"/>
      <c r="T418" s="62"/>
      <c r="AB418" s="62"/>
    </row>
    <row r="419" spans="1:28">
      <c r="A419" s="63">
        <v>140</v>
      </c>
      <c r="B419" s="116">
        <v>43241</v>
      </c>
      <c r="C419" s="118" t="s">
        <v>169</v>
      </c>
      <c r="D419" s="118"/>
      <c r="E419" s="117">
        <v>3201</v>
      </c>
      <c r="F419" s="118" t="s">
        <v>133</v>
      </c>
      <c r="G419" s="118" t="s">
        <v>146</v>
      </c>
      <c r="H419" s="117"/>
      <c r="I419" s="63" t="s">
        <v>281</v>
      </c>
      <c r="L419" s="62"/>
      <c r="T419" s="62"/>
      <c r="AB419" s="62"/>
    </row>
    <row r="420" spans="1:28">
      <c r="A420" s="63">
        <v>140</v>
      </c>
      <c r="B420" s="62">
        <v>43241</v>
      </c>
      <c r="C420" s="61" t="s">
        <v>2</v>
      </c>
      <c r="D420" s="63">
        <v>0</v>
      </c>
      <c r="E420" s="61"/>
      <c r="F420" s="61" t="s">
        <v>133</v>
      </c>
      <c r="G420" s="61" t="s">
        <v>146</v>
      </c>
      <c r="H420" s="61"/>
      <c r="I420" s="63" t="s">
        <v>281</v>
      </c>
      <c r="L420" s="62"/>
      <c r="T420" s="62"/>
      <c r="AB420" s="62"/>
    </row>
    <row r="421" spans="1:28">
      <c r="A421" s="63">
        <v>140</v>
      </c>
      <c r="B421" s="58">
        <v>43241</v>
      </c>
      <c r="C421" s="60" t="s">
        <v>266</v>
      </c>
      <c r="D421" s="59">
        <v>3201</v>
      </c>
      <c r="E421" s="60"/>
      <c r="F421" s="60" t="s">
        <v>133</v>
      </c>
      <c r="G421" s="60" t="s">
        <v>146</v>
      </c>
      <c r="H421" s="60"/>
      <c r="I421" s="63" t="s">
        <v>281</v>
      </c>
      <c r="L421" s="62"/>
      <c r="T421" s="62"/>
      <c r="AB421" s="62"/>
    </row>
    <row r="422" spans="1:28">
      <c r="A422" s="63">
        <v>141</v>
      </c>
      <c r="B422" s="116">
        <v>43241</v>
      </c>
      <c r="C422" s="118" t="s">
        <v>169</v>
      </c>
      <c r="D422" s="118"/>
      <c r="E422" s="117">
        <v>143380</v>
      </c>
      <c r="F422" s="118" t="s">
        <v>119</v>
      </c>
      <c r="G422" s="118" t="s">
        <v>145</v>
      </c>
      <c r="H422" s="117"/>
      <c r="I422" s="63" t="s">
        <v>281</v>
      </c>
      <c r="L422" s="62"/>
      <c r="T422" s="62"/>
      <c r="AB422" s="62"/>
    </row>
    <row r="423" spans="1:28">
      <c r="A423" s="63">
        <v>141</v>
      </c>
      <c r="B423" s="62">
        <v>43241</v>
      </c>
      <c r="C423" s="61" t="s">
        <v>2</v>
      </c>
      <c r="D423" s="63">
        <v>14338</v>
      </c>
      <c r="E423" s="61"/>
      <c r="F423" s="61" t="s">
        <v>119</v>
      </c>
      <c r="G423" s="61" t="s">
        <v>145</v>
      </c>
      <c r="H423" s="61"/>
      <c r="I423" s="63" t="s">
        <v>281</v>
      </c>
      <c r="L423" s="62"/>
      <c r="T423" s="62"/>
      <c r="AB423" s="62"/>
    </row>
    <row r="424" spans="1:28">
      <c r="A424" s="63">
        <v>141</v>
      </c>
      <c r="B424" s="58">
        <v>43241</v>
      </c>
      <c r="C424" s="60" t="s">
        <v>266</v>
      </c>
      <c r="D424" s="59">
        <v>157718</v>
      </c>
      <c r="E424" s="60"/>
      <c r="F424" s="60" t="s">
        <v>119</v>
      </c>
      <c r="G424" s="60" t="s">
        <v>145</v>
      </c>
      <c r="H424" s="60"/>
      <c r="I424" s="63" t="s">
        <v>281</v>
      </c>
      <c r="L424" s="62"/>
      <c r="T424" s="62"/>
      <c r="AB424" s="62"/>
    </row>
    <row r="425" spans="1:28">
      <c r="A425" s="63">
        <v>142</v>
      </c>
      <c r="B425" s="116">
        <v>43241</v>
      </c>
      <c r="C425" s="118" t="s">
        <v>169</v>
      </c>
      <c r="D425" s="118"/>
      <c r="E425" s="117">
        <v>7321</v>
      </c>
      <c r="F425" s="118" t="s">
        <v>119</v>
      </c>
      <c r="G425" s="118" t="s">
        <v>146</v>
      </c>
      <c r="H425" s="117"/>
      <c r="I425" s="63" t="s">
        <v>281</v>
      </c>
      <c r="L425" s="62"/>
      <c r="T425" s="62"/>
      <c r="AB425" s="62"/>
    </row>
    <row r="426" spans="1:28">
      <c r="A426" s="63">
        <v>142</v>
      </c>
      <c r="B426" s="62">
        <v>43241</v>
      </c>
      <c r="C426" s="61" t="s">
        <v>2</v>
      </c>
      <c r="D426" s="63">
        <v>0</v>
      </c>
      <c r="E426" s="61"/>
      <c r="F426" s="61" t="s">
        <v>119</v>
      </c>
      <c r="G426" s="61" t="s">
        <v>146</v>
      </c>
      <c r="H426" s="61"/>
      <c r="I426" s="63" t="s">
        <v>281</v>
      </c>
      <c r="L426" s="62"/>
      <c r="T426" s="62"/>
      <c r="AB426" s="62"/>
    </row>
    <row r="427" spans="1:28">
      <c r="A427" s="63">
        <v>142</v>
      </c>
      <c r="B427" s="58">
        <v>43241</v>
      </c>
      <c r="C427" s="60" t="s">
        <v>266</v>
      </c>
      <c r="D427" s="59">
        <v>7321</v>
      </c>
      <c r="E427" s="60"/>
      <c r="F427" s="60" t="s">
        <v>119</v>
      </c>
      <c r="G427" s="60" t="s">
        <v>146</v>
      </c>
      <c r="H427" s="60"/>
      <c r="I427" s="63" t="s">
        <v>281</v>
      </c>
      <c r="L427" s="62"/>
      <c r="T427" s="62"/>
      <c r="AB427" s="62"/>
    </row>
    <row r="428" spans="1:28">
      <c r="A428" s="63">
        <v>143</v>
      </c>
      <c r="B428" s="116">
        <v>43241</v>
      </c>
      <c r="C428" s="118" t="s">
        <v>169</v>
      </c>
      <c r="D428" s="118"/>
      <c r="E428" s="117">
        <v>193620</v>
      </c>
      <c r="F428" s="118" t="s">
        <v>141</v>
      </c>
      <c r="G428" s="118" t="s">
        <v>145</v>
      </c>
      <c r="H428" s="117"/>
      <c r="I428" s="63" t="s">
        <v>281</v>
      </c>
      <c r="L428" s="62"/>
      <c r="T428" s="62"/>
      <c r="AB428" s="62"/>
    </row>
    <row r="429" spans="1:28">
      <c r="A429" s="63">
        <v>143</v>
      </c>
      <c r="B429" s="62">
        <v>43241</v>
      </c>
      <c r="C429" s="61" t="s">
        <v>2</v>
      </c>
      <c r="D429" s="63">
        <v>19362</v>
      </c>
      <c r="E429" s="61"/>
      <c r="F429" s="61" t="s">
        <v>141</v>
      </c>
      <c r="G429" s="61" t="s">
        <v>145</v>
      </c>
      <c r="H429" s="61"/>
      <c r="I429" s="63" t="s">
        <v>281</v>
      </c>
      <c r="L429" s="62"/>
      <c r="T429" s="62"/>
      <c r="AB429" s="62"/>
    </row>
    <row r="430" spans="1:28">
      <c r="A430" s="63">
        <v>143</v>
      </c>
      <c r="B430" s="58">
        <v>43241</v>
      </c>
      <c r="C430" s="60" t="s">
        <v>266</v>
      </c>
      <c r="D430" s="59">
        <v>212982</v>
      </c>
      <c r="E430" s="60"/>
      <c r="F430" s="60" t="s">
        <v>141</v>
      </c>
      <c r="G430" s="60" t="s">
        <v>145</v>
      </c>
      <c r="H430" s="60"/>
      <c r="I430" s="63" t="s">
        <v>281</v>
      </c>
      <c r="L430" s="62"/>
      <c r="T430" s="62"/>
      <c r="AB430" s="62"/>
    </row>
    <row r="431" spans="1:28">
      <c r="A431" s="63">
        <v>144</v>
      </c>
      <c r="B431" s="116">
        <v>43241</v>
      </c>
      <c r="C431" s="118" t="s">
        <v>169</v>
      </c>
      <c r="D431" s="118"/>
      <c r="E431" s="117">
        <v>9887</v>
      </c>
      <c r="F431" s="118" t="s">
        <v>141</v>
      </c>
      <c r="G431" s="118" t="s">
        <v>146</v>
      </c>
      <c r="H431" s="117"/>
      <c r="I431" s="63" t="s">
        <v>281</v>
      </c>
      <c r="L431" s="62"/>
      <c r="T431" s="62"/>
      <c r="AB431" s="62"/>
    </row>
    <row r="432" spans="1:28">
      <c r="A432" s="63">
        <v>144</v>
      </c>
      <c r="B432" s="62">
        <v>43241</v>
      </c>
      <c r="C432" s="61" t="s">
        <v>2</v>
      </c>
      <c r="D432" s="63">
        <v>0</v>
      </c>
      <c r="E432" s="61"/>
      <c r="F432" s="61" t="s">
        <v>141</v>
      </c>
      <c r="G432" s="61" t="s">
        <v>146</v>
      </c>
      <c r="H432" s="61"/>
      <c r="I432" s="63" t="s">
        <v>281</v>
      </c>
      <c r="L432" s="62"/>
      <c r="T432" s="62"/>
      <c r="AB432" s="62"/>
    </row>
    <row r="433" spans="1:28">
      <c r="A433" s="63">
        <v>144</v>
      </c>
      <c r="B433" s="58">
        <v>43241</v>
      </c>
      <c r="C433" s="60" t="s">
        <v>266</v>
      </c>
      <c r="D433" s="59">
        <v>9887</v>
      </c>
      <c r="E433" s="60"/>
      <c r="F433" s="60" t="s">
        <v>141</v>
      </c>
      <c r="G433" s="60" t="s">
        <v>146</v>
      </c>
      <c r="H433" s="60"/>
      <c r="I433" s="63" t="s">
        <v>281</v>
      </c>
      <c r="L433" s="62"/>
      <c r="T433" s="62"/>
      <c r="AB433" s="62"/>
    </row>
    <row r="434" spans="1:28">
      <c r="A434" s="63">
        <v>145</v>
      </c>
      <c r="B434" s="116">
        <v>43241</v>
      </c>
      <c r="C434" s="118" t="s">
        <v>169</v>
      </c>
      <c r="D434" s="118"/>
      <c r="E434" s="117">
        <v>1121920</v>
      </c>
      <c r="F434" s="118" t="s">
        <v>141</v>
      </c>
      <c r="G434" s="118" t="s">
        <v>236</v>
      </c>
      <c r="H434" s="117"/>
      <c r="I434" s="63" t="s">
        <v>281</v>
      </c>
      <c r="L434" s="62"/>
      <c r="T434" s="62"/>
      <c r="AB434" s="62"/>
    </row>
    <row r="435" spans="1:28">
      <c r="A435" s="63">
        <v>145</v>
      </c>
      <c r="B435" s="62">
        <v>43241</v>
      </c>
      <c r="C435" s="61" t="s">
        <v>2</v>
      </c>
      <c r="D435" s="63">
        <v>112192</v>
      </c>
      <c r="E435" s="61"/>
      <c r="F435" s="61" t="s">
        <v>141</v>
      </c>
      <c r="G435" s="61" t="s">
        <v>236</v>
      </c>
      <c r="H435" s="61"/>
      <c r="I435" s="63" t="s">
        <v>281</v>
      </c>
      <c r="L435" s="62"/>
      <c r="T435" s="62"/>
      <c r="AB435" s="62"/>
    </row>
    <row r="436" spans="1:28">
      <c r="A436" s="63">
        <v>145</v>
      </c>
      <c r="B436" s="58">
        <v>43241</v>
      </c>
      <c r="C436" s="60" t="s">
        <v>266</v>
      </c>
      <c r="D436" s="59">
        <v>1234112</v>
      </c>
      <c r="E436" s="60"/>
      <c r="F436" s="60" t="s">
        <v>141</v>
      </c>
      <c r="G436" s="60" t="s">
        <v>236</v>
      </c>
      <c r="H436" s="60"/>
      <c r="I436" s="63" t="s">
        <v>281</v>
      </c>
      <c r="L436" s="62"/>
      <c r="T436" s="62"/>
      <c r="AB436" s="62"/>
    </row>
    <row r="437" spans="1:28">
      <c r="A437" s="63">
        <v>146</v>
      </c>
      <c r="B437" s="116">
        <v>43241</v>
      </c>
      <c r="C437" s="118" t="s">
        <v>169</v>
      </c>
      <c r="D437" s="118"/>
      <c r="E437" s="117">
        <v>57292</v>
      </c>
      <c r="F437" s="118" t="s">
        <v>141</v>
      </c>
      <c r="G437" s="118" t="s">
        <v>237</v>
      </c>
      <c r="H437" s="117"/>
      <c r="I437" s="63" t="s">
        <v>281</v>
      </c>
      <c r="L437" s="62"/>
      <c r="T437" s="62"/>
      <c r="AB437" s="62"/>
    </row>
    <row r="438" spans="1:28">
      <c r="A438" s="63">
        <v>146</v>
      </c>
      <c r="B438" s="62">
        <v>43241</v>
      </c>
      <c r="C438" s="61" t="s">
        <v>2</v>
      </c>
      <c r="D438" s="63">
        <v>0</v>
      </c>
      <c r="E438" s="61"/>
      <c r="F438" s="61" t="s">
        <v>141</v>
      </c>
      <c r="G438" s="61" t="s">
        <v>237</v>
      </c>
      <c r="H438" s="61"/>
      <c r="I438" s="63" t="s">
        <v>281</v>
      </c>
      <c r="L438" s="62"/>
      <c r="T438" s="62"/>
      <c r="AB438" s="62"/>
    </row>
    <row r="439" spans="1:28">
      <c r="A439" s="63">
        <v>146</v>
      </c>
      <c r="B439" s="58">
        <v>43241</v>
      </c>
      <c r="C439" s="60" t="s">
        <v>266</v>
      </c>
      <c r="D439" s="59">
        <v>57292</v>
      </c>
      <c r="E439" s="60"/>
      <c r="F439" s="60" t="s">
        <v>141</v>
      </c>
      <c r="G439" s="60" t="s">
        <v>237</v>
      </c>
      <c r="H439" s="60"/>
      <c r="I439" s="63" t="s">
        <v>281</v>
      </c>
      <c r="L439" s="62"/>
      <c r="T439" s="62"/>
      <c r="AB439" s="62"/>
    </row>
    <row r="440" spans="1:28">
      <c r="A440" s="63">
        <v>147</v>
      </c>
      <c r="B440" s="116">
        <v>43241</v>
      </c>
      <c r="C440" s="118" t="s">
        <v>169</v>
      </c>
      <c r="D440" s="118"/>
      <c r="E440" s="117">
        <v>0</v>
      </c>
      <c r="F440" s="118" t="s">
        <v>141</v>
      </c>
      <c r="G440" s="118" t="s">
        <v>147</v>
      </c>
      <c r="H440" s="117"/>
      <c r="I440" s="63" t="s">
        <v>281</v>
      </c>
      <c r="L440" s="62"/>
      <c r="T440" s="62"/>
      <c r="AB440" s="62"/>
    </row>
    <row r="441" spans="1:28">
      <c r="A441" s="63">
        <v>147</v>
      </c>
      <c r="B441" s="62">
        <v>43241</v>
      </c>
      <c r="C441" s="61" t="s">
        <v>2</v>
      </c>
      <c r="D441" s="63">
        <v>0</v>
      </c>
      <c r="E441" s="61"/>
      <c r="F441" s="61" t="s">
        <v>141</v>
      </c>
      <c r="G441" s="61" t="s">
        <v>147</v>
      </c>
      <c r="H441" s="61"/>
      <c r="I441" s="63" t="s">
        <v>281</v>
      </c>
      <c r="L441" s="62"/>
      <c r="T441" s="62"/>
      <c r="AB441" s="62"/>
    </row>
    <row r="442" spans="1:28">
      <c r="A442" s="63">
        <v>147</v>
      </c>
      <c r="B442" s="58">
        <v>43241</v>
      </c>
      <c r="C442" s="60" t="s">
        <v>266</v>
      </c>
      <c r="D442" s="59">
        <v>0</v>
      </c>
      <c r="E442" s="60"/>
      <c r="F442" s="60" t="s">
        <v>141</v>
      </c>
      <c r="G442" s="60" t="s">
        <v>147</v>
      </c>
      <c r="H442" s="60"/>
      <c r="I442" s="63" t="s">
        <v>281</v>
      </c>
      <c r="L442" s="62"/>
      <c r="T442" s="62"/>
      <c r="AB442" s="62"/>
    </row>
    <row r="443" spans="1:28">
      <c r="A443" s="63">
        <v>148</v>
      </c>
      <c r="B443" s="116">
        <v>43241</v>
      </c>
      <c r="C443" s="118" t="s">
        <v>169</v>
      </c>
      <c r="D443" s="118"/>
      <c r="E443" s="117">
        <v>17860</v>
      </c>
      <c r="F443" s="118" t="s">
        <v>134</v>
      </c>
      <c r="G443" s="118" t="s">
        <v>145</v>
      </c>
      <c r="H443" s="117"/>
      <c r="I443" s="63" t="s">
        <v>281</v>
      </c>
      <c r="L443" s="62"/>
      <c r="T443" s="62"/>
      <c r="AB443" s="62"/>
    </row>
    <row r="444" spans="1:28">
      <c r="A444" s="63">
        <v>148</v>
      </c>
      <c r="B444" s="62">
        <v>43241</v>
      </c>
      <c r="C444" s="61" t="s">
        <v>2</v>
      </c>
      <c r="D444" s="63">
        <v>1786</v>
      </c>
      <c r="E444" s="61"/>
      <c r="F444" s="61" t="s">
        <v>134</v>
      </c>
      <c r="G444" s="61" t="s">
        <v>145</v>
      </c>
      <c r="H444" s="61"/>
      <c r="I444" s="63" t="s">
        <v>281</v>
      </c>
      <c r="L444" s="62"/>
      <c r="T444" s="62"/>
      <c r="AB444" s="62"/>
    </row>
    <row r="445" spans="1:28">
      <c r="A445" s="63">
        <v>148</v>
      </c>
      <c r="B445" s="58">
        <v>43241</v>
      </c>
      <c r="C445" s="60" t="s">
        <v>266</v>
      </c>
      <c r="D445" s="59">
        <v>19646</v>
      </c>
      <c r="E445" s="60"/>
      <c r="F445" s="60" t="s">
        <v>134</v>
      </c>
      <c r="G445" s="60" t="s">
        <v>145</v>
      </c>
      <c r="H445" s="60"/>
      <c r="I445" s="63" t="s">
        <v>281</v>
      </c>
      <c r="L445" s="62"/>
      <c r="T445" s="62"/>
      <c r="AB445" s="62"/>
    </row>
    <row r="446" spans="1:28">
      <c r="A446" s="63">
        <v>149</v>
      </c>
      <c r="B446" s="116">
        <v>43241</v>
      </c>
      <c r="C446" s="118" t="s">
        <v>169</v>
      </c>
      <c r="D446" s="118"/>
      <c r="E446" s="117">
        <v>912</v>
      </c>
      <c r="F446" s="118" t="s">
        <v>134</v>
      </c>
      <c r="G446" s="118" t="s">
        <v>146</v>
      </c>
      <c r="H446" s="117"/>
      <c r="I446" s="63" t="s">
        <v>281</v>
      </c>
      <c r="L446" s="62"/>
      <c r="T446" s="62"/>
      <c r="AB446" s="62"/>
    </row>
    <row r="447" spans="1:28">
      <c r="A447" s="63">
        <v>149</v>
      </c>
      <c r="B447" s="62">
        <v>43241</v>
      </c>
      <c r="C447" s="61" t="s">
        <v>2</v>
      </c>
      <c r="D447" s="63">
        <v>0</v>
      </c>
      <c r="E447" s="61"/>
      <c r="F447" s="61" t="s">
        <v>134</v>
      </c>
      <c r="G447" s="61" t="s">
        <v>146</v>
      </c>
      <c r="H447" s="61"/>
      <c r="I447" s="63" t="s">
        <v>281</v>
      </c>
      <c r="L447" s="62"/>
      <c r="T447" s="62"/>
      <c r="AB447" s="62"/>
    </row>
    <row r="448" spans="1:28">
      <c r="A448" s="63">
        <v>149</v>
      </c>
      <c r="B448" s="58">
        <v>43241</v>
      </c>
      <c r="C448" s="60" t="s">
        <v>266</v>
      </c>
      <c r="D448" s="59">
        <v>912</v>
      </c>
      <c r="E448" s="60"/>
      <c r="F448" s="60" t="s">
        <v>134</v>
      </c>
      <c r="G448" s="60" t="s">
        <v>146</v>
      </c>
      <c r="H448" s="60"/>
      <c r="I448" s="63" t="s">
        <v>281</v>
      </c>
      <c r="L448" s="62"/>
      <c r="T448" s="62"/>
      <c r="AB448" s="62"/>
    </row>
    <row r="449" spans="1:28">
      <c r="A449" s="63">
        <v>150</v>
      </c>
      <c r="B449" s="116">
        <v>43241</v>
      </c>
      <c r="C449" s="118" t="s">
        <v>169</v>
      </c>
      <c r="D449" s="118"/>
      <c r="E449" s="117">
        <v>0</v>
      </c>
      <c r="F449" s="118" t="s">
        <v>134</v>
      </c>
      <c r="G449" s="118" t="s">
        <v>147</v>
      </c>
      <c r="H449" s="117"/>
      <c r="I449" s="63" t="s">
        <v>281</v>
      </c>
      <c r="L449" s="62"/>
      <c r="T449" s="62"/>
      <c r="AB449" s="62"/>
    </row>
    <row r="450" spans="1:28">
      <c r="A450" s="63">
        <v>150</v>
      </c>
      <c r="B450" s="62">
        <v>43241</v>
      </c>
      <c r="C450" s="61" t="s">
        <v>2</v>
      </c>
      <c r="D450" s="63">
        <v>0</v>
      </c>
      <c r="E450" s="61"/>
      <c r="F450" s="61" t="s">
        <v>134</v>
      </c>
      <c r="G450" s="61" t="s">
        <v>147</v>
      </c>
      <c r="H450" s="61"/>
      <c r="I450" s="63" t="s">
        <v>281</v>
      </c>
      <c r="L450" s="62"/>
      <c r="T450" s="62"/>
      <c r="AB450" s="62"/>
    </row>
    <row r="451" spans="1:28">
      <c r="A451" s="63">
        <v>150</v>
      </c>
      <c r="B451" s="58">
        <v>43241</v>
      </c>
      <c r="C451" s="60" t="s">
        <v>266</v>
      </c>
      <c r="D451" s="59">
        <v>0</v>
      </c>
      <c r="E451" s="60"/>
      <c r="F451" s="60" t="s">
        <v>134</v>
      </c>
      <c r="G451" s="60" t="s">
        <v>147</v>
      </c>
      <c r="H451" s="60"/>
      <c r="I451" s="63" t="s">
        <v>281</v>
      </c>
      <c r="L451" s="62"/>
      <c r="T451" s="62"/>
      <c r="AB451" s="62"/>
    </row>
    <row r="452" spans="1:28">
      <c r="A452" s="63">
        <v>151</v>
      </c>
      <c r="B452" s="116">
        <v>43241</v>
      </c>
      <c r="C452" s="118" t="s">
        <v>169</v>
      </c>
      <c r="D452" s="118"/>
      <c r="E452" s="117">
        <v>99880</v>
      </c>
      <c r="F452" s="118" t="s">
        <v>142</v>
      </c>
      <c r="G452" s="118" t="s">
        <v>145</v>
      </c>
      <c r="H452" s="117"/>
      <c r="I452" s="63" t="s">
        <v>281</v>
      </c>
      <c r="L452" s="62"/>
      <c r="T452" s="62"/>
      <c r="AB452" s="62"/>
    </row>
    <row r="453" spans="1:28">
      <c r="A453" s="63">
        <v>151</v>
      </c>
      <c r="B453" s="62">
        <v>43241</v>
      </c>
      <c r="C453" s="61" t="s">
        <v>2</v>
      </c>
      <c r="D453" s="63">
        <v>9988</v>
      </c>
      <c r="E453" s="61"/>
      <c r="F453" s="61" t="s">
        <v>142</v>
      </c>
      <c r="G453" s="61" t="s">
        <v>145</v>
      </c>
      <c r="H453" s="61"/>
      <c r="I453" s="63" t="s">
        <v>281</v>
      </c>
      <c r="L453" s="62"/>
      <c r="T453" s="62"/>
      <c r="AB453" s="62"/>
    </row>
    <row r="454" spans="1:28">
      <c r="A454" s="63">
        <v>151</v>
      </c>
      <c r="B454" s="58">
        <v>43241</v>
      </c>
      <c r="C454" s="60" t="s">
        <v>266</v>
      </c>
      <c r="D454" s="59">
        <v>109868</v>
      </c>
      <c r="E454" s="60"/>
      <c r="F454" s="60" t="s">
        <v>142</v>
      </c>
      <c r="G454" s="60" t="s">
        <v>145</v>
      </c>
      <c r="H454" s="60"/>
      <c r="I454" s="63" t="s">
        <v>281</v>
      </c>
      <c r="L454" s="62"/>
      <c r="T454" s="62"/>
      <c r="AB454" s="62"/>
    </row>
    <row r="455" spans="1:28">
      <c r="A455" s="63">
        <v>152</v>
      </c>
      <c r="B455" s="116">
        <v>43241</v>
      </c>
      <c r="C455" s="118" t="s">
        <v>169</v>
      </c>
      <c r="D455" s="118"/>
      <c r="E455" s="117">
        <v>5100</v>
      </c>
      <c r="F455" s="118" t="s">
        <v>142</v>
      </c>
      <c r="G455" s="118" t="s">
        <v>146</v>
      </c>
      <c r="H455" s="117"/>
      <c r="I455" s="63" t="s">
        <v>281</v>
      </c>
      <c r="L455" s="62"/>
      <c r="T455" s="62"/>
      <c r="AB455" s="62"/>
    </row>
    <row r="456" spans="1:28">
      <c r="A456" s="63">
        <v>152</v>
      </c>
      <c r="B456" s="62">
        <v>43241</v>
      </c>
      <c r="C456" s="61" t="s">
        <v>2</v>
      </c>
      <c r="D456" s="63">
        <v>0</v>
      </c>
      <c r="E456" s="61"/>
      <c r="F456" s="61" t="s">
        <v>142</v>
      </c>
      <c r="G456" s="61" t="s">
        <v>146</v>
      </c>
      <c r="H456" s="61"/>
      <c r="I456" s="63" t="s">
        <v>281</v>
      </c>
      <c r="L456" s="62"/>
      <c r="T456" s="62"/>
      <c r="AB456" s="62"/>
    </row>
    <row r="457" spans="1:28">
      <c r="A457" s="63">
        <v>152</v>
      </c>
      <c r="B457" s="58">
        <v>43241</v>
      </c>
      <c r="C457" s="60" t="s">
        <v>266</v>
      </c>
      <c r="D457" s="59">
        <v>5100</v>
      </c>
      <c r="E457" s="60"/>
      <c r="F457" s="60" t="s">
        <v>142</v>
      </c>
      <c r="G457" s="60" t="s">
        <v>146</v>
      </c>
      <c r="H457" s="60"/>
      <c r="I457" s="63" t="s">
        <v>281</v>
      </c>
      <c r="L457" s="62"/>
      <c r="T457" s="62"/>
      <c r="AB457" s="62"/>
    </row>
    <row r="458" spans="1:28">
      <c r="A458" s="63">
        <v>153</v>
      </c>
      <c r="B458" s="116">
        <v>43241</v>
      </c>
      <c r="C458" s="118" t="s">
        <v>169</v>
      </c>
      <c r="D458" s="118"/>
      <c r="E458" s="117">
        <v>0</v>
      </c>
      <c r="F458" s="118" t="s">
        <v>142</v>
      </c>
      <c r="G458" s="118" t="s">
        <v>147</v>
      </c>
      <c r="H458" s="117"/>
      <c r="I458" s="63" t="s">
        <v>281</v>
      </c>
      <c r="L458" s="62"/>
      <c r="T458" s="62"/>
      <c r="AB458" s="62"/>
    </row>
    <row r="459" spans="1:28">
      <c r="A459" s="63">
        <v>153</v>
      </c>
      <c r="B459" s="62">
        <v>43241</v>
      </c>
      <c r="C459" s="61" t="s">
        <v>2</v>
      </c>
      <c r="D459" s="63">
        <v>0</v>
      </c>
      <c r="E459" s="61"/>
      <c r="F459" s="61" t="s">
        <v>142</v>
      </c>
      <c r="G459" s="61" t="s">
        <v>147</v>
      </c>
      <c r="H459" s="61"/>
      <c r="I459" s="63" t="s">
        <v>281</v>
      </c>
      <c r="L459" s="62"/>
      <c r="T459" s="62"/>
      <c r="AB459" s="62"/>
    </row>
    <row r="460" spans="1:28">
      <c r="A460" s="63">
        <v>153</v>
      </c>
      <c r="B460" s="58">
        <v>43241</v>
      </c>
      <c r="C460" s="60" t="s">
        <v>266</v>
      </c>
      <c r="D460" s="59">
        <v>0</v>
      </c>
      <c r="E460" s="60"/>
      <c r="F460" s="60" t="s">
        <v>142</v>
      </c>
      <c r="G460" s="60" t="s">
        <v>147</v>
      </c>
      <c r="H460" s="60"/>
      <c r="I460" s="63" t="s">
        <v>281</v>
      </c>
      <c r="L460" s="62"/>
      <c r="T460" s="62"/>
      <c r="AB460" s="62"/>
    </row>
    <row r="461" spans="1:28">
      <c r="A461" s="63">
        <v>154</v>
      </c>
      <c r="B461" s="116">
        <v>43241</v>
      </c>
      <c r="C461" s="118" t="s">
        <v>169</v>
      </c>
      <c r="D461" s="118"/>
      <c r="E461" s="117">
        <v>100370</v>
      </c>
      <c r="F461" s="118" t="s">
        <v>123</v>
      </c>
      <c r="G461" s="118" t="s">
        <v>145</v>
      </c>
      <c r="H461" s="117"/>
      <c r="I461" s="63" t="s">
        <v>281</v>
      </c>
      <c r="L461" s="62"/>
      <c r="T461" s="62"/>
      <c r="AB461" s="62"/>
    </row>
    <row r="462" spans="1:28">
      <c r="A462" s="63">
        <v>154</v>
      </c>
      <c r="B462" s="62">
        <v>43241</v>
      </c>
      <c r="C462" s="61" t="s">
        <v>2</v>
      </c>
      <c r="D462" s="63">
        <v>10037</v>
      </c>
      <c r="E462" s="61"/>
      <c r="F462" s="61" t="s">
        <v>123</v>
      </c>
      <c r="G462" s="61" t="s">
        <v>145</v>
      </c>
      <c r="H462" s="61"/>
      <c r="I462" s="63" t="s">
        <v>281</v>
      </c>
      <c r="L462" s="62"/>
      <c r="T462" s="62"/>
      <c r="AB462" s="62"/>
    </row>
    <row r="463" spans="1:28">
      <c r="A463" s="63">
        <v>154</v>
      </c>
      <c r="B463" s="58">
        <v>43241</v>
      </c>
      <c r="C463" s="60" t="s">
        <v>266</v>
      </c>
      <c r="D463" s="59">
        <v>110407</v>
      </c>
      <c r="E463" s="60"/>
      <c r="F463" s="60" t="s">
        <v>123</v>
      </c>
      <c r="G463" s="60" t="s">
        <v>145</v>
      </c>
      <c r="H463" s="60"/>
      <c r="I463" s="63" t="s">
        <v>281</v>
      </c>
      <c r="L463" s="62"/>
      <c r="T463" s="62"/>
      <c r="AB463" s="62"/>
    </row>
    <row r="464" spans="1:28">
      <c r="A464" s="63">
        <v>155</v>
      </c>
      <c r="B464" s="116">
        <v>43241</v>
      </c>
      <c r="C464" s="118" t="s">
        <v>169</v>
      </c>
      <c r="D464" s="118"/>
      <c r="E464" s="117">
        <v>5125</v>
      </c>
      <c r="F464" s="118" t="s">
        <v>123</v>
      </c>
      <c r="G464" s="118" t="s">
        <v>146</v>
      </c>
      <c r="H464" s="117"/>
      <c r="I464" s="63" t="s">
        <v>281</v>
      </c>
      <c r="L464" s="62"/>
      <c r="T464" s="62"/>
      <c r="AB464" s="62"/>
    </row>
    <row r="465" spans="1:28">
      <c r="A465" s="63">
        <v>155</v>
      </c>
      <c r="B465" s="62">
        <v>43241</v>
      </c>
      <c r="C465" s="61" t="s">
        <v>2</v>
      </c>
      <c r="D465" s="63">
        <v>0</v>
      </c>
      <c r="E465" s="61"/>
      <c r="F465" s="61" t="s">
        <v>123</v>
      </c>
      <c r="G465" s="61" t="s">
        <v>146</v>
      </c>
      <c r="H465" s="61"/>
      <c r="I465" s="63" t="s">
        <v>281</v>
      </c>
      <c r="L465" s="62"/>
      <c r="T465" s="62"/>
      <c r="AB465" s="62"/>
    </row>
    <row r="466" spans="1:28">
      <c r="A466" s="63">
        <v>155</v>
      </c>
      <c r="B466" s="58">
        <v>43241</v>
      </c>
      <c r="C466" s="60" t="s">
        <v>266</v>
      </c>
      <c r="D466" s="59">
        <v>5125</v>
      </c>
      <c r="E466" s="60"/>
      <c r="F466" s="60" t="s">
        <v>123</v>
      </c>
      <c r="G466" s="60" t="s">
        <v>146</v>
      </c>
      <c r="H466" s="60"/>
      <c r="I466" s="63" t="s">
        <v>281</v>
      </c>
      <c r="L466" s="62"/>
      <c r="T466" s="62"/>
      <c r="AB466" s="62"/>
    </row>
    <row r="467" spans="1:28">
      <c r="A467" s="63">
        <v>156</v>
      </c>
      <c r="B467" s="116">
        <v>43241</v>
      </c>
      <c r="C467" s="118" t="s">
        <v>169</v>
      </c>
      <c r="D467" s="118"/>
      <c r="E467" s="117">
        <v>287710</v>
      </c>
      <c r="F467" s="118" t="s">
        <v>136</v>
      </c>
      <c r="G467" s="118" t="s">
        <v>145</v>
      </c>
      <c r="H467" s="117"/>
      <c r="I467" s="63" t="s">
        <v>281</v>
      </c>
      <c r="L467" s="62"/>
      <c r="T467" s="62"/>
      <c r="AB467" s="62"/>
    </row>
    <row r="468" spans="1:28">
      <c r="A468" s="63">
        <v>156</v>
      </c>
      <c r="B468" s="62">
        <v>43241</v>
      </c>
      <c r="C468" s="61" t="s">
        <v>2</v>
      </c>
      <c r="D468" s="63">
        <v>28771</v>
      </c>
      <c r="E468" s="61"/>
      <c r="F468" s="61" t="s">
        <v>136</v>
      </c>
      <c r="G468" s="61" t="s">
        <v>145</v>
      </c>
      <c r="H468" s="61"/>
      <c r="I468" s="63" t="s">
        <v>281</v>
      </c>
      <c r="L468" s="62"/>
      <c r="T468" s="62"/>
      <c r="AB468" s="62"/>
    </row>
    <row r="469" spans="1:28">
      <c r="A469" s="63">
        <v>156</v>
      </c>
      <c r="B469" s="58">
        <v>43241</v>
      </c>
      <c r="C469" s="60" t="s">
        <v>266</v>
      </c>
      <c r="D469" s="59">
        <v>316481</v>
      </c>
      <c r="E469" s="60"/>
      <c r="F469" s="60" t="s">
        <v>136</v>
      </c>
      <c r="G469" s="60" t="s">
        <v>145</v>
      </c>
      <c r="H469" s="60"/>
      <c r="I469" s="63" t="s">
        <v>281</v>
      </c>
      <c r="L469" s="62"/>
      <c r="T469" s="62"/>
      <c r="AB469" s="62"/>
    </row>
    <row r="470" spans="1:28">
      <c r="A470" s="63">
        <v>157</v>
      </c>
      <c r="B470" s="116">
        <v>43241</v>
      </c>
      <c r="C470" s="118" t="s">
        <v>169</v>
      </c>
      <c r="D470" s="118"/>
      <c r="E470" s="117">
        <v>14692</v>
      </c>
      <c r="F470" s="118" t="s">
        <v>136</v>
      </c>
      <c r="G470" s="118" t="s">
        <v>146</v>
      </c>
      <c r="H470" s="117"/>
      <c r="I470" s="63" t="s">
        <v>281</v>
      </c>
      <c r="L470" s="62"/>
      <c r="T470" s="62"/>
      <c r="AB470" s="62"/>
    </row>
    <row r="471" spans="1:28">
      <c r="A471" s="63">
        <v>157</v>
      </c>
      <c r="B471" s="62">
        <v>43241</v>
      </c>
      <c r="C471" s="61" t="s">
        <v>2</v>
      </c>
      <c r="D471" s="63">
        <v>0</v>
      </c>
      <c r="E471" s="61"/>
      <c r="F471" s="61" t="s">
        <v>136</v>
      </c>
      <c r="G471" s="61" t="s">
        <v>146</v>
      </c>
      <c r="H471" s="61"/>
      <c r="I471" s="63" t="s">
        <v>281</v>
      </c>
      <c r="L471" s="62"/>
      <c r="T471" s="62"/>
      <c r="AB471" s="62"/>
    </row>
    <row r="472" spans="1:28">
      <c r="A472" s="63">
        <v>157</v>
      </c>
      <c r="B472" s="58">
        <v>43241</v>
      </c>
      <c r="C472" s="60" t="s">
        <v>266</v>
      </c>
      <c r="D472" s="59">
        <v>14692</v>
      </c>
      <c r="E472" s="60"/>
      <c r="F472" s="60" t="s">
        <v>136</v>
      </c>
      <c r="G472" s="60" t="s">
        <v>146</v>
      </c>
      <c r="H472" s="60"/>
      <c r="I472" s="63" t="s">
        <v>281</v>
      </c>
      <c r="L472" s="62"/>
      <c r="T472" s="62"/>
      <c r="AB472" s="62"/>
    </row>
    <row r="473" spans="1:28">
      <c r="A473" s="63">
        <v>158</v>
      </c>
      <c r="B473" s="116">
        <v>43241</v>
      </c>
      <c r="C473" s="118" t="s">
        <v>169</v>
      </c>
      <c r="D473" s="118"/>
      <c r="E473" s="117">
        <v>602050</v>
      </c>
      <c r="F473" s="118" t="s">
        <v>136</v>
      </c>
      <c r="G473" s="118" t="s">
        <v>236</v>
      </c>
      <c r="H473" s="117"/>
      <c r="I473" s="63" t="s">
        <v>281</v>
      </c>
      <c r="L473" s="62"/>
      <c r="T473" s="62"/>
      <c r="AB473" s="62"/>
    </row>
    <row r="474" spans="1:28">
      <c r="A474" s="63">
        <v>158</v>
      </c>
      <c r="B474" s="62">
        <v>43241</v>
      </c>
      <c r="C474" s="61" t="s">
        <v>2</v>
      </c>
      <c r="D474" s="63">
        <v>60205</v>
      </c>
      <c r="E474" s="61"/>
      <c r="F474" s="61" t="s">
        <v>136</v>
      </c>
      <c r="G474" s="61" t="s">
        <v>236</v>
      </c>
      <c r="H474" s="61"/>
      <c r="I474" s="63" t="s">
        <v>281</v>
      </c>
      <c r="L474" s="62"/>
      <c r="T474" s="62"/>
      <c r="AB474" s="62"/>
    </row>
    <row r="475" spans="1:28">
      <c r="A475" s="63">
        <v>158</v>
      </c>
      <c r="B475" s="58">
        <v>43241</v>
      </c>
      <c r="C475" s="60" t="s">
        <v>266</v>
      </c>
      <c r="D475" s="59">
        <v>662255</v>
      </c>
      <c r="E475" s="60"/>
      <c r="F475" s="60" t="s">
        <v>136</v>
      </c>
      <c r="G475" s="60" t="s">
        <v>236</v>
      </c>
      <c r="H475" s="60"/>
      <c r="I475" s="63" t="s">
        <v>281</v>
      </c>
      <c r="L475" s="62"/>
      <c r="T475" s="62"/>
      <c r="AB475" s="62"/>
    </row>
    <row r="476" spans="1:28">
      <c r="A476" s="63">
        <v>159</v>
      </c>
      <c r="B476" s="116">
        <v>43241</v>
      </c>
      <c r="C476" s="118" t="s">
        <v>169</v>
      </c>
      <c r="D476" s="118"/>
      <c r="E476" s="117">
        <v>30744</v>
      </c>
      <c r="F476" s="118" t="s">
        <v>136</v>
      </c>
      <c r="G476" s="118" t="s">
        <v>237</v>
      </c>
      <c r="H476" s="117"/>
      <c r="I476" s="63" t="s">
        <v>281</v>
      </c>
      <c r="L476" s="62"/>
      <c r="T476" s="62"/>
      <c r="AB476" s="62"/>
    </row>
    <row r="477" spans="1:28">
      <c r="A477" s="63">
        <v>159</v>
      </c>
      <c r="B477" s="62">
        <v>43241</v>
      </c>
      <c r="C477" s="61" t="s">
        <v>2</v>
      </c>
      <c r="D477" s="63">
        <v>0</v>
      </c>
      <c r="E477" s="61"/>
      <c r="F477" s="61" t="s">
        <v>136</v>
      </c>
      <c r="G477" s="61" t="s">
        <v>237</v>
      </c>
      <c r="H477" s="61"/>
      <c r="I477" s="63" t="s">
        <v>281</v>
      </c>
      <c r="L477" s="62"/>
      <c r="T477" s="62"/>
      <c r="AB477" s="62"/>
    </row>
    <row r="478" spans="1:28">
      <c r="A478" s="63">
        <v>159</v>
      </c>
      <c r="B478" s="58">
        <v>43241</v>
      </c>
      <c r="C478" s="60" t="s">
        <v>266</v>
      </c>
      <c r="D478" s="59">
        <v>30744</v>
      </c>
      <c r="E478" s="60"/>
      <c r="F478" s="60" t="s">
        <v>136</v>
      </c>
      <c r="G478" s="60" t="s">
        <v>237</v>
      </c>
      <c r="H478" s="60"/>
      <c r="I478" s="63" t="s">
        <v>281</v>
      </c>
      <c r="L478" s="62"/>
      <c r="T478" s="62"/>
      <c r="AB478" s="62"/>
    </row>
    <row r="479" spans="1:28">
      <c r="A479" s="63">
        <v>160</v>
      </c>
      <c r="B479" s="116">
        <v>43241</v>
      </c>
      <c r="C479" s="118" t="s">
        <v>169</v>
      </c>
      <c r="D479" s="118"/>
      <c r="E479" s="117">
        <v>0</v>
      </c>
      <c r="F479" s="118" t="s">
        <v>136</v>
      </c>
      <c r="G479" s="118" t="s">
        <v>147</v>
      </c>
      <c r="H479" s="117"/>
      <c r="I479" s="63" t="s">
        <v>281</v>
      </c>
      <c r="L479" s="62"/>
      <c r="T479" s="62"/>
      <c r="AB479" s="62"/>
    </row>
    <row r="480" spans="1:28">
      <c r="A480" s="63">
        <v>160</v>
      </c>
      <c r="B480" s="62">
        <v>43241</v>
      </c>
      <c r="C480" s="61" t="s">
        <v>2</v>
      </c>
      <c r="D480" s="63">
        <v>0</v>
      </c>
      <c r="E480" s="61"/>
      <c r="F480" s="61" t="s">
        <v>136</v>
      </c>
      <c r="G480" s="61" t="s">
        <v>147</v>
      </c>
      <c r="H480" s="61"/>
      <c r="I480" s="63" t="s">
        <v>281</v>
      </c>
      <c r="L480" s="62"/>
      <c r="T480" s="62"/>
      <c r="AB480" s="62"/>
    </row>
    <row r="481" spans="1:28">
      <c r="A481" s="63">
        <v>160</v>
      </c>
      <c r="B481" s="58">
        <v>43241</v>
      </c>
      <c r="C481" s="60" t="s">
        <v>266</v>
      </c>
      <c r="D481" s="59">
        <v>0</v>
      </c>
      <c r="E481" s="60"/>
      <c r="F481" s="60" t="s">
        <v>136</v>
      </c>
      <c r="G481" s="60" t="s">
        <v>147</v>
      </c>
      <c r="H481" s="60"/>
      <c r="I481" s="63" t="s">
        <v>281</v>
      </c>
      <c r="L481" s="62"/>
      <c r="T481" s="62"/>
      <c r="AB481" s="62"/>
    </row>
    <row r="482" spans="1:28">
      <c r="A482" s="63">
        <v>161</v>
      </c>
      <c r="B482" s="116">
        <v>43241</v>
      </c>
      <c r="C482" s="118" t="s">
        <v>169</v>
      </c>
      <c r="D482" s="118"/>
      <c r="E482" s="117">
        <v>192390</v>
      </c>
      <c r="F482" s="118" t="s">
        <v>125</v>
      </c>
      <c r="G482" s="118" t="s">
        <v>145</v>
      </c>
      <c r="H482" s="117"/>
      <c r="I482" s="63" t="s">
        <v>281</v>
      </c>
      <c r="L482" s="62"/>
      <c r="T482" s="62"/>
      <c r="AB482" s="62"/>
    </row>
    <row r="483" spans="1:28">
      <c r="A483" s="63">
        <v>161</v>
      </c>
      <c r="B483" s="62">
        <v>43241</v>
      </c>
      <c r="C483" s="61" t="s">
        <v>2</v>
      </c>
      <c r="D483" s="63">
        <v>19239</v>
      </c>
      <c r="E483" s="61"/>
      <c r="F483" s="61" t="s">
        <v>125</v>
      </c>
      <c r="G483" s="61" t="s">
        <v>145</v>
      </c>
      <c r="H483" s="61"/>
      <c r="I483" s="63" t="s">
        <v>281</v>
      </c>
      <c r="L483" s="62"/>
      <c r="T483" s="62"/>
      <c r="AB483" s="62"/>
    </row>
    <row r="484" spans="1:28">
      <c r="A484" s="63">
        <v>161</v>
      </c>
      <c r="B484" s="58">
        <v>43241</v>
      </c>
      <c r="C484" s="60" t="s">
        <v>266</v>
      </c>
      <c r="D484" s="59">
        <v>211629</v>
      </c>
      <c r="E484" s="60"/>
      <c r="F484" s="60" t="s">
        <v>125</v>
      </c>
      <c r="G484" s="60" t="s">
        <v>145</v>
      </c>
      <c r="H484" s="60"/>
      <c r="I484" s="63" t="s">
        <v>281</v>
      </c>
      <c r="L484" s="62"/>
      <c r="T484" s="62"/>
      <c r="AB484" s="62"/>
    </row>
    <row r="485" spans="1:28">
      <c r="A485" s="63">
        <v>162</v>
      </c>
      <c r="B485" s="116">
        <v>43241</v>
      </c>
      <c r="C485" s="118" t="s">
        <v>169</v>
      </c>
      <c r="D485" s="118"/>
      <c r="E485" s="117">
        <v>9824</v>
      </c>
      <c r="F485" s="118" t="s">
        <v>125</v>
      </c>
      <c r="G485" s="118" t="s">
        <v>146</v>
      </c>
      <c r="H485" s="117"/>
      <c r="I485" s="63" t="s">
        <v>281</v>
      </c>
      <c r="L485" s="62"/>
      <c r="T485" s="62"/>
      <c r="AB485" s="62"/>
    </row>
    <row r="486" spans="1:28">
      <c r="A486" s="63">
        <v>162</v>
      </c>
      <c r="B486" s="62">
        <v>43241</v>
      </c>
      <c r="C486" s="61" t="s">
        <v>2</v>
      </c>
      <c r="D486" s="63">
        <v>0</v>
      </c>
      <c r="E486" s="61"/>
      <c r="F486" s="61" t="s">
        <v>125</v>
      </c>
      <c r="G486" s="61" t="s">
        <v>146</v>
      </c>
      <c r="H486" s="61"/>
      <c r="I486" s="63" t="s">
        <v>281</v>
      </c>
      <c r="L486" s="62"/>
      <c r="T486" s="62"/>
      <c r="AB486" s="62"/>
    </row>
    <row r="487" spans="1:28">
      <c r="A487" s="63">
        <v>162</v>
      </c>
      <c r="B487" s="58">
        <v>43241</v>
      </c>
      <c r="C487" s="60" t="s">
        <v>266</v>
      </c>
      <c r="D487" s="59">
        <v>9824</v>
      </c>
      <c r="E487" s="60"/>
      <c r="F487" s="60" t="s">
        <v>125</v>
      </c>
      <c r="G487" s="60" t="s">
        <v>146</v>
      </c>
      <c r="H487" s="60"/>
      <c r="I487" s="63" t="s">
        <v>281</v>
      </c>
      <c r="L487" s="62"/>
      <c r="T487" s="62"/>
      <c r="AB487" s="62"/>
    </row>
    <row r="488" spans="1:28">
      <c r="A488" s="63">
        <v>163</v>
      </c>
      <c r="B488" s="116">
        <v>43241</v>
      </c>
      <c r="C488" s="118" t="s">
        <v>169</v>
      </c>
      <c r="D488" s="118"/>
      <c r="E488" s="117">
        <v>0</v>
      </c>
      <c r="F488" s="118" t="s">
        <v>125</v>
      </c>
      <c r="G488" s="118" t="s">
        <v>147</v>
      </c>
      <c r="H488" s="117"/>
      <c r="I488" s="63" t="s">
        <v>281</v>
      </c>
      <c r="L488" s="62"/>
      <c r="T488" s="62"/>
      <c r="AB488" s="62"/>
    </row>
    <row r="489" spans="1:28">
      <c r="A489" s="63">
        <v>163</v>
      </c>
      <c r="B489" s="62">
        <v>43241</v>
      </c>
      <c r="C489" s="61" t="s">
        <v>2</v>
      </c>
      <c r="D489" s="63">
        <v>0</v>
      </c>
      <c r="E489" s="61"/>
      <c r="F489" s="61" t="s">
        <v>125</v>
      </c>
      <c r="G489" s="61" t="s">
        <v>147</v>
      </c>
      <c r="H489" s="61"/>
      <c r="I489" s="63" t="s">
        <v>281</v>
      </c>
      <c r="L489" s="62"/>
      <c r="T489" s="62"/>
      <c r="AB489" s="62"/>
    </row>
    <row r="490" spans="1:28">
      <c r="A490" s="63">
        <v>163</v>
      </c>
      <c r="B490" s="58">
        <v>43241</v>
      </c>
      <c r="C490" s="60" t="s">
        <v>266</v>
      </c>
      <c r="D490" s="59">
        <v>0</v>
      </c>
      <c r="E490" s="60"/>
      <c r="F490" s="60" t="s">
        <v>125</v>
      </c>
      <c r="G490" s="60" t="s">
        <v>147</v>
      </c>
      <c r="H490" s="60"/>
      <c r="I490" s="63" t="s">
        <v>281</v>
      </c>
      <c r="L490" s="62"/>
      <c r="T490" s="62"/>
      <c r="AB490" s="62"/>
    </row>
    <row r="491" spans="1:28">
      <c r="A491" s="63">
        <v>164</v>
      </c>
      <c r="B491" s="116">
        <v>43241</v>
      </c>
      <c r="C491" s="118" t="s">
        <v>169</v>
      </c>
      <c r="D491" s="118"/>
      <c r="E491" s="117">
        <v>6840</v>
      </c>
      <c r="F491" s="118" t="s">
        <v>119</v>
      </c>
      <c r="G491" s="118" t="s">
        <v>145</v>
      </c>
      <c r="H491" s="117"/>
      <c r="I491" s="63" t="s">
        <v>281</v>
      </c>
      <c r="L491" s="62"/>
      <c r="T491" s="62"/>
      <c r="AB491" s="62"/>
    </row>
    <row r="492" spans="1:28">
      <c r="A492" s="63">
        <v>164</v>
      </c>
      <c r="B492" s="62">
        <v>43241</v>
      </c>
      <c r="C492" s="61" t="s">
        <v>2</v>
      </c>
      <c r="D492" s="63">
        <v>684</v>
      </c>
      <c r="E492" s="61"/>
      <c r="F492" s="61" t="s">
        <v>119</v>
      </c>
      <c r="G492" s="61" t="s">
        <v>145</v>
      </c>
      <c r="H492" s="61"/>
      <c r="I492" s="63" t="s">
        <v>281</v>
      </c>
      <c r="L492" s="62"/>
      <c r="T492" s="62"/>
      <c r="AB492" s="62"/>
    </row>
    <row r="493" spans="1:28">
      <c r="A493" s="63">
        <v>164</v>
      </c>
      <c r="B493" s="58">
        <v>43241</v>
      </c>
      <c r="C493" s="60" t="s">
        <v>266</v>
      </c>
      <c r="D493" s="59">
        <v>7524</v>
      </c>
      <c r="E493" s="60"/>
      <c r="F493" s="60" t="s">
        <v>119</v>
      </c>
      <c r="G493" s="60" t="s">
        <v>145</v>
      </c>
      <c r="H493" s="60"/>
      <c r="I493" s="63" t="s">
        <v>281</v>
      </c>
      <c r="L493" s="62"/>
      <c r="T493" s="62"/>
      <c r="AB493" s="62"/>
    </row>
    <row r="494" spans="1:28">
      <c r="A494" s="63">
        <v>165</v>
      </c>
      <c r="B494" s="116">
        <v>43241</v>
      </c>
      <c r="C494" s="118" t="s">
        <v>169</v>
      </c>
      <c r="D494" s="118"/>
      <c r="E494" s="117">
        <v>349</v>
      </c>
      <c r="F494" s="118" t="s">
        <v>119</v>
      </c>
      <c r="G494" s="118" t="s">
        <v>146</v>
      </c>
      <c r="H494" s="117"/>
      <c r="I494" s="63" t="s">
        <v>281</v>
      </c>
      <c r="L494" s="62"/>
      <c r="T494" s="62"/>
      <c r="AB494" s="62"/>
    </row>
    <row r="495" spans="1:28">
      <c r="A495" s="63">
        <v>165</v>
      </c>
      <c r="B495" s="62">
        <v>43241</v>
      </c>
      <c r="C495" s="61" t="s">
        <v>2</v>
      </c>
      <c r="D495" s="63">
        <v>0</v>
      </c>
      <c r="E495" s="61"/>
      <c r="F495" s="61" t="s">
        <v>119</v>
      </c>
      <c r="G495" s="61" t="s">
        <v>146</v>
      </c>
      <c r="H495" s="61"/>
      <c r="I495" s="63" t="s">
        <v>281</v>
      </c>
      <c r="L495" s="62"/>
      <c r="T495" s="62"/>
      <c r="AB495" s="62"/>
    </row>
    <row r="496" spans="1:28">
      <c r="A496" s="63">
        <v>165</v>
      </c>
      <c r="B496" s="58">
        <v>43241</v>
      </c>
      <c r="C496" s="60" t="s">
        <v>266</v>
      </c>
      <c r="D496" s="59">
        <v>349</v>
      </c>
      <c r="E496" s="60"/>
      <c r="F496" s="60" t="s">
        <v>119</v>
      </c>
      <c r="G496" s="60" t="s">
        <v>146</v>
      </c>
      <c r="H496" s="60"/>
      <c r="I496" s="63" t="s">
        <v>281</v>
      </c>
      <c r="L496" s="62"/>
      <c r="T496" s="62"/>
      <c r="AB496" s="62"/>
    </row>
    <row r="497" spans="1:28">
      <c r="A497" s="63">
        <v>166</v>
      </c>
      <c r="B497" s="116">
        <v>43241</v>
      </c>
      <c r="C497" s="118" t="s">
        <v>169</v>
      </c>
      <c r="D497" s="118"/>
      <c r="E497" s="117">
        <v>0</v>
      </c>
      <c r="F497" s="118" t="s">
        <v>119</v>
      </c>
      <c r="G497" s="118" t="s">
        <v>147</v>
      </c>
      <c r="H497" s="117"/>
      <c r="I497" s="63" t="s">
        <v>281</v>
      </c>
      <c r="L497" s="62"/>
      <c r="T497" s="62"/>
      <c r="AB497" s="62"/>
    </row>
    <row r="498" spans="1:28">
      <c r="A498" s="63">
        <v>166</v>
      </c>
      <c r="B498" s="62">
        <v>43241</v>
      </c>
      <c r="C498" s="61" t="s">
        <v>2</v>
      </c>
      <c r="D498" s="63">
        <v>0</v>
      </c>
      <c r="E498" s="61"/>
      <c r="F498" s="61" t="s">
        <v>119</v>
      </c>
      <c r="G498" s="61" t="s">
        <v>147</v>
      </c>
      <c r="H498" s="61"/>
      <c r="I498" s="63" t="s">
        <v>281</v>
      </c>
      <c r="L498" s="62"/>
      <c r="T498" s="62"/>
      <c r="AB498" s="62"/>
    </row>
    <row r="499" spans="1:28">
      <c r="A499" s="63">
        <v>166</v>
      </c>
      <c r="B499" s="58">
        <v>43241</v>
      </c>
      <c r="C499" s="60" t="s">
        <v>266</v>
      </c>
      <c r="D499" s="59">
        <v>0</v>
      </c>
      <c r="E499" s="60"/>
      <c r="F499" s="60" t="s">
        <v>119</v>
      </c>
      <c r="G499" s="60" t="s">
        <v>147</v>
      </c>
      <c r="H499" s="60"/>
      <c r="I499" s="63" t="s">
        <v>281</v>
      </c>
      <c r="L499" s="62"/>
      <c r="T499" s="62"/>
      <c r="AB499" s="62"/>
    </row>
    <row r="500" spans="1:28">
      <c r="A500" s="63">
        <v>167</v>
      </c>
      <c r="B500" s="116">
        <v>43241</v>
      </c>
      <c r="C500" s="118" t="s">
        <v>169</v>
      </c>
      <c r="D500" s="118"/>
      <c r="E500" s="117">
        <v>15280</v>
      </c>
      <c r="F500" s="118" t="s">
        <v>119</v>
      </c>
      <c r="G500" s="118" t="s">
        <v>145</v>
      </c>
      <c r="H500" s="117"/>
      <c r="I500" s="63" t="s">
        <v>281</v>
      </c>
      <c r="L500" s="62"/>
      <c r="T500" s="62"/>
      <c r="AB500" s="62"/>
    </row>
    <row r="501" spans="1:28">
      <c r="A501" s="63">
        <v>167</v>
      </c>
      <c r="B501" s="62">
        <v>43241</v>
      </c>
      <c r="C501" s="61" t="s">
        <v>2</v>
      </c>
      <c r="D501" s="63">
        <v>1528</v>
      </c>
      <c r="E501" s="61"/>
      <c r="F501" s="61" t="s">
        <v>119</v>
      </c>
      <c r="G501" s="61" t="s">
        <v>145</v>
      </c>
      <c r="H501" s="61"/>
      <c r="I501" s="63" t="s">
        <v>281</v>
      </c>
      <c r="L501" s="62"/>
      <c r="T501" s="62"/>
      <c r="AB501" s="62"/>
    </row>
    <row r="502" spans="1:28">
      <c r="A502" s="63">
        <v>167</v>
      </c>
      <c r="B502" s="58">
        <v>43241</v>
      </c>
      <c r="C502" s="60" t="s">
        <v>266</v>
      </c>
      <c r="D502" s="59">
        <v>16808</v>
      </c>
      <c r="E502" s="60"/>
      <c r="F502" s="60" t="s">
        <v>119</v>
      </c>
      <c r="G502" s="60" t="s">
        <v>145</v>
      </c>
      <c r="H502" s="60"/>
      <c r="I502" s="63" t="s">
        <v>281</v>
      </c>
      <c r="L502" s="62"/>
      <c r="T502" s="62"/>
      <c r="AB502" s="62"/>
    </row>
    <row r="503" spans="1:28">
      <c r="A503" s="63">
        <v>168</v>
      </c>
      <c r="B503" s="116">
        <v>43241</v>
      </c>
      <c r="C503" s="118" t="s">
        <v>169</v>
      </c>
      <c r="D503" s="118"/>
      <c r="E503" s="117">
        <v>780</v>
      </c>
      <c r="F503" s="118" t="s">
        <v>119</v>
      </c>
      <c r="G503" s="118" t="s">
        <v>146</v>
      </c>
      <c r="H503" s="117"/>
      <c r="I503" s="63" t="s">
        <v>281</v>
      </c>
      <c r="L503" s="62"/>
      <c r="T503" s="62"/>
      <c r="AB503" s="62"/>
    </row>
    <row r="504" spans="1:28">
      <c r="A504" s="63">
        <v>168</v>
      </c>
      <c r="B504" s="62">
        <v>43241</v>
      </c>
      <c r="C504" s="61" t="s">
        <v>2</v>
      </c>
      <c r="D504" s="63">
        <v>0</v>
      </c>
      <c r="E504" s="61"/>
      <c r="F504" s="61" t="s">
        <v>119</v>
      </c>
      <c r="G504" s="61" t="s">
        <v>146</v>
      </c>
      <c r="H504" s="61"/>
      <c r="I504" s="63" t="s">
        <v>281</v>
      </c>
      <c r="L504" s="62"/>
      <c r="T504" s="62"/>
      <c r="AB504" s="62"/>
    </row>
    <row r="505" spans="1:28">
      <c r="A505" s="63">
        <v>168</v>
      </c>
      <c r="B505" s="58">
        <v>43241</v>
      </c>
      <c r="C505" s="60" t="s">
        <v>266</v>
      </c>
      <c r="D505" s="59">
        <v>780</v>
      </c>
      <c r="E505" s="60"/>
      <c r="F505" s="60" t="s">
        <v>119</v>
      </c>
      <c r="G505" s="60" t="s">
        <v>146</v>
      </c>
      <c r="H505" s="60"/>
      <c r="I505" s="63" t="s">
        <v>281</v>
      </c>
      <c r="L505" s="62"/>
      <c r="T505" s="62"/>
      <c r="AB505" s="62"/>
    </row>
    <row r="506" spans="1:28">
      <c r="A506" s="63">
        <v>169</v>
      </c>
      <c r="B506" s="116">
        <v>43241</v>
      </c>
      <c r="C506" s="118" t="s">
        <v>169</v>
      </c>
      <c r="D506" s="118"/>
      <c r="E506" s="117">
        <v>1470</v>
      </c>
      <c r="F506" s="118" t="s">
        <v>119</v>
      </c>
      <c r="G506" s="118" t="s">
        <v>145</v>
      </c>
      <c r="H506" s="117"/>
      <c r="I506" s="63" t="s">
        <v>281</v>
      </c>
      <c r="L506" s="62"/>
      <c r="T506" s="62"/>
      <c r="AB506" s="62"/>
    </row>
    <row r="507" spans="1:28">
      <c r="A507" s="63">
        <v>169</v>
      </c>
      <c r="B507" s="62">
        <v>43241</v>
      </c>
      <c r="C507" s="61" t="s">
        <v>2</v>
      </c>
      <c r="D507" s="63">
        <v>147</v>
      </c>
      <c r="E507" s="61"/>
      <c r="F507" s="61" t="s">
        <v>119</v>
      </c>
      <c r="G507" s="61" t="s">
        <v>145</v>
      </c>
      <c r="H507" s="61"/>
      <c r="I507" s="63" t="s">
        <v>281</v>
      </c>
      <c r="L507" s="62"/>
      <c r="T507" s="62"/>
      <c r="AB507" s="62"/>
    </row>
    <row r="508" spans="1:28">
      <c r="A508" s="63">
        <v>169</v>
      </c>
      <c r="B508" s="58">
        <v>43241</v>
      </c>
      <c r="C508" s="60" t="s">
        <v>266</v>
      </c>
      <c r="D508" s="59">
        <v>1617</v>
      </c>
      <c r="E508" s="60"/>
      <c r="F508" s="60" t="s">
        <v>119</v>
      </c>
      <c r="G508" s="60" t="s">
        <v>145</v>
      </c>
      <c r="H508" s="60"/>
      <c r="I508" s="63" t="s">
        <v>281</v>
      </c>
      <c r="L508" s="62"/>
      <c r="T508" s="62"/>
      <c r="AB508" s="62"/>
    </row>
    <row r="509" spans="1:28">
      <c r="A509" s="63">
        <v>170</v>
      </c>
      <c r="B509" s="116">
        <v>43241</v>
      </c>
      <c r="C509" s="118" t="s">
        <v>169</v>
      </c>
      <c r="D509" s="118"/>
      <c r="E509" s="117">
        <v>75</v>
      </c>
      <c r="F509" s="118" t="s">
        <v>119</v>
      </c>
      <c r="G509" s="118" t="s">
        <v>146</v>
      </c>
      <c r="H509" s="117"/>
      <c r="I509" s="63" t="s">
        <v>281</v>
      </c>
      <c r="L509" s="62"/>
      <c r="T509" s="62"/>
      <c r="AB509" s="62"/>
    </row>
    <row r="510" spans="1:28">
      <c r="A510" s="63">
        <v>170</v>
      </c>
      <c r="B510" s="62">
        <v>43241</v>
      </c>
      <c r="C510" s="61" t="s">
        <v>2</v>
      </c>
      <c r="D510" s="63">
        <v>0</v>
      </c>
      <c r="E510" s="61"/>
      <c r="F510" s="61" t="s">
        <v>119</v>
      </c>
      <c r="G510" s="61" t="s">
        <v>146</v>
      </c>
      <c r="H510" s="61"/>
      <c r="I510" s="63" t="s">
        <v>281</v>
      </c>
      <c r="L510" s="62"/>
      <c r="T510" s="62"/>
      <c r="AB510" s="62"/>
    </row>
    <row r="511" spans="1:28">
      <c r="A511" s="63">
        <v>170</v>
      </c>
      <c r="B511" s="58">
        <v>43241</v>
      </c>
      <c r="C511" s="60" t="s">
        <v>266</v>
      </c>
      <c r="D511" s="59">
        <v>75</v>
      </c>
      <c r="E511" s="60"/>
      <c r="F511" s="60" t="s">
        <v>119</v>
      </c>
      <c r="G511" s="60" t="s">
        <v>146</v>
      </c>
      <c r="H511" s="60"/>
      <c r="I511" s="63" t="s">
        <v>281</v>
      </c>
      <c r="L511" s="62"/>
      <c r="T511" s="62"/>
      <c r="AB511" s="62"/>
    </row>
    <row r="512" spans="1:28">
      <c r="A512" s="63">
        <v>171</v>
      </c>
      <c r="B512" s="116">
        <v>43241</v>
      </c>
      <c r="C512" s="118" t="s">
        <v>169</v>
      </c>
      <c r="D512" s="118"/>
      <c r="E512" s="117">
        <v>72280</v>
      </c>
      <c r="F512" s="118" t="s">
        <v>137</v>
      </c>
      <c r="G512" s="118" t="s">
        <v>145</v>
      </c>
      <c r="H512" s="117"/>
      <c r="I512" s="63" t="s">
        <v>281</v>
      </c>
      <c r="L512" s="62"/>
      <c r="T512" s="62"/>
      <c r="AB512" s="62"/>
    </row>
    <row r="513" spans="1:28">
      <c r="A513" s="63">
        <v>171</v>
      </c>
      <c r="B513" s="62">
        <v>43241</v>
      </c>
      <c r="C513" s="61" t="s">
        <v>2</v>
      </c>
      <c r="D513" s="63">
        <v>7228</v>
      </c>
      <c r="E513" s="61"/>
      <c r="F513" s="61" t="s">
        <v>137</v>
      </c>
      <c r="G513" s="61" t="s">
        <v>145</v>
      </c>
      <c r="H513" s="61"/>
      <c r="I513" s="63" t="s">
        <v>281</v>
      </c>
      <c r="L513" s="62"/>
      <c r="T513" s="62"/>
      <c r="AB513" s="62"/>
    </row>
    <row r="514" spans="1:28">
      <c r="A514" s="63">
        <v>171</v>
      </c>
      <c r="B514" s="58">
        <v>43241</v>
      </c>
      <c r="C514" s="60" t="s">
        <v>266</v>
      </c>
      <c r="D514" s="59">
        <v>79508</v>
      </c>
      <c r="E514" s="60"/>
      <c r="F514" s="60" t="s">
        <v>137</v>
      </c>
      <c r="G514" s="60" t="s">
        <v>145</v>
      </c>
      <c r="H514" s="60"/>
      <c r="I514" s="63" t="s">
        <v>281</v>
      </c>
      <c r="L514" s="62"/>
      <c r="T514" s="62"/>
      <c r="AB514" s="62"/>
    </row>
    <row r="515" spans="1:28">
      <c r="A515" s="63">
        <v>172</v>
      </c>
      <c r="B515" s="116">
        <v>43241</v>
      </c>
      <c r="C515" s="118" t="s">
        <v>169</v>
      </c>
      <c r="D515" s="118"/>
      <c r="E515" s="117">
        <v>3691</v>
      </c>
      <c r="F515" s="118" t="s">
        <v>137</v>
      </c>
      <c r="G515" s="118" t="s">
        <v>146</v>
      </c>
      <c r="H515" s="117"/>
      <c r="I515" s="63" t="s">
        <v>281</v>
      </c>
      <c r="L515" s="62"/>
      <c r="T515" s="62"/>
      <c r="AB515" s="62"/>
    </row>
    <row r="516" spans="1:28">
      <c r="A516" s="63">
        <v>172</v>
      </c>
      <c r="B516" s="62">
        <v>43241</v>
      </c>
      <c r="C516" s="61" t="s">
        <v>2</v>
      </c>
      <c r="D516" s="63">
        <v>0</v>
      </c>
      <c r="E516" s="61"/>
      <c r="F516" s="61" t="s">
        <v>137</v>
      </c>
      <c r="G516" s="61" t="s">
        <v>146</v>
      </c>
      <c r="H516" s="61"/>
      <c r="I516" s="63" t="s">
        <v>281</v>
      </c>
      <c r="L516" s="62"/>
      <c r="T516" s="62"/>
      <c r="AB516" s="62"/>
    </row>
    <row r="517" spans="1:28">
      <c r="A517" s="63">
        <v>172</v>
      </c>
      <c r="B517" s="58">
        <v>43241</v>
      </c>
      <c r="C517" s="60" t="s">
        <v>266</v>
      </c>
      <c r="D517" s="59">
        <v>3691</v>
      </c>
      <c r="E517" s="60"/>
      <c r="F517" s="60" t="s">
        <v>137</v>
      </c>
      <c r="G517" s="60" t="s">
        <v>146</v>
      </c>
      <c r="H517" s="60"/>
      <c r="I517" s="63" t="s">
        <v>281</v>
      </c>
      <c r="L517" s="62"/>
      <c r="T517" s="62"/>
      <c r="AB517" s="62"/>
    </row>
    <row r="518" spans="1:28">
      <c r="A518" s="63">
        <v>173</v>
      </c>
      <c r="B518" s="116">
        <v>43241</v>
      </c>
      <c r="C518" s="118" t="s">
        <v>169</v>
      </c>
      <c r="D518" s="118"/>
      <c r="E518" s="117">
        <v>44430</v>
      </c>
      <c r="F518" s="118" t="s">
        <v>137</v>
      </c>
      <c r="G518" s="118" t="s">
        <v>145</v>
      </c>
      <c r="H518" s="117"/>
      <c r="I518" s="63" t="s">
        <v>281</v>
      </c>
      <c r="L518" s="62"/>
      <c r="T518" s="62"/>
      <c r="AB518" s="62"/>
    </row>
    <row r="519" spans="1:28">
      <c r="A519" s="63">
        <v>173</v>
      </c>
      <c r="B519" s="62">
        <v>43241</v>
      </c>
      <c r="C519" s="61" t="s">
        <v>2</v>
      </c>
      <c r="D519" s="63">
        <v>4443</v>
      </c>
      <c r="E519" s="61"/>
      <c r="F519" s="61" t="s">
        <v>137</v>
      </c>
      <c r="G519" s="61" t="s">
        <v>145</v>
      </c>
      <c r="H519" s="61"/>
      <c r="I519" s="63" t="s">
        <v>281</v>
      </c>
      <c r="L519" s="62"/>
      <c r="T519" s="62"/>
      <c r="AB519" s="62"/>
    </row>
    <row r="520" spans="1:28">
      <c r="A520" s="63">
        <v>173</v>
      </c>
      <c r="B520" s="58">
        <v>43241</v>
      </c>
      <c r="C520" s="60" t="s">
        <v>266</v>
      </c>
      <c r="D520" s="59">
        <v>48873</v>
      </c>
      <c r="E520" s="60"/>
      <c r="F520" s="60" t="s">
        <v>137</v>
      </c>
      <c r="G520" s="60" t="s">
        <v>145</v>
      </c>
      <c r="H520" s="60"/>
      <c r="I520" s="63" t="s">
        <v>281</v>
      </c>
      <c r="L520" s="62"/>
      <c r="T520" s="62"/>
      <c r="AB520" s="62"/>
    </row>
    <row r="521" spans="1:28">
      <c r="A521" s="63">
        <v>174</v>
      </c>
      <c r="B521" s="116">
        <v>43241</v>
      </c>
      <c r="C521" s="118" t="s">
        <v>169</v>
      </c>
      <c r="D521" s="118"/>
      <c r="E521" s="117">
        <v>2269</v>
      </c>
      <c r="F521" s="118" t="s">
        <v>137</v>
      </c>
      <c r="G521" s="118" t="s">
        <v>146</v>
      </c>
      <c r="H521" s="117"/>
      <c r="I521" s="63" t="s">
        <v>281</v>
      </c>
      <c r="L521" s="62"/>
      <c r="T521" s="62"/>
      <c r="AB521" s="62"/>
    </row>
    <row r="522" spans="1:28">
      <c r="A522" s="63">
        <v>174</v>
      </c>
      <c r="B522" s="62">
        <v>43241</v>
      </c>
      <c r="C522" s="61" t="s">
        <v>2</v>
      </c>
      <c r="D522" s="63">
        <v>0</v>
      </c>
      <c r="E522" s="61"/>
      <c r="F522" s="61" t="s">
        <v>137</v>
      </c>
      <c r="G522" s="61" t="s">
        <v>146</v>
      </c>
      <c r="H522" s="61"/>
      <c r="I522" s="63" t="s">
        <v>281</v>
      </c>
      <c r="L522" s="62"/>
      <c r="T522" s="62"/>
      <c r="AB522" s="62"/>
    </row>
    <row r="523" spans="1:28">
      <c r="A523" s="63">
        <v>174</v>
      </c>
      <c r="B523" s="58">
        <v>43241</v>
      </c>
      <c r="C523" s="60" t="s">
        <v>266</v>
      </c>
      <c r="D523" s="59">
        <v>2269</v>
      </c>
      <c r="E523" s="60"/>
      <c r="F523" s="60" t="s">
        <v>137</v>
      </c>
      <c r="G523" s="60" t="s">
        <v>146</v>
      </c>
      <c r="H523" s="60"/>
      <c r="I523" s="63" t="s">
        <v>281</v>
      </c>
      <c r="L523" s="62"/>
      <c r="T523" s="62"/>
      <c r="AB523" s="62"/>
    </row>
    <row r="524" spans="1:28">
      <c r="A524" s="63">
        <v>175</v>
      </c>
      <c r="B524" s="116">
        <v>43241</v>
      </c>
      <c r="C524" s="118" t="s">
        <v>169</v>
      </c>
      <c r="D524" s="118"/>
      <c r="E524" s="117">
        <v>0</v>
      </c>
      <c r="F524" s="118" t="s">
        <v>137</v>
      </c>
      <c r="G524" s="118" t="s">
        <v>147</v>
      </c>
      <c r="H524" s="117"/>
      <c r="I524" s="63" t="s">
        <v>281</v>
      </c>
      <c r="L524" s="62"/>
      <c r="T524" s="62"/>
      <c r="AB524" s="62"/>
    </row>
    <row r="525" spans="1:28">
      <c r="A525" s="63">
        <v>175</v>
      </c>
      <c r="B525" s="62">
        <v>43241</v>
      </c>
      <c r="C525" s="61" t="s">
        <v>2</v>
      </c>
      <c r="D525" s="63">
        <v>0</v>
      </c>
      <c r="E525" s="61"/>
      <c r="F525" s="61" t="s">
        <v>137</v>
      </c>
      <c r="G525" s="61" t="s">
        <v>147</v>
      </c>
      <c r="H525" s="61"/>
      <c r="I525" s="63" t="s">
        <v>281</v>
      </c>
      <c r="L525" s="62"/>
      <c r="T525" s="62"/>
      <c r="AB525" s="62"/>
    </row>
    <row r="526" spans="1:28">
      <c r="A526" s="63">
        <v>175</v>
      </c>
      <c r="B526" s="58">
        <v>43241</v>
      </c>
      <c r="C526" s="60" t="s">
        <v>266</v>
      </c>
      <c r="D526" s="59">
        <v>0</v>
      </c>
      <c r="E526" s="60"/>
      <c r="F526" s="60" t="s">
        <v>137</v>
      </c>
      <c r="G526" s="60" t="s">
        <v>147</v>
      </c>
      <c r="H526" s="60"/>
      <c r="I526" s="63" t="s">
        <v>281</v>
      </c>
      <c r="L526" s="62"/>
      <c r="T526" s="62"/>
      <c r="AB526" s="62"/>
    </row>
    <row r="527" spans="1:28">
      <c r="A527" s="63">
        <v>176</v>
      </c>
      <c r="B527" s="116">
        <v>43241</v>
      </c>
      <c r="C527" s="118" t="s">
        <v>169</v>
      </c>
      <c r="D527" s="118"/>
      <c r="E527" s="117">
        <v>464650</v>
      </c>
      <c r="F527" s="118" t="s">
        <v>137</v>
      </c>
      <c r="G527" s="118" t="s">
        <v>145</v>
      </c>
      <c r="H527" s="117"/>
      <c r="I527" s="63" t="s">
        <v>281</v>
      </c>
      <c r="L527" s="62"/>
      <c r="T527" s="62"/>
      <c r="AB527" s="62"/>
    </row>
    <row r="528" spans="1:28">
      <c r="A528" s="63">
        <v>176</v>
      </c>
      <c r="B528" s="62">
        <v>43241</v>
      </c>
      <c r="C528" s="61" t="s">
        <v>2</v>
      </c>
      <c r="D528" s="63">
        <v>46465</v>
      </c>
      <c r="E528" s="61"/>
      <c r="F528" s="61" t="s">
        <v>137</v>
      </c>
      <c r="G528" s="61" t="s">
        <v>145</v>
      </c>
      <c r="H528" s="61"/>
      <c r="I528" s="63" t="s">
        <v>281</v>
      </c>
      <c r="L528" s="62"/>
      <c r="T528" s="62"/>
      <c r="AB528" s="62"/>
    </row>
    <row r="529" spans="1:28">
      <c r="A529" s="63">
        <v>176</v>
      </c>
      <c r="B529" s="58">
        <v>43241</v>
      </c>
      <c r="C529" s="60" t="s">
        <v>266</v>
      </c>
      <c r="D529" s="59">
        <v>511115</v>
      </c>
      <c r="E529" s="60"/>
      <c r="F529" s="60" t="s">
        <v>137</v>
      </c>
      <c r="G529" s="60" t="s">
        <v>145</v>
      </c>
      <c r="H529" s="60"/>
      <c r="I529" s="63" t="s">
        <v>281</v>
      </c>
      <c r="L529" s="62"/>
      <c r="T529" s="62"/>
      <c r="AB529" s="62"/>
    </row>
    <row r="530" spans="1:28">
      <c r="A530" s="63">
        <v>177</v>
      </c>
      <c r="B530" s="116">
        <v>43241</v>
      </c>
      <c r="C530" s="118" t="s">
        <v>169</v>
      </c>
      <c r="D530" s="118"/>
      <c r="E530" s="117">
        <v>23727</v>
      </c>
      <c r="F530" s="118" t="s">
        <v>137</v>
      </c>
      <c r="G530" s="118" t="s">
        <v>146</v>
      </c>
      <c r="H530" s="117"/>
      <c r="I530" s="63" t="s">
        <v>281</v>
      </c>
      <c r="L530" s="62"/>
      <c r="T530" s="62"/>
      <c r="AB530" s="62"/>
    </row>
    <row r="531" spans="1:28">
      <c r="A531" s="63">
        <v>177</v>
      </c>
      <c r="B531" s="62">
        <v>43241</v>
      </c>
      <c r="C531" s="61" t="s">
        <v>2</v>
      </c>
      <c r="D531" s="63">
        <v>0</v>
      </c>
      <c r="E531" s="61"/>
      <c r="F531" s="61" t="s">
        <v>137</v>
      </c>
      <c r="G531" s="61" t="s">
        <v>146</v>
      </c>
      <c r="H531" s="61"/>
      <c r="I531" s="63" t="s">
        <v>281</v>
      </c>
      <c r="L531" s="62"/>
      <c r="T531" s="62"/>
      <c r="AB531" s="62"/>
    </row>
    <row r="532" spans="1:28">
      <c r="A532" s="63">
        <v>177</v>
      </c>
      <c r="B532" s="58">
        <v>43241</v>
      </c>
      <c r="C532" s="60" t="s">
        <v>266</v>
      </c>
      <c r="D532" s="59">
        <v>23727</v>
      </c>
      <c r="E532" s="60"/>
      <c r="F532" s="60" t="s">
        <v>137</v>
      </c>
      <c r="G532" s="60" t="s">
        <v>146</v>
      </c>
      <c r="H532" s="60"/>
      <c r="I532" s="63" t="s">
        <v>281</v>
      </c>
      <c r="L532" s="62"/>
      <c r="T532" s="62"/>
      <c r="AB532" s="62"/>
    </row>
    <row r="533" spans="1:28">
      <c r="A533" s="63">
        <v>178</v>
      </c>
      <c r="B533" s="116">
        <v>43241</v>
      </c>
      <c r="C533" s="118" t="s">
        <v>169</v>
      </c>
      <c r="D533" s="118"/>
      <c r="E533" s="117">
        <v>0</v>
      </c>
      <c r="F533" s="118" t="s">
        <v>137</v>
      </c>
      <c r="G533" s="118" t="s">
        <v>147</v>
      </c>
      <c r="H533" s="117"/>
      <c r="I533" s="63" t="s">
        <v>281</v>
      </c>
      <c r="L533" s="62"/>
      <c r="T533" s="62"/>
      <c r="AB533" s="62"/>
    </row>
    <row r="534" spans="1:28">
      <c r="A534" s="63">
        <v>178</v>
      </c>
      <c r="B534" s="62">
        <v>43241</v>
      </c>
      <c r="C534" s="61" t="s">
        <v>2</v>
      </c>
      <c r="D534" s="63">
        <v>0</v>
      </c>
      <c r="E534" s="61"/>
      <c r="F534" s="61" t="s">
        <v>137</v>
      </c>
      <c r="G534" s="61" t="s">
        <v>147</v>
      </c>
      <c r="H534" s="61"/>
      <c r="I534" s="63" t="s">
        <v>281</v>
      </c>
      <c r="L534" s="62"/>
      <c r="T534" s="62"/>
      <c r="AB534" s="62"/>
    </row>
    <row r="535" spans="1:28">
      <c r="A535" s="63">
        <v>178</v>
      </c>
      <c r="B535" s="58">
        <v>43241</v>
      </c>
      <c r="C535" s="60" t="s">
        <v>266</v>
      </c>
      <c r="D535" s="59">
        <v>0</v>
      </c>
      <c r="E535" s="60"/>
      <c r="F535" s="60" t="s">
        <v>137</v>
      </c>
      <c r="G535" s="60" t="s">
        <v>147</v>
      </c>
      <c r="H535" s="60"/>
      <c r="I535" s="63" t="s">
        <v>281</v>
      </c>
      <c r="L535" s="62"/>
      <c r="T535" s="62"/>
      <c r="AB535" s="62"/>
    </row>
    <row r="536" spans="1:28">
      <c r="A536" s="63">
        <v>179</v>
      </c>
      <c r="B536" s="116">
        <v>43241</v>
      </c>
      <c r="C536" s="118" t="s">
        <v>169</v>
      </c>
      <c r="D536" s="118"/>
      <c r="E536" s="117">
        <v>48100</v>
      </c>
      <c r="F536" s="118" t="s">
        <v>125</v>
      </c>
      <c r="G536" s="118" t="s">
        <v>145</v>
      </c>
      <c r="H536" s="117"/>
      <c r="I536" s="63" t="s">
        <v>281</v>
      </c>
      <c r="L536" s="62"/>
      <c r="T536" s="62"/>
      <c r="AB536" s="62"/>
    </row>
    <row r="537" spans="1:28">
      <c r="A537" s="63">
        <v>179</v>
      </c>
      <c r="B537" s="62">
        <v>43241</v>
      </c>
      <c r="C537" s="61" t="s">
        <v>2</v>
      </c>
      <c r="D537" s="63">
        <v>4810</v>
      </c>
      <c r="E537" s="61"/>
      <c r="F537" s="61" t="s">
        <v>125</v>
      </c>
      <c r="G537" s="61" t="s">
        <v>145</v>
      </c>
      <c r="H537" s="61"/>
      <c r="I537" s="63" t="s">
        <v>281</v>
      </c>
      <c r="L537" s="62"/>
      <c r="T537" s="62"/>
      <c r="AB537" s="62"/>
    </row>
    <row r="538" spans="1:28">
      <c r="A538" s="63">
        <v>179</v>
      </c>
      <c r="B538" s="58">
        <v>43241</v>
      </c>
      <c r="C538" s="60" t="s">
        <v>266</v>
      </c>
      <c r="D538" s="59">
        <v>52910</v>
      </c>
      <c r="E538" s="60"/>
      <c r="F538" s="60" t="s">
        <v>125</v>
      </c>
      <c r="G538" s="60" t="s">
        <v>145</v>
      </c>
      <c r="H538" s="60"/>
      <c r="I538" s="63" t="s">
        <v>281</v>
      </c>
      <c r="L538" s="62"/>
      <c r="T538" s="62"/>
      <c r="AB538" s="62"/>
    </row>
    <row r="539" spans="1:28">
      <c r="A539" s="63">
        <v>180</v>
      </c>
      <c r="B539" s="116">
        <v>43241</v>
      </c>
      <c r="C539" s="118" t="s">
        <v>169</v>
      </c>
      <c r="D539" s="118"/>
      <c r="E539" s="117">
        <v>2456</v>
      </c>
      <c r="F539" s="118" t="s">
        <v>125</v>
      </c>
      <c r="G539" s="118" t="s">
        <v>146</v>
      </c>
      <c r="H539" s="117"/>
      <c r="I539" s="63" t="s">
        <v>281</v>
      </c>
      <c r="L539" s="62"/>
      <c r="T539" s="62"/>
      <c r="AB539" s="62"/>
    </row>
    <row r="540" spans="1:28">
      <c r="A540" s="63">
        <v>180</v>
      </c>
      <c r="B540" s="62">
        <v>43241</v>
      </c>
      <c r="C540" s="61" t="s">
        <v>2</v>
      </c>
      <c r="D540" s="63">
        <v>0</v>
      </c>
      <c r="E540" s="61"/>
      <c r="F540" s="61" t="s">
        <v>125</v>
      </c>
      <c r="G540" s="61" t="s">
        <v>146</v>
      </c>
      <c r="H540" s="61"/>
      <c r="I540" s="63" t="s">
        <v>281</v>
      </c>
      <c r="L540" s="62"/>
      <c r="T540" s="62"/>
      <c r="AB540" s="62"/>
    </row>
    <row r="541" spans="1:28">
      <c r="A541" s="63">
        <v>180</v>
      </c>
      <c r="B541" s="58">
        <v>43241</v>
      </c>
      <c r="C541" s="60" t="s">
        <v>266</v>
      </c>
      <c r="D541" s="59">
        <v>2456</v>
      </c>
      <c r="E541" s="60"/>
      <c r="F541" s="60" t="s">
        <v>125</v>
      </c>
      <c r="G541" s="60" t="s">
        <v>146</v>
      </c>
      <c r="H541" s="60"/>
      <c r="I541" s="63" t="s">
        <v>281</v>
      </c>
      <c r="L541" s="62"/>
      <c r="T541" s="62"/>
      <c r="AB541" s="62"/>
    </row>
    <row r="542" spans="1:28">
      <c r="A542" s="63">
        <v>181</v>
      </c>
      <c r="B542" s="116">
        <v>43241</v>
      </c>
      <c r="C542" s="118" t="s">
        <v>169</v>
      </c>
      <c r="D542" s="118"/>
      <c r="E542" s="117">
        <v>0</v>
      </c>
      <c r="F542" s="118" t="s">
        <v>125</v>
      </c>
      <c r="G542" s="118" t="s">
        <v>147</v>
      </c>
      <c r="H542" s="117"/>
      <c r="I542" s="63" t="s">
        <v>281</v>
      </c>
      <c r="L542" s="62"/>
      <c r="T542" s="62"/>
      <c r="AB542" s="62"/>
    </row>
    <row r="543" spans="1:28">
      <c r="A543" s="63">
        <v>181</v>
      </c>
      <c r="B543" s="62">
        <v>43241</v>
      </c>
      <c r="C543" s="61" t="s">
        <v>2</v>
      </c>
      <c r="D543" s="63">
        <v>0</v>
      </c>
      <c r="E543" s="61"/>
      <c r="F543" s="61" t="s">
        <v>125</v>
      </c>
      <c r="G543" s="61" t="s">
        <v>147</v>
      </c>
      <c r="H543" s="61"/>
      <c r="I543" s="63" t="s">
        <v>281</v>
      </c>
      <c r="L543" s="62"/>
      <c r="T543" s="62"/>
      <c r="AB543" s="62"/>
    </row>
    <row r="544" spans="1:28">
      <c r="A544" s="63">
        <v>181</v>
      </c>
      <c r="B544" s="58">
        <v>43241</v>
      </c>
      <c r="C544" s="60" t="s">
        <v>266</v>
      </c>
      <c r="D544" s="59">
        <v>0</v>
      </c>
      <c r="E544" s="60"/>
      <c r="F544" s="60" t="s">
        <v>125</v>
      </c>
      <c r="G544" s="60" t="s">
        <v>147</v>
      </c>
      <c r="H544" s="60"/>
      <c r="I544" s="63" t="s">
        <v>281</v>
      </c>
      <c r="L544" s="62"/>
      <c r="T544" s="62"/>
      <c r="AB544" s="62"/>
    </row>
    <row r="545" spans="1:28">
      <c r="A545" s="63">
        <v>182</v>
      </c>
      <c r="B545" s="116">
        <v>43241</v>
      </c>
      <c r="C545" s="118" t="s">
        <v>169</v>
      </c>
      <c r="D545" s="118"/>
      <c r="E545" s="117">
        <v>97820</v>
      </c>
      <c r="F545" s="118" t="s">
        <v>132</v>
      </c>
      <c r="G545" s="118" t="s">
        <v>145</v>
      </c>
      <c r="H545" s="117"/>
      <c r="I545" s="63" t="s">
        <v>281</v>
      </c>
      <c r="L545" s="62"/>
      <c r="T545" s="62"/>
      <c r="AB545" s="62"/>
    </row>
    <row r="546" spans="1:28">
      <c r="A546" s="63">
        <v>182</v>
      </c>
      <c r="B546" s="62">
        <v>43241</v>
      </c>
      <c r="C546" s="61" t="s">
        <v>2</v>
      </c>
      <c r="D546" s="63">
        <v>9782</v>
      </c>
      <c r="E546" s="61"/>
      <c r="F546" s="61" t="s">
        <v>132</v>
      </c>
      <c r="G546" s="61" t="s">
        <v>145</v>
      </c>
      <c r="H546" s="61"/>
      <c r="I546" s="63" t="s">
        <v>281</v>
      </c>
      <c r="L546" s="62"/>
      <c r="T546" s="62"/>
      <c r="AB546" s="62"/>
    </row>
    <row r="547" spans="1:28">
      <c r="A547" s="63">
        <v>182</v>
      </c>
      <c r="B547" s="58">
        <v>43241</v>
      </c>
      <c r="C547" s="60" t="s">
        <v>266</v>
      </c>
      <c r="D547" s="59">
        <v>107602</v>
      </c>
      <c r="E547" s="60"/>
      <c r="F547" s="60" t="s">
        <v>132</v>
      </c>
      <c r="G547" s="60" t="s">
        <v>145</v>
      </c>
      <c r="H547" s="60"/>
      <c r="I547" s="63" t="s">
        <v>281</v>
      </c>
      <c r="L547" s="62"/>
      <c r="T547" s="62"/>
      <c r="AB547" s="62"/>
    </row>
    <row r="548" spans="1:28">
      <c r="A548" s="63">
        <v>183</v>
      </c>
      <c r="B548" s="116">
        <v>43241</v>
      </c>
      <c r="C548" s="118" t="s">
        <v>169</v>
      </c>
      <c r="D548" s="118"/>
      <c r="E548" s="117">
        <v>4995</v>
      </c>
      <c r="F548" s="118" t="s">
        <v>132</v>
      </c>
      <c r="G548" s="118" t="s">
        <v>146</v>
      </c>
      <c r="H548" s="117"/>
      <c r="I548" s="63" t="s">
        <v>281</v>
      </c>
      <c r="L548" s="62"/>
      <c r="T548" s="62"/>
      <c r="AB548" s="62"/>
    </row>
    <row r="549" spans="1:28">
      <c r="A549" s="63">
        <v>183</v>
      </c>
      <c r="B549" s="62">
        <v>43241</v>
      </c>
      <c r="C549" s="61" t="s">
        <v>2</v>
      </c>
      <c r="D549" s="63">
        <v>0</v>
      </c>
      <c r="E549" s="61"/>
      <c r="F549" s="61" t="s">
        <v>132</v>
      </c>
      <c r="G549" s="61" t="s">
        <v>146</v>
      </c>
      <c r="H549" s="61"/>
      <c r="I549" s="63" t="s">
        <v>281</v>
      </c>
      <c r="L549" s="62"/>
      <c r="T549" s="62"/>
      <c r="AB549" s="62"/>
    </row>
    <row r="550" spans="1:28">
      <c r="A550" s="63">
        <v>183</v>
      </c>
      <c r="B550" s="58">
        <v>43241</v>
      </c>
      <c r="C550" s="60" t="s">
        <v>266</v>
      </c>
      <c r="D550" s="59">
        <v>4995</v>
      </c>
      <c r="E550" s="60"/>
      <c r="F550" s="60" t="s">
        <v>132</v>
      </c>
      <c r="G550" s="60" t="s">
        <v>146</v>
      </c>
      <c r="H550" s="60"/>
      <c r="I550" s="63" t="s">
        <v>281</v>
      </c>
      <c r="L550" s="62"/>
      <c r="T550" s="62"/>
      <c r="AB550" s="62"/>
    </row>
    <row r="551" spans="1:28">
      <c r="A551" s="63">
        <v>184</v>
      </c>
      <c r="B551" s="116">
        <v>43241</v>
      </c>
      <c r="C551" s="118" t="s">
        <v>169</v>
      </c>
      <c r="D551" s="118"/>
      <c r="E551" s="117">
        <v>710680</v>
      </c>
      <c r="F551" s="118" t="s">
        <v>132</v>
      </c>
      <c r="G551" s="118" t="s">
        <v>145</v>
      </c>
      <c r="H551" s="117"/>
      <c r="I551" s="63" t="s">
        <v>281</v>
      </c>
      <c r="L551" s="62"/>
      <c r="T551" s="62"/>
      <c r="AB551" s="62"/>
    </row>
    <row r="552" spans="1:28">
      <c r="A552" s="63">
        <v>184</v>
      </c>
      <c r="B552" s="62">
        <v>43241</v>
      </c>
      <c r="C552" s="61" t="s">
        <v>2</v>
      </c>
      <c r="D552" s="63">
        <v>71068</v>
      </c>
      <c r="E552" s="61"/>
      <c r="F552" s="61" t="s">
        <v>132</v>
      </c>
      <c r="G552" s="61" t="s">
        <v>145</v>
      </c>
      <c r="H552" s="61"/>
      <c r="I552" s="63" t="s">
        <v>281</v>
      </c>
      <c r="L552" s="62"/>
      <c r="T552" s="62"/>
      <c r="AB552" s="62"/>
    </row>
    <row r="553" spans="1:28">
      <c r="A553" s="63">
        <v>184</v>
      </c>
      <c r="B553" s="58">
        <v>43241</v>
      </c>
      <c r="C553" s="60" t="s">
        <v>266</v>
      </c>
      <c r="D553" s="59">
        <v>781748</v>
      </c>
      <c r="E553" s="60"/>
      <c r="F553" s="60" t="s">
        <v>132</v>
      </c>
      <c r="G553" s="60" t="s">
        <v>145</v>
      </c>
      <c r="H553" s="60"/>
      <c r="I553" s="63" t="s">
        <v>281</v>
      </c>
      <c r="L553" s="62"/>
      <c r="T553" s="62"/>
      <c r="AB553" s="62"/>
    </row>
    <row r="554" spans="1:28">
      <c r="A554" s="63">
        <v>185</v>
      </c>
      <c r="B554" s="116">
        <v>43241</v>
      </c>
      <c r="C554" s="118" t="s">
        <v>169</v>
      </c>
      <c r="D554" s="118"/>
      <c r="E554" s="117">
        <v>36290</v>
      </c>
      <c r="F554" s="118" t="s">
        <v>132</v>
      </c>
      <c r="G554" s="118" t="s">
        <v>146</v>
      </c>
      <c r="H554" s="117"/>
      <c r="I554" s="63" t="s">
        <v>281</v>
      </c>
      <c r="L554" s="62"/>
      <c r="T554" s="62"/>
      <c r="AB554" s="62"/>
    </row>
    <row r="555" spans="1:28">
      <c r="A555" s="63">
        <v>185</v>
      </c>
      <c r="B555" s="62">
        <v>43241</v>
      </c>
      <c r="C555" s="61" t="s">
        <v>2</v>
      </c>
      <c r="D555" s="63">
        <v>0</v>
      </c>
      <c r="E555" s="61"/>
      <c r="F555" s="61" t="s">
        <v>132</v>
      </c>
      <c r="G555" s="61" t="s">
        <v>146</v>
      </c>
      <c r="H555" s="61"/>
      <c r="I555" s="63" t="s">
        <v>281</v>
      </c>
      <c r="L555" s="62"/>
      <c r="T555" s="62"/>
      <c r="AB555" s="62"/>
    </row>
    <row r="556" spans="1:28">
      <c r="A556" s="63">
        <v>185</v>
      </c>
      <c r="B556" s="58">
        <v>43241</v>
      </c>
      <c r="C556" s="60" t="s">
        <v>266</v>
      </c>
      <c r="D556" s="59">
        <v>36290</v>
      </c>
      <c r="E556" s="60"/>
      <c r="F556" s="60" t="s">
        <v>132</v>
      </c>
      <c r="G556" s="60" t="s">
        <v>146</v>
      </c>
      <c r="H556" s="60"/>
      <c r="I556" s="63" t="s">
        <v>281</v>
      </c>
      <c r="L556" s="62"/>
      <c r="T556" s="62"/>
      <c r="AB556" s="62"/>
    </row>
    <row r="557" spans="1:28">
      <c r="A557" s="63">
        <v>186</v>
      </c>
      <c r="B557" s="116">
        <v>43241</v>
      </c>
      <c r="C557" s="118" t="s">
        <v>169</v>
      </c>
      <c r="D557" s="118"/>
      <c r="E557" s="117">
        <v>923600</v>
      </c>
      <c r="F557" s="118" t="s">
        <v>132</v>
      </c>
      <c r="G557" s="118" t="s">
        <v>236</v>
      </c>
      <c r="H557" s="117"/>
      <c r="I557" s="63" t="s">
        <v>281</v>
      </c>
      <c r="L557" s="62"/>
      <c r="T557" s="62"/>
      <c r="AB557" s="62"/>
    </row>
    <row r="558" spans="1:28">
      <c r="A558" s="63">
        <v>186</v>
      </c>
      <c r="B558" s="62">
        <v>43241</v>
      </c>
      <c r="C558" s="61" t="s">
        <v>2</v>
      </c>
      <c r="D558" s="63">
        <v>92360</v>
      </c>
      <c r="E558" s="61"/>
      <c r="F558" s="61" t="s">
        <v>132</v>
      </c>
      <c r="G558" s="61" t="s">
        <v>236</v>
      </c>
      <c r="H558" s="61"/>
      <c r="I558" s="63" t="s">
        <v>281</v>
      </c>
      <c r="L558" s="62"/>
      <c r="T558" s="62"/>
      <c r="AB558" s="62"/>
    </row>
    <row r="559" spans="1:28">
      <c r="A559" s="63">
        <v>186</v>
      </c>
      <c r="B559" s="58">
        <v>43241</v>
      </c>
      <c r="C559" s="60" t="s">
        <v>266</v>
      </c>
      <c r="D559" s="59">
        <v>1015960</v>
      </c>
      <c r="E559" s="60"/>
      <c r="F559" s="60" t="s">
        <v>132</v>
      </c>
      <c r="G559" s="60" t="s">
        <v>236</v>
      </c>
      <c r="H559" s="60"/>
      <c r="I559" s="63" t="s">
        <v>281</v>
      </c>
      <c r="L559" s="62"/>
      <c r="T559" s="62"/>
      <c r="AB559" s="62"/>
    </row>
    <row r="560" spans="1:28">
      <c r="A560" s="63">
        <v>187</v>
      </c>
      <c r="B560" s="116">
        <v>43241</v>
      </c>
      <c r="C560" s="118" t="s">
        <v>169</v>
      </c>
      <c r="D560" s="118"/>
      <c r="E560" s="117">
        <v>47165</v>
      </c>
      <c r="F560" s="118" t="s">
        <v>132</v>
      </c>
      <c r="G560" s="118" t="s">
        <v>237</v>
      </c>
      <c r="H560" s="117"/>
      <c r="I560" s="63" t="s">
        <v>281</v>
      </c>
      <c r="L560" s="62"/>
      <c r="T560" s="62"/>
      <c r="AB560" s="62"/>
    </row>
    <row r="561" spans="1:28">
      <c r="A561" s="63">
        <v>187</v>
      </c>
      <c r="B561" s="62">
        <v>43241</v>
      </c>
      <c r="C561" s="61" t="s">
        <v>2</v>
      </c>
      <c r="D561" s="63">
        <v>0</v>
      </c>
      <c r="E561" s="61"/>
      <c r="F561" s="61" t="s">
        <v>132</v>
      </c>
      <c r="G561" s="61" t="s">
        <v>237</v>
      </c>
      <c r="H561" s="61"/>
      <c r="I561" s="63" t="s">
        <v>281</v>
      </c>
      <c r="L561" s="62"/>
      <c r="T561" s="62"/>
      <c r="AB561" s="62"/>
    </row>
    <row r="562" spans="1:28">
      <c r="A562" s="63">
        <v>187</v>
      </c>
      <c r="B562" s="58">
        <v>43241</v>
      </c>
      <c r="C562" s="60" t="s">
        <v>266</v>
      </c>
      <c r="D562" s="59">
        <v>47165</v>
      </c>
      <c r="E562" s="60"/>
      <c r="F562" s="60" t="s">
        <v>132</v>
      </c>
      <c r="G562" s="60" t="s">
        <v>237</v>
      </c>
      <c r="H562" s="60"/>
      <c r="I562" s="63" t="s">
        <v>281</v>
      </c>
      <c r="L562" s="62"/>
      <c r="T562" s="62"/>
      <c r="AB562" s="62"/>
    </row>
    <row r="563" spans="1:28">
      <c r="A563" s="63">
        <v>188</v>
      </c>
      <c r="B563" s="116">
        <v>43241</v>
      </c>
      <c r="C563" s="118" t="s">
        <v>169</v>
      </c>
      <c r="D563" s="118"/>
      <c r="E563" s="117">
        <v>0</v>
      </c>
      <c r="F563" s="118" t="s">
        <v>132</v>
      </c>
      <c r="G563" s="118" t="s">
        <v>147</v>
      </c>
      <c r="H563" s="117"/>
      <c r="I563" s="63" t="s">
        <v>281</v>
      </c>
      <c r="L563" s="62"/>
      <c r="T563" s="62"/>
      <c r="AB563" s="62"/>
    </row>
    <row r="564" spans="1:28">
      <c r="A564" s="63">
        <v>188</v>
      </c>
      <c r="B564" s="62">
        <v>43241</v>
      </c>
      <c r="C564" s="61" t="s">
        <v>2</v>
      </c>
      <c r="D564" s="63">
        <v>0</v>
      </c>
      <c r="E564" s="61"/>
      <c r="F564" s="61" t="s">
        <v>132</v>
      </c>
      <c r="G564" s="61" t="s">
        <v>147</v>
      </c>
      <c r="H564" s="61"/>
      <c r="I564" s="63" t="s">
        <v>281</v>
      </c>
      <c r="L564" s="62"/>
      <c r="T564" s="62"/>
      <c r="AB564" s="62"/>
    </row>
    <row r="565" spans="1:28">
      <c r="A565" s="63">
        <v>188</v>
      </c>
      <c r="B565" s="58">
        <v>43241</v>
      </c>
      <c r="C565" s="60" t="s">
        <v>266</v>
      </c>
      <c r="D565" s="59">
        <v>0</v>
      </c>
      <c r="E565" s="60"/>
      <c r="F565" s="60" t="s">
        <v>132</v>
      </c>
      <c r="G565" s="60" t="s">
        <v>147</v>
      </c>
      <c r="H565" s="60"/>
      <c r="I565" s="63" t="s">
        <v>281</v>
      </c>
      <c r="L565" s="62"/>
      <c r="T565" s="62"/>
      <c r="AB565" s="62"/>
    </row>
    <row r="566" spans="1:28">
      <c r="A566" s="63">
        <v>189</v>
      </c>
      <c r="B566" s="116">
        <v>43241</v>
      </c>
      <c r="C566" s="118" t="s">
        <v>169</v>
      </c>
      <c r="D566" s="118"/>
      <c r="E566" s="117">
        <v>18350</v>
      </c>
      <c r="F566" s="118" t="s">
        <v>143</v>
      </c>
      <c r="G566" s="118" t="s">
        <v>145</v>
      </c>
      <c r="H566" s="117"/>
      <c r="I566" s="63" t="s">
        <v>281</v>
      </c>
      <c r="L566" s="62"/>
      <c r="T566" s="62"/>
      <c r="AB566" s="62"/>
    </row>
    <row r="567" spans="1:28">
      <c r="A567" s="63">
        <v>189</v>
      </c>
      <c r="B567" s="62">
        <v>43241</v>
      </c>
      <c r="C567" s="61" t="s">
        <v>2</v>
      </c>
      <c r="D567" s="63">
        <v>1835</v>
      </c>
      <c r="E567" s="61"/>
      <c r="F567" s="61" t="s">
        <v>143</v>
      </c>
      <c r="G567" s="61" t="s">
        <v>145</v>
      </c>
      <c r="H567" s="61"/>
      <c r="I567" s="63" t="s">
        <v>281</v>
      </c>
      <c r="L567" s="62"/>
      <c r="T567" s="62"/>
      <c r="AB567" s="62"/>
    </row>
    <row r="568" spans="1:28">
      <c r="A568" s="63">
        <v>189</v>
      </c>
      <c r="B568" s="58">
        <v>43241</v>
      </c>
      <c r="C568" s="60" t="s">
        <v>266</v>
      </c>
      <c r="D568" s="59">
        <v>20185</v>
      </c>
      <c r="E568" s="60"/>
      <c r="F568" s="60" t="s">
        <v>143</v>
      </c>
      <c r="G568" s="60" t="s">
        <v>145</v>
      </c>
      <c r="H568" s="60"/>
      <c r="I568" s="63" t="s">
        <v>281</v>
      </c>
      <c r="L568" s="62"/>
      <c r="T568" s="62"/>
      <c r="AB568" s="62"/>
    </row>
    <row r="569" spans="1:28">
      <c r="A569" s="63">
        <v>190</v>
      </c>
      <c r="B569" s="116">
        <v>43241</v>
      </c>
      <c r="C569" s="118" t="s">
        <v>169</v>
      </c>
      <c r="D569" s="118"/>
      <c r="E569" s="117">
        <v>937</v>
      </c>
      <c r="F569" s="118" t="s">
        <v>143</v>
      </c>
      <c r="G569" s="118" t="s">
        <v>146</v>
      </c>
      <c r="H569" s="117"/>
      <c r="I569" s="63" t="s">
        <v>281</v>
      </c>
      <c r="L569" s="62"/>
      <c r="T569" s="62"/>
      <c r="AB569" s="62"/>
    </row>
    <row r="570" spans="1:28">
      <c r="A570" s="63">
        <v>190</v>
      </c>
      <c r="B570" s="62">
        <v>43241</v>
      </c>
      <c r="C570" s="61" t="s">
        <v>2</v>
      </c>
      <c r="D570" s="63">
        <v>0</v>
      </c>
      <c r="E570" s="61"/>
      <c r="F570" s="61" t="s">
        <v>143</v>
      </c>
      <c r="G570" s="61" t="s">
        <v>146</v>
      </c>
      <c r="H570" s="61"/>
      <c r="I570" s="63" t="s">
        <v>281</v>
      </c>
      <c r="L570" s="62"/>
      <c r="T570" s="62"/>
      <c r="AB570" s="62"/>
    </row>
    <row r="571" spans="1:28">
      <c r="A571" s="63">
        <v>190</v>
      </c>
      <c r="B571" s="58">
        <v>43241</v>
      </c>
      <c r="C571" s="60" t="s">
        <v>266</v>
      </c>
      <c r="D571" s="59">
        <v>937</v>
      </c>
      <c r="E571" s="60"/>
      <c r="F571" s="60" t="s">
        <v>143</v>
      </c>
      <c r="G571" s="60" t="s">
        <v>146</v>
      </c>
      <c r="H571" s="60"/>
      <c r="I571" s="63" t="s">
        <v>281</v>
      </c>
      <c r="L571" s="62"/>
      <c r="T571" s="62"/>
      <c r="AB571" s="62"/>
    </row>
    <row r="572" spans="1:28">
      <c r="A572" s="63">
        <v>191</v>
      </c>
      <c r="B572" s="116">
        <v>43241</v>
      </c>
      <c r="C572" s="118" t="s">
        <v>169</v>
      </c>
      <c r="D572" s="118"/>
      <c r="E572" s="117">
        <v>43110</v>
      </c>
      <c r="F572" s="118" t="s">
        <v>143</v>
      </c>
      <c r="G572" s="118" t="s">
        <v>236</v>
      </c>
      <c r="H572" s="117"/>
      <c r="I572" s="63" t="s">
        <v>281</v>
      </c>
      <c r="L572" s="62"/>
      <c r="T572" s="62"/>
      <c r="AB572" s="62"/>
    </row>
    <row r="573" spans="1:28">
      <c r="A573" s="63">
        <v>191</v>
      </c>
      <c r="B573" s="62">
        <v>43241</v>
      </c>
      <c r="C573" s="61" t="s">
        <v>2</v>
      </c>
      <c r="D573" s="63">
        <v>4311</v>
      </c>
      <c r="E573" s="61"/>
      <c r="F573" s="61" t="s">
        <v>143</v>
      </c>
      <c r="G573" s="61" t="s">
        <v>236</v>
      </c>
      <c r="H573" s="61"/>
      <c r="I573" s="63" t="s">
        <v>281</v>
      </c>
      <c r="L573" s="62"/>
      <c r="T573" s="62"/>
      <c r="AB573" s="62"/>
    </row>
    <row r="574" spans="1:28">
      <c r="A574" s="63">
        <v>191</v>
      </c>
      <c r="B574" s="58">
        <v>43241</v>
      </c>
      <c r="C574" s="60" t="s">
        <v>266</v>
      </c>
      <c r="D574" s="59">
        <v>47421</v>
      </c>
      <c r="E574" s="60"/>
      <c r="F574" s="60" t="s">
        <v>143</v>
      </c>
      <c r="G574" s="60" t="s">
        <v>236</v>
      </c>
      <c r="H574" s="60"/>
      <c r="I574" s="63" t="s">
        <v>281</v>
      </c>
      <c r="L574" s="62"/>
      <c r="T574" s="62"/>
      <c r="AB574" s="62"/>
    </row>
    <row r="575" spans="1:28">
      <c r="A575" s="63">
        <v>192</v>
      </c>
      <c r="B575" s="116">
        <v>43241</v>
      </c>
      <c r="C575" s="118" t="s">
        <v>169</v>
      </c>
      <c r="D575" s="118"/>
      <c r="E575" s="117">
        <v>2201</v>
      </c>
      <c r="F575" s="118" t="s">
        <v>143</v>
      </c>
      <c r="G575" s="118" t="s">
        <v>237</v>
      </c>
      <c r="H575" s="117"/>
      <c r="I575" s="63" t="s">
        <v>281</v>
      </c>
      <c r="L575" s="62"/>
      <c r="T575" s="62"/>
      <c r="AB575" s="62"/>
    </row>
    <row r="576" spans="1:28">
      <c r="A576" s="63">
        <v>192</v>
      </c>
      <c r="B576" s="62">
        <v>43241</v>
      </c>
      <c r="C576" s="61" t="s">
        <v>2</v>
      </c>
      <c r="D576" s="63">
        <v>0</v>
      </c>
      <c r="E576" s="61"/>
      <c r="F576" s="61" t="s">
        <v>143</v>
      </c>
      <c r="G576" s="61" t="s">
        <v>237</v>
      </c>
      <c r="H576" s="61"/>
      <c r="I576" s="63" t="s">
        <v>281</v>
      </c>
      <c r="L576" s="62"/>
      <c r="T576" s="62"/>
      <c r="AB576" s="62"/>
    </row>
    <row r="577" spans="1:28">
      <c r="A577" s="63">
        <v>192</v>
      </c>
      <c r="B577" s="58">
        <v>43241</v>
      </c>
      <c r="C577" s="60" t="s">
        <v>266</v>
      </c>
      <c r="D577" s="59">
        <v>2201</v>
      </c>
      <c r="E577" s="60"/>
      <c r="F577" s="60" t="s">
        <v>143</v>
      </c>
      <c r="G577" s="60" t="s">
        <v>237</v>
      </c>
      <c r="H577" s="60"/>
      <c r="I577" s="63" t="s">
        <v>281</v>
      </c>
      <c r="L577" s="62"/>
      <c r="T577" s="62"/>
      <c r="AB577" s="62"/>
    </row>
    <row r="578" spans="1:28">
      <c r="A578" s="63">
        <v>193</v>
      </c>
      <c r="B578" s="116">
        <v>43241</v>
      </c>
      <c r="C578" s="118" t="s">
        <v>169</v>
      </c>
      <c r="D578" s="118"/>
      <c r="E578" s="117">
        <v>0</v>
      </c>
      <c r="F578" s="118" t="s">
        <v>143</v>
      </c>
      <c r="G578" s="118" t="s">
        <v>147</v>
      </c>
      <c r="H578" s="117"/>
      <c r="I578" s="63" t="s">
        <v>281</v>
      </c>
      <c r="L578" s="62"/>
      <c r="T578" s="62"/>
      <c r="AB578" s="62"/>
    </row>
    <row r="579" spans="1:28">
      <c r="A579" s="63">
        <v>193</v>
      </c>
      <c r="B579" s="62">
        <v>43241</v>
      </c>
      <c r="C579" s="61" t="s">
        <v>2</v>
      </c>
      <c r="D579" s="63">
        <v>0</v>
      </c>
      <c r="E579" s="61"/>
      <c r="F579" s="61" t="s">
        <v>143</v>
      </c>
      <c r="G579" s="61" t="s">
        <v>147</v>
      </c>
      <c r="H579" s="61"/>
      <c r="I579" s="63" t="s">
        <v>281</v>
      </c>
      <c r="L579" s="62"/>
      <c r="T579" s="62"/>
      <c r="AB579" s="62"/>
    </row>
    <row r="580" spans="1:28">
      <c r="A580" s="63">
        <v>193</v>
      </c>
      <c r="B580" s="58">
        <v>43241</v>
      </c>
      <c r="C580" s="60" t="s">
        <v>266</v>
      </c>
      <c r="D580" s="59">
        <v>0</v>
      </c>
      <c r="E580" s="60"/>
      <c r="F580" s="60" t="s">
        <v>143</v>
      </c>
      <c r="G580" s="60" t="s">
        <v>147</v>
      </c>
      <c r="H580" s="60"/>
      <c r="I580" s="63" t="s">
        <v>281</v>
      </c>
      <c r="L580" s="62"/>
      <c r="T580" s="62"/>
      <c r="AB580" s="62"/>
    </row>
    <row r="581" spans="1:28">
      <c r="A581" s="63">
        <v>194</v>
      </c>
      <c r="B581" s="116">
        <v>43241</v>
      </c>
      <c r="C581" s="118" t="s">
        <v>169</v>
      </c>
      <c r="D581" s="118"/>
      <c r="E581" s="117">
        <v>51430</v>
      </c>
      <c r="F581" s="118" t="s">
        <v>264</v>
      </c>
      <c r="G581" s="118" t="s">
        <v>145</v>
      </c>
      <c r="H581" s="117"/>
      <c r="I581" s="63" t="s">
        <v>281</v>
      </c>
      <c r="L581" s="62"/>
      <c r="T581" s="62"/>
      <c r="AB581" s="62"/>
    </row>
    <row r="582" spans="1:28">
      <c r="A582" s="63">
        <v>194</v>
      </c>
      <c r="B582" s="62">
        <v>43241</v>
      </c>
      <c r="C582" s="61" t="s">
        <v>2</v>
      </c>
      <c r="D582" s="63">
        <v>5143</v>
      </c>
      <c r="E582" s="61"/>
      <c r="F582" s="61" t="s">
        <v>264</v>
      </c>
      <c r="G582" s="61" t="s">
        <v>145</v>
      </c>
      <c r="H582" s="61"/>
      <c r="I582" s="63" t="s">
        <v>281</v>
      </c>
      <c r="L582" s="62"/>
      <c r="T582" s="62"/>
      <c r="AB582" s="62"/>
    </row>
    <row r="583" spans="1:28">
      <c r="A583" s="63">
        <v>194</v>
      </c>
      <c r="B583" s="58">
        <v>43241</v>
      </c>
      <c r="C583" s="60" t="s">
        <v>266</v>
      </c>
      <c r="D583" s="59">
        <v>56573</v>
      </c>
      <c r="E583" s="60"/>
      <c r="F583" s="60" t="s">
        <v>264</v>
      </c>
      <c r="G583" s="60" t="s">
        <v>145</v>
      </c>
      <c r="H583" s="60"/>
      <c r="I583" s="63" t="s">
        <v>281</v>
      </c>
      <c r="L583" s="62"/>
      <c r="T583" s="62"/>
      <c r="AB583" s="62"/>
    </row>
    <row r="584" spans="1:28">
      <c r="A584" s="63">
        <v>195</v>
      </c>
      <c r="B584" s="116">
        <v>43241</v>
      </c>
      <c r="C584" s="118" t="s">
        <v>169</v>
      </c>
      <c r="D584" s="118"/>
      <c r="E584" s="117">
        <v>2626</v>
      </c>
      <c r="F584" s="118" t="s">
        <v>264</v>
      </c>
      <c r="G584" s="118" t="s">
        <v>146</v>
      </c>
      <c r="H584" s="117"/>
      <c r="I584" s="63" t="s">
        <v>281</v>
      </c>
      <c r="L584" s="62"/>
      <c r="T584" s="62"/>
      <c r="AB584" s="62"/>
    </row>
    <row r="585" spans="1:28">
      <c r="A585" s="63">
        <v>195</v>
      </c>
      <c r="B585" s="62">
        <v>43241</v>
      </c>
      <c r="C585" s="61" t="s">
        <v>2</v>
      </c>
      <c r="D585" s="63">
        <v>0</v>
      </c>
      <c r="E585" s="61"/>
      <c r="F585" s="61" t="s">
        <v>264</v>
      </c>
      <c r="G585" s="61" t="s">
        <v>146</v>
      </c>
      <c r="H585" s="61"/>
      <c r="I585" s="63" t="s">
        <v>281</v>
      </c>
      <c r="L585" s="62"/>
      <c r="T585" s="62"/>
      <c r="AB585" s="62"/>
    </row>
    <row r="586" spans="1:28">
      <c r="A586" s="63">
        <v>195</v>
      </c>
      <c r="B586" s="58">
        <v>43241</v>
      </c>
      <c r="C586" s="60" t="s">
        <v>266</v>
      </c>
      <c r="D586" s="59">
        <v>2626</v>
      </c>
      <c r="E586" s="60"/>
      <c r="F586" s="60" t="s">
        <v>264</v>
      </c>
      <c r="G586" s="60" t="s">
        <v>146</v>
      </c>
      <c r="H586" s="60"/>
      <c r="I586" s="63" t="s">
        <v>281</v>
      </c>
      <c r="L586" s="62"/>
      <c r="T586" s="62"/>
      <c r="AB586" s="62"/>
    </row>
    <row r="587" spans="1:28">
      <c r="A587" s="63">
        <v>196</v>
      </c>
      <c r="B587" s="116">
        <v>43241</v>
      </c>
      <c r="C587" s="118" t="s">
        <v>169</v>
      </c>
      <c r="D587" s="118"/>
      <c r="E587" s="117">
        <v>47720</v>
      </c>
      <c r="F587" s="118" t="s">
        <v>265</v>
      </c>
      <c r="G587" s="118" t="s">
        <v>145</v>
      </c>
      <c r="H587" s="117"/>
      <c r="I587" s="63" t="s">
        <v>281</v>
      </c>
      <c r="L587" s="62"/>
      <c r="T587" s="62"/>
      <c r="AB587" s="62"/>
    </row>
    <row r="588" spans="1:28">
      <c r="A588" s="63">
        <v>196</v>
      </c>
      <c r="B588" s="62">
        <v>43241</v>
      </c>
      <c r="C588" s="61" t="s">
        <v>2</v>
      </c>
      <c r="D588" s="63">
        <v>4772</v>
      </c>
      <c r="E588" s="61"/>
      <c r="F588" s="61" t="s">
        <v>265</v>
      </c>
      <c r="G588" s="61" t="s">
        <v>145</v>
      </c>
      <c r="H588" s="61"/>
      <c r="I588" s="63" t="s">
        <v>281</v>
      </c>
      <c r="L588" s="62"/>
      <c r="T588" s="62"/>
      <c r="AB588" s="62"/>
    </row>
    <row r="589" spans="1:28">
      <c r="A589" s="63">
        <v>196</v>
      </c>
      <c r="B589" s="58">
        <v>43241</v>
      </c>
      <c r="C589" s="60" t="s">
        <v>266</v>
      </c>
      <c r="D589" s="59">
        <v>52492</v>
      </c>
      <c r="E589" s="60"/>
      <c r="F589" s="60" t="s">
        <v>265</v>
      </c>
      <c r="G589" s="60" t="s">
        <v>145</v>
      </c>
      <c r="H589" s="60"/>
      <c r="I589" s="63" t="s">
        <v>281</v>
      </c>
      <c r="L589" s="62"/>
      <c r="T589" s="62"/>
      <c r="AB589" s="62"/>
    </row>
    <row r="590" spans="1:28">
      <c r="A590" s="63">
        <v>197</v>
      </c>
      <c r="B590" s="116">
        <v>43241</v>
      </c>
      <c r="C590" s="118" t="s">
        <v>169</v>
      </c>
      <c r="D590" s="118"/>
      <c r="E590" s="117">
        <v>2436</v>
      </c>
      <c r="F590" s="118" t="s">
        <v>265</v>
      </c>
      <c r="G590" s="118" t="s">
        <v>146</v>
      </c>
      <c r="H590" s="117"/>
      <c r="I590" s="63" t="s">
        <v>281</v>
      </c>
      <c r="L590" s="62"/>
      <c r="T590" s="62"/>
      <c r="AB590" s="62"/>
    </row>
    <row r="591" spans="1:28">
      <c r="A591" s="63">
        <v>197</v>
      </c>
      <c r="B591" s="62">
        <v>43241</v>
      </c>
      <c r="C591" s="61" t="s">
        <v>2</v>
      </c>
      <c r="D591" s="63">
        <v>0</v>
      </c>
      <c r="E591" s="61"/>
      <c r="F591" s="61" t="s">
        <v>265</v>
      </c>
      <c r="G591" s="61" t="s">
        <v>146</v>
      </c>
      <c r="H591" s="61"/>
      <c r="I591" s="63" t="s">
        <v>281</v>
      </c>
      <c r="L591" s="62"/>
      <c r="T591" s="62"/>
      <c r="AB591" s="62"/>
    </row>
    <row r="592" spans="1:28">
      <c r="A592" s="63">
        <v>197</v>
      </c>
      <c r="B592" s="58">
        <v>43241</v>
      </c>
      <c r="C592" s="60" t="s">
        <v>266</v>
      </c>
      <c r="D592" s="59">
        <v>2436</v>
      </c>
      <c r="E592" s="60"/>
      <c r="F592" s="60" t="s">
        <v>265</v>
      </c>
      <c r="G592" s="60" t="s">
        <v>146</v>
      </c>
      <c r="H592" s="60"/>
      <c r="I592" s="63" t="s">
        <v>281</v>
      </c>
      <c r="L592" s="62"/>
      <c r="T592" s="62"/>
      <c r="AB592" s="62"/>
    </row>
    <row r="593" spans="1:28">
      <c r="A593" s="63">
        <v>198</v>
      </c>
      <c r="B593" s="116">
        <v>43241</v>
      </c>
      <c r="C593" s="118" t="s">
        <v>169</v>
      </c>
      <c r="D593" s="118"/>
      <c r="E593" s="117">
        <v>63480</v>
      </c>
      <c r="F593" s="118" t="s">
        <v>265</v>
      </c>
      <c r="G593" s="118" t="s">
        <v>236</v>
      </c>
      <c r="H593" s="117"/>
      <c r="I593" s="63" t="s">
        <v>281</v>
      </c>
      <c r="L593" s="62"/>
      <c r="T593" s="62"/>
      <c r="AB593" s="62"/>
    </row>
    <row r="594" spans="1:28">
      <c r="A594" s="63">
        <v>198</v>
      </c>
      <c r="B594" s="62">
        <v>43241</v>
      </c>
      <c r="C594" s="61" t="s">
        <v>2</v>
      </c>
      <c r="D594" s="63">
        <v>6348</v>
      </c>
      <c r="E594" s="61"/>
      <c r="F594" s="61" t="s">
        <v>265</v>
      </c>
      <c r="G594" s="61" t="s">
        <v>236</v>
      </c>
      <c r="H594" s="61"/>
      <c r="I594" s="63" t="s">
        <v>281</v>
      </c>
      <c r="L594" s="62"/>
      <c r="T594" s="62"/>
      <c r="AB594" s="62"/>
    </row>
    <row r="595" spans="1:28">
      <c r="A595" s="63">
        <v>198</v>
      </c>
      <c r="B595" s="58">
        <v>43241</v>
      </c>
      <c r="C595" s="60" t="s">
        <v>266</v>
      </c>
      <c r="D595" s="59">
        <v>69828</v>
      </c>
      <c r="E595" s="60"/>
      <c r="F595" s="60" t="s">
        <v>265</v>
      </c>
      <c r="G595" s="60" t="s">
        <v>236</v>
      </c>
      <c r="H595" s="60"/>
      <c r="I595" s="63" t="s">
        <v>281</v>
      </c>
      <c r="L595" s="62"/>
      <c r="T595" s="62"/>
      <c r="AB595" s="62"/>
    </row>
    <row r="596" spans="1:28">
      <c r="A596" s="63">
        <v>199</v>
      </c>
      <c r="B596" s="116">
        <v>43241</v>
      </c>
      <c r="C596" s="118" t="s">
        <v>169</v>
      </c>
      <c r="D596" s="118"/>
      <c r="E596" s="117">
        <v>3242</v>
      </c>
      <c r="F596" s="118" t="s">
        <v>265</v>
      </c>
      <c r="G596" s="118" t="s">
        <v>237</v>
      </c>
      <c r="H596" s="117"/>
      <c r="I596" s="63" t="s">
        <v>281</v>
      </c>
      <c r="L596" s="62"/>
      <c r="T596" s="62"/>
      <c r="AB596" s="62"/>
    </row>
    <row r="597" spans="1:28">
      <c r="A597" s="63">
        <v>199</v>
      </c>
      <c r="B597" s="62">
        <v>43241</v>
      </c>
      <c r="C597" s="61" t="s">
        <v>2</v>
      </c>
      <c r="D597" s="63">
        <v>0</v>
      </c>
      <c r="E597" s="61"/>
      <c r="F597" s="61" t="s">
        <v>265</v>
      </c>
      <c r="G597" s="61" t="s">
        <v>237</v>
      </c>
      <c r="H597" s="61"/>
      <c r="I597" s="63" t="s">
        <v>281</v>
      </c>
      <c r="L597" s="62"/>
      <c r="T597" s="62"/>
      <c r="AB597" s="62"/>
    </row>
    <row r="598" spans="1:28">
      <c r="A598" s="63">
        <v>199</v>
      </c>
      <c r="B598" s="58">
        <v>43241</v>
      </c>
      <c r="C598" s="60" t="s">
        <v>266</v>
      </c>
      <c r="D598" s="59">
        <v>3242</v>
      </c>
      <c r="E598" s="60"/>
      <c r="F598" s="60" t="s">
        <v>265</v>
      </c>
      <c r="G598" s="60" t="s">
        <v>237</v>
      </c>
      <c r="H598" s="60"/>
      <c r="I598" s="63" t="s">
        <v>281</v>
      </c>
      <c r="L598" s="62"/>
      <c r="T598" s="62"/>
      <c r="AB598" s="62"/>
    </row>
    <row r="599" spans="1:28">
      <c r="A599" s="63">
        <v>200</v>
      </c>
      <c r="B599" s="116">
        <v>43241</v>
      </c>
      <c r="C599" s="118" t="s">
        <v>169</v>
      </c>
      <c r="D599" s="118"/>
      <c r="E599" s="117">
        <v>27790</v>
      </c>
      <c r="F599" s="118" t="s">
        <v>122</v>
      </c>
      <c r="G599" s="118" t="s">
        <v>145</v>
      </c>
      <c r="H599" s="117"/>
      <c r="I599" s="63" t="s">
        <v>281</v>
      </c>
      <c r="L599" s="62"/>
      <c r="T599" s="62"/>
      <c r="AB599" s="62"/>
    </row>
    <row r="600" spans="1:28">
      <c r="A600" s="63">
        <v>200</v>
      </c>
      <c r="B600" s="62">
        <v>43241</v>
      </c>
      <c r="C600" s="61" t="s">
        <v>2</v>
      </c>
      <c r="D600" s="63">
        <v>2779</v>
      </c>
      <c r="E600" s="61"/>
      <c r="F600" s="61" t="s">
        <v>122</v>
      </c>
      <c r="G600" s="61" t="s">
        <v>145</v>
      </c>
      <c r="H600" s="61"/>
      <c r="I600" s="63" t="s">
        <v>281</v>
      </c>
      <c r="L600" s="62"/>
      <c r="T600" s="62"/>
      <c r="AB600" s="62"/>
    </row>
    <row r="601" spans="1:28">
      <c r="A601" s="63">
        <v>200</v>
      </c>
      <c r="B601" s="58">
        <v>43241</v>
      </c>
      <c r="C601" s="60" t="s">
        <v>266</v>
      </c>
      <c r="D601" s="59">
        <v>30569</v>
      </c>
      <c r="E601" s="60"/>
      <c r="F601" s="60" t="s">
        <v>122</v>
      </c>
      <c r="G601" s="60" t="s">
        <v>145</v>
      </c>
      <c r="H601" s="60"/>
      <c r="I601" s="63" t="s">
        <v>281</v>
      </c>
      <c r="L601" s="62"/>
      <c r="T601" s="62"/>
      <c r="AB601" s="62"/>
    </row>
    <row r="602" spans="1:28">
      <c r="A602" s="63">
        <v>201</v>
      </c>
      <c r="B602" s="116">
        <v>43241</v>
      </c>
      <c r="C602" s="118" t="s">
        <v>169</v>
      </c>
      <c r="D602" s="118"/>
      <c r="E602" s="117">
        <v>1419</v>
      </c>
      <c r="F602" s="118" t="s">
        <v>122</v>
      </c>
      <c r="G602" s="118" t="s">
        <v>146</v>
      </c>
      <c r="H602" s="117"/>
      <c r="I602" s="63" t="s">
        <v>281</v>
      </c>
      <c r="L602" s="62"/>
      <c r="T602" s="62"/>
      <c r="AB602" s="62"/>
    </row>
    <row r="603" spans="1:28">
      <c r="A603" s="63">
        <v>201</v>
      </c>
      <c r="B603" s="62">
        <v>43241</v>
      </c>
      <c r="C603" s="61" t="s">
        <v>2</v>
      </c>
      <c r="D603" s="63">
        <v>0</v>
      </c>
      <c r="E603" s="61"/>
      <c r="F603" s="61" t="s">
        <v>122</v>
      </c>
      <c r="G603" s="61" t="s">
        <v>146</v>
      </c>
      <c r="H603" s="61"/>
      <c r="I603" s="63" t="s">
        <v>281</v>
      </c>
      <c r="L603" s="62"/>
      <c r="T603" s="62"/>
      <c r="AB603" s="62"/>
    </row>
    <row r="604" spans="1:28">
      <c r="A604" s="63">
        <v>201</v>
      </c>
      <c r="B604" s="58">
        <v>43241</v>
      </c>
      <c r="C604" s="60" t="s">
        <v>266</v>
      </c>
      <c r="D604" s="59">
        <v>1419</v>
      </c>
      <c r="E604" s="60"/>
      <c r="F604" s="60" t="s">
        <v>122</v>
      </c>
      <c r="G604" s="60" t="s">
        <v>146</v>
      </c>
      <c r="H604" s="60"/>
      <c r="I604" s="63" t="s">
        <v>281</v>
      </c>
      <c r="L604" s="62"/>
      <c r="T604" s="62"/>
      <c r="AB604" s="62"/>
    </row>
    <row r="605" spans="1:28">
      <c r="A605" s="63">
        <v>202</v>
      </c>
      <c r="B605" s="116">
        <v>43241</v>
      </c>
      <c r="C605" s="118" t="s">
        <v>169</v>
      </c>
      <c r="D605" s="118"/>
      <c r="E605" s="117">
        <v>332610</v>
      </c>
      <c r="F605" s="118" t="s">
        <v>122</v>
      </c>
      <c r="G605" s="118" t="s">
        <v>145</v>
      </c>
      <c r="H605" s="117"/>
      <c r="I605" s="63" t="s">
        <v>281</v>
      </c>
      <c r="L605" s="62"/>
      <c r="T605" s="62"/>
      <c r="AB605" s="62"/>
    </row>
    <row r="606" spans="1:28">
      <c r="A606" s="63">
        <v>202</v>
      </c>
      <c r="B606" s="62">
        <v>43241</v>
      </c>
      <c r="C606" s="61" t="s">
        <v>2</v>
      </c>
      <c r="D606" s="63">
        <v>33261</v>
      </c>
      <c r="E606" s="61"/>
      <c r="F606" s="61" t="s">
        <v>122</v>
      </c>
      <c r="G606" s="61" t="s">
        <v>145</v>
      </c>
      <c r="H606" s="61"/>
      <c r="I606" s="63" t="s">
        <v>281</v>
      </c>
      <c r="L606" s="62"/>
      <c r="T606" s="62"/>
      <c r="AB606" s="62"/>
    </row>
    <row r="607" spans="1:28">
      <c r="A607" s="63">
        <v>202</v>
      </c>
      <c r="B607" s="58">
        <v>43241</v>
      </c>
      <c r="C607" s="60" t="s">
        <v>266</v>
      </c>
      <c r="D607" s="59">
        <v>365871</v>
      </c>
      <c r="E607" s="60"/>
      <c r="F607" s="60" t="s">
        <v>122</v>
      </c>
      <c r="G607" s="60" t="s">
        <v>145</v>
      </c>
      <c r="H607" s="60"/>
      <c r="I607" s="63" t="s">
        <v>281</v>
      </c>
      <c r="L607" s="62"/>
      <c r="T607" s="62"/>
      <c r="AB607" s="62"/>
    </row>
    <row r="608" spans="1:28">
      <c r="A608" s="63">
        <v>203</v>
      </c>
      <c r="B608" s="116">
        <v>43241</v>
      </c>
      <c r="C608" s="118" t="s">
        <v>169</v>
      </c>
      <c r="D608" s="118"/>
      <c r="E608" s="117">
        <v>16984</v>
      </c>
      <c r="F608" s="118" t="s">
        <v>122</v>
      </c>
      <c r="G608" s="118" t="s">
        <v>146</v>
      </c>
      <c r="H608" s="117"/>
      <c r="I608" s="63" t="s">
        <v>281</v>
      </c>
      <c r="L608" s="62"/>
      <c r="T608" s="62"/>
      <c r="AB608" s="62"/>
    </row>
    <row r="609" spans="1:28">
      <c r="A609" s="63">
        <v>203</v>
      </c>
      <c r="B609" s="62">
        <v>43241</v>
      </c>
      <c r="C609" s="61" t="s">
        <v>2</v>
      </c>
      <c r="D609" s="63">
        <v>0</v>
      </c>
      <c r="E609" s="61"/>
      <c r="F609" s="61" t="s">
        <v>122</v>
      </c>
      <c r="G609" s="61" t="s">
        <v>146</v>
      </c>
      <c r="H609" s="61"/>
      <c r="I609" s="63" t="s">
        <v>281</v>
      </c>
      <c r="L609" s="62"/>
      <c r="T609" s="62"/>
      <c r="AB609" s="62"/>
    </row>
    <row r="610" spans="1:28">
      <c r="A610" s="63">
        <v>203</v>
      </c>
      <c r="B610" s="58">
        <v>43241</v>
      </c>
      <c r="C610" s="60" t="s">
        <v>266</v>
      </c>
      <c r="D610" s="59">
        <v>16984</v>
      </c>
      <c r="E610" s="60"/>
      <c r="F610" s="60" t="s">
        <v>122</v>
      </c>
      <c r="G610" s="60" t="s">
        <v>146</v>
      </c>
      <c r="H610" s="60"/>
      <c r="I610" s="63" t="s">
        <v>281</v>
      </c>
      <c r="L610" s="62"/>
      <c r="T610" s="62"/>
      <c r="AB610" s="62"/>
    </row>
    <row r="611" spans="1:28">
      <c r="A611" s="63">
        <v>204</v>
      </c>
      <c r="B611" s="116">
        <v>43241</v>
      </c>
      <c r="C611" s="118" t="s">
        <v>169</v>
      </c>
      <c r="D611" s="118"/>
      <c r="E611" s="117">
        <v>4123310</v>
      </c>
      <c r="F611" s="118" t="s">
        <v>122</v>
      </c>
      <c r="G611" s="118" t="s">
        <v>236</v>
      </c>
      <c r="H611" s="117"/>
      <c r="I611" s="63" t="s">
        <v>281</v>
      </c>
      <c r="L611" s="62"/>
      <c r="T611" s="62"/>
      <c r="AB611" s="62"/>
    </row>
    <row r="612" spans="1:28">
      <c r="A612" s="63">
        <v>204</v>
      </c>
      <c r="B612" s="62">
        <v>43241</v>
      </c>
      <c r="C612" s="61" t="s">
        <v>2</v>
      </c>
      <c r="D612" s="63">
        <v>412331</v>
      </c>
      <c r="E612" s="61"/>
      <c r="F612" s="61" t="s">
        <v>122</v>
      </c>
      <c r="G612" s="61" t="s">
        <v>236</v>
      </c>
      <c r="H612" s="61"/>
      <c r="I612" s="63" t="s">
        <v>281</v>
      </c>
      <c r="L612" s="62"/>
      <c r="T612" s="62"/>
      <c r="AB612" s="62"/>
    </row>
    <row r="613" spans="1:28">
      <c r="A613" s="63">
        <v>204</v>
      </c>
      <c r="B613" s="58">
        <v>43241</v>
      </c>
      <c r="C613" s="60" t="s">
        <v>266</v>
      </c>
      <c r="D613" s="59">
        <v>4535641</v>
      </c>
      <c r="E613" s="60"/>
      <c r="F613" s="60" t="s">
        <v>122</v>
      </c>
      <c r="G613" s="60" t="s">
        <v>236</v>
      </c>
      <c r="H613" s="60"/>
      <c r="I613" s="63" t="s">
        <v>281</v>
      </c>
      <c r="L613" s="62"/>
      <c r="T613" s="62"/>
      <c r="AB613" s="62"/>
    </row>
    <row r="614" spans="1:28">
      <c r="A614" s="63">
        <v>205</v>
      </c>
      <c r="B614" s="116">
        <v>43241</v>
      </c>
      <c r="C614" s="118" t="s">
        <v>169</v>
      </c>
      <c r="D614" s="118"/>
      <c r="E614" s="117">
        <v>210560</v>
      </c>
      <c r="F614" s="118" t="s">
        <v>122</v>
      </c>
      <c r="G614" s="118" t="s">
        <v>237</v>
      </c>
      <c r="H614" s="117"/>
      <c r="I614" s="63" t="s">
        <v>281</v>
      </c>
      <c r="L614" s="62"/>
      <c r="T614" s="62"/>
      <c r="AB614" s="62"/>
    </row>
    <row r="615" spans="1:28">
      <c r="A615" s="63">
        <v>205</v>
      </c>
      <c r="B615" s="62">
        <v>43241</v>
      </c>
      <c r="C615" s="61" t="s">
        <v>2</v>
      </c>
      <c r="D615" s="63">
        <v>0</v>
      </c>
      <c r="E615" s="61"/>
      <c r="F615" s="61" t="s">
        <v>122</v>
      </c>
      <c r="G615" s="61" t="s">
        <v>237</v>
      </c>
      <c r="H615" s="61"/>
      <c r="I615" s="63" t="s">
        <v>281</v>
      </c>
      <c r="L615" s="62"/>
      <c r="T615" s="62"/>
      <c r="AB615" s="62"/>
    </row>
    <row r="616" spans="1:28">
      <c r="A616" s="63">
        <v>205</v>
      </c>
      <c r="B616" s="58">
        <v>43241</v>
      </c>
      <c r="C616" s="60" t="s">
        <v>266</v>
      </c>
      <c r="D616" s="59">
        <v>210560</v>
      </c>
      <c r="E616" s="60"/>
      <c r="F616" s="60" t="s">
        <v>122</v>
      </c>
      <c r="G616" s="60" t="s">
        <v>237</v>
      </c>
      <c r="H616" s="60"/>
      <c r="I616" s="63" t="s">
        <v>281</v>
      </c>
      <c r="L616" s="62"/>
      <c r="T616" s="62"/>
      <c r="AB616" s="62"/>
    </row>
    <row r="617" spans="1:28">
      <c r="A617" s="63">
        <v>206</v>
      </c>
      <c r="B617" s="116">
        <v>43241</v>
      </c>
      <c r="C617" s="118" t="s">
        <v>169</v>
      </c>
      <c r="D617" s="118"/>
      <c r="E617" s="117">
        <v>0</v>
      </c>
      <c r="F617" s="118" t="s">
        <v>122</v>
      </c>
      <c r="G617" s="118" t="s">
        <v>147</v>
      </c>
      <c r="H617" s="117"/>
      <c r="I617" s="63" t="s">
        <v>281</v>
      </c>
      <c r="L617" s="62"/>
      <c r="T617" s="62"/>
      <c r="AB617" s="62"/>
    </row>
    <row r="618" spans="1:28">
      <c r="A618" s="63">
        <v>206</v>
      </c>
      <c r="B618" s="62">
        <v>43241</v>
      </c>
      <c r="C618" s="61" t="s">
        <v>2</v>
      </c>
      <c r="D618" s="63">
        <v>0</v>
      </c>
      <c r="E618" s="61"/>
      <c r="F618" s="61" t="s">
        <v>122</v>
      </c>
      <c r="G618" s="61" t="s">
        <v>147</v>
      </c>
      <c r="H618" s="61"/>
      <c r="I618" s="63" t="s">
        <v>281</v>
      </c>
      <c r="L618" s="62"/>
      <c r="T618" s="62"/>
      <c r="AB618" s="62"/>
    </row>
    <row r="619" spans="1:28">
      <c r="A619" s="63">
        <v>206</v>
      </c>
      <c r="B619" s="58">
        <v>43241</v>
      </c>
      <c r="C619" s="60" t="s">
        <v>266</v>
      </c>
      <c r="D619" s="59">
        <v>0</v>
      </c>
      <c r="E619" s="60"/>
      <c r="F619" s="60" t="s">
        <v>122</v>
      </c>
      <c r="G619" s="60" t="s">
        <v>147</v>
      </c>
      <c r="H619" s="60"/>
      <c r="I619" s="63" t="s">
        <v>281</v>
      </c>
      <c r="L619" s="62"/>
      <c r="T619" s="62"/>
      <c r="AB619" s="62"/>
    </row>
    <row r="620" spans="1:28">
      <c r="A620" s="63">
        <v>207</v>
      </c>
      <c r="B620" s="116">
        <v>43241</v>
      </c>
      <c r="C620" s="118" t="s">
        <v>169</v>
      </c>
      <c r="D620" s="118"/>
      <c r="E620" s="117">
        <v>866450</v>
      </c>
      <c r="F620" s="118" t="s">
        <v>144</v>
      </c>
      <c r="G620" s="118" t="s">
        <v>145</v>
      </c>
      <c r="H620" s="117"/>
      <c r="I620" s="63" t="s">
        <v>281</v>
      </c>
      <c r="L620" s="62"/>
      <c r="T620" s="62"/>
      <c r="AB620" s="62"/>
    </row>
    <row r="621" spans="1:28">
      <c r="A621" s="63">
        <v>207</v>
      </c>
      <c r="B621" s="62">
        <v>43241</v>
      </c>
      <c r="C621" s="61" t="s">
        <v>2</v>
      </c>
      <c r="D621" s="63">
        <v>86645</v>
      </c>
      <c r="E621" s="61"/>
      <c r="F621" s="61" t="s">
        <v>144</v>
      </c>
      <c r="G621" s="61" t="s">
        <v>145</v>
      </c>
      <c r="H621" s="61"/>
      <c r="I621" s="63" t="s">
        <v>281</v>
      </c>
      <c r="L621" s="62"/>
      <c r="T621" s="62"/>
      <c r="AB621" s="62"/>
    </row>
    <row r="622" spans="1:28">
      <c r="A622" s="63">
        <v>207</v>
      </c>
      <c r="B622" s="58">
        <v>43241</v>
      </c>
      <c r="C622" s="60" t="s">
        <v>266</v>
      </c>
      <c r="D622" s="59">
        <v>953095</v>
      </c>
      <c r="E622" s="60"/>
      <c r="F622" s="60" t="s">
        <v>144</v>
      </c>
      <c r="G622" s="60" t="s">
        <v>145</v>
      </c>
      <c r="H622" s="60"/>
      <c r="I622" s="63" t="s">
        <v>281</v>
      </c>
      <c r="L622" s="62"/>
      <c r="T622" s="62"/>
      <c r="AB622" s="62"/>
    </row>
    <row r="623" spans="1:28">
      <c r="A623" s="63">
        <v>208</v>
      </c>
      <c r="B623" s="116">
        <v>43241</v>
      </c>
      <c r="C623" s="118" t="s">
        <v>169</v>
      </c>
      <c r="D623" s="118"/>
      <c r="E623" s="117">
        <v>44244</v>
      </c>
      <c r="F623" s="118" t="s">
        <v>144</v>
      </c>
      <c r="G623" s="118" t="s">
        <v>146</v>
      </c>
      <c r="H623" s="117"/>
      <c r="I623" s="63" t="s">
        <v>281</v>
      </c>
      <c r="L623" s="62"/>
      <c r="T623" s="62"/>
      <c r="AB623" s="62"/>
    </row>
    <row r="624" spans="1:28">
      <c r="A624" s="63">
        <v>208</v>
      </c>
      <c r="B624" s="62">
        <v>43241</v>
      </c>
      <c r="C624" s="61" t="s">
        <v>2</v>
      </c>
      <c r="D624" s="63">
        <v>0</v>
      </c>
      <c r="E624" s="61"/>
      <c r="F624" s="61" t="s">
        <v>144</v>
      </c>
      <c r="G624" s="61" t="s">
        <v>146</v>
      </c>
      <c r="H624" s="61"/>
      <c r="I624" s="63" t="s">
        <v>281</v>
      </c>
      <c r="L624" s="62"/>
      <c r="T624" s="62"/>
      <c r="AB624" s="62"/>
    </row>
    <row r="625" spans="1:28">
      <c r="A625" s="63">
        <v>208</v>
      </c>
      <c r="B625" s="58">
        <v>43241</v>
      </c>
      <c r="C625" s="60" t="s">
        <v>266</v>
      </c>
      <c r="D625" s="59">
        <v>44244</v>
      </c>
      <c r="E625" s="60"/>
      <c r="F625" s="60" t="s">
        <v>144</v>
      </c>
      <c r="G625" s="60" t="s">
        <v>146</v>
      </c>
      <c r="H625" s="60"/>
      <c r="I625" s="63" t="s">
        <v>281</v>
      </c>
      <c r="L625" s="62"/>
      <c r="T625" s="62"/>
      <c r="AB625" s="62"/>
    </row>
    <row r="626" spans="1:28">
      <c r="A626" s="63">
        <v>209</v>
      </c>
      <c r="B626" s="116">
        <v>43241</v>
      </c>
      <c r="C626" s="118" t="s">
        <v>169</v>
      </c>
      <c r="D626" s="118"/>
      <c r="E626" s="117">
        <v>8088420</v>
      </c>
      <c r="F626" s="118" t="s">
        <v>144</v>
      </c>
      <c r="G626" s="118" t="s">
        <v>236</v>
      </c>
      <c r="H626" s="117"/>
      <c r="I626" s="63" t="s">
        <v>281</v>
      </c>
      <c r="L626" s="62"/>
      <c r="T626" s="62"/>
      <c r="AB626" s="62"/>
    </row>
    <row r="627" spans="1:28">
      <c r="A627" s="63">
        <v>209</v>
      </c>
      <c r="B627" s="62">
        <v>43241</v>
      </c>
      <c r="C627" s="61" t="s">
        <v>2</v>
      </c>
      <c r="D627" s="63">
        <v>808842</v>
      </c>
      <c r="E627" s="61"/>
      <c r="F627" s="61" t="s">
        <v>144</v>
      </c>
      <c r="G627" s="61" t="s">
        <v>236</v>
      </c>
      <c r="H627" s="61"/>
      <c r="I627" s="63" t="s">
        <v>281</v>
      </c>
      <c r="L627" s="62"/>
      <c r="T627" s="62"/>
      <c r="AB627" s="62"/>
    </row>
    <row r="628" spans="1:28">
      <c r="A628" s="63">
        <v>209</v>
      </c>
      <c r="B628" s="58">
        <v>43241</v>
      </c>
      <c r="C628" s="60" t="s">
        <v>266</v>
      </c>
      <c r="D628" s="59">
        <v>8897262</v>
      </c>
      <c r="E628" s="60"/>
      <c r="F628" s="60" t="s">
        <v>144</v>
      </c>
      <c r="G628" s="60" t="s">
        <v>236</v>
      </c>
      <c r="H628" s="60"/>
      <c r="I628" s="63" t="s">
        <v>281</v>
      </c>
      <c r="L628" s="62"/>
      <c r="T628" s="62"/>
      <c r="AB628" s="62"/>
    </row>
    <row r="629" spans="1:28">
      <c r="A629" s="63">
        <v>210</v>
      </c>
      <c r="B629" s="116">
        <v>43241</v>
      </c>
      <c r="C629" s="118" t="s">
        <v>169</v>
      </c>
      <c r="D629" s="118"/>
      <c r="E629" s="117">
        <v>413042</v>
      </c>
      <c r="F629" s="118" t="s">
        <v>144</v>
      </c>
      <c r="G629" s="118" t="s">
        <v>237</v>
      </c>
      <c r="H629" s="117"/>
      <c r="I629" s="63" t="s">
        <v>281</v>
      </c>
      <c r="L629" s="62"/>
      <c r="T629" s="62"/>
      <c r="AB629" s="62"/>
    </row>
    <row r="630" spans="1:28">
      <c r="A630" s="63">
        <v>210</v>
      </c>
      <c r="B630" s="62">
        <v>43241</v>
      </c>
      <c r="C630" s="61" t="s">
        <v>2</v>
      </c>
      <c r="D630" s="63">
        <v>0</v>
      </c>
      <c r="E630" s="61"/>
      <c r="F630" s="61" t="s">
        <v>144</v>
      </c>
      <c r="G630" s="61" t="s">
        <v>237</v>
      </c>
      <c r="H630" s="61"/>
      <c r="I630" s="63" t="s">
        <v>281</v>
      </c>
      <c r="L630" s="62"/>
      <c r="T630" s="62"/>
      <c r="AB630" s="62"/>
    </row>
    <row r="631" spans="1:28">
      <c r="A631" s="63">
        <v>210</v>
      </c>
      <c r="B631" s="58">
        <v>43241</v>
      </c>
      <c r="C631" s="60" t="s">
        <v>266</v>
      </c>
      <c r="D631" s="59">
        <v>413042</v>
      </c>
      <c r="E631" s="60"/>
      <c r="F631" s="60" t="s">
        <v>144</v>
      </c>
      <c r="G631" s="60" t="s">
        <v>237</v>
      </c>
      <c r="H631" s="60"/>
      <c r="I631" s="63" t="s">
        <v>281</v>
      </c>
      <c r="L631" s="62"/>
      <c r="T631" s="62"/>
      <c r="AB631" s="62"/>
    </row>
    <row r="632" spans="1:28">
      <c r="A632" s="63">
        <v>211</v>
      </c>
      <c r="B632" s="116">
        <v>43241</v>
      </c>
      <c r="C632" s="118" t="s">
        <v>169</v>
      </c>
      <c r="D632" s="118"/>
      <c r="E632" s="117">
        <v>0</v>
      </c>
      <c r="F632" s="118" t="s">
        <v>144</v>
      </c>
      <c r="G632" s="118" t="s">
        <v>147</v>
      </c>
      <c r="H632" s="117"/>
      <c r="I632" s="63" t="s">
        <v>281</v>
      </c>
      <c r="L632" s="62"/>
      <c r="T632" s="62"/>
      <c r="AB632" s="62"/>
    </row>
    <row r="633" spans="1:28">
      <c r="A633" s="63">
        <v>211</v>
      </c>
      <c r="B633" s="62">
        <v>43241</v>
      </c>
      <c r="C633" s="61" t="s">
        <v>2</v>
      </c>
      <c r="D633" s="63">
        <v>0</v>
      </c>
      <c r="E633" s="61"/>
      <c r="F633" s="61" t="s">
        <v>144</v>
      </c>
      <c r="G633" s="61" t="s">
        <v>147</v>
      </c>
      <c r="H633" s="61"/>
      <c r="I633" s="63" t="s">
        <v>281</v>
      </c>
      <c r="L633" s="62"/>
      <c r="T633" s="62"/>
      <c r="AB633" s="62"/>
    </row>
    <row r="634" spans="1:28">
      <c r="A634" s="63">
        <v>211</v>
      </c>
      <c r="B634" s="58">
        <v>43241</v>
      </c>
      <c r="C634" s="60" t="s">
        <v>266</v>
      </c>
      <c r="D634" s="59">
        <v>0</v>
      </c>
      <c r="E634" s="60"/>
      <c r="F634" s="60" t="s">
        <v>144</v>
      </c>
      <c r="G634" s="60" t="s">
        <v>147</v>
      </c>
      <c r="H634" s="60"/>
      <c r="I634" s="63" t="s">
        <v>281</v>
      </c>
      <c r="L634" s="62"/>
      <c r="T634" s="62"/>
      <c r="AB634" s="62"/>
    </row>
    <row r="635" spans="1:28">
      <c r="A635" s="63">
        <v>212</v>
      </c>
      <c r="B635" s="116">
        <v>43241</v>
      </c>
      <c r="C635" s="118" t="s">
        <v>169</v>
      </c>
      <c r="D635" s="118"/>
      <c r="E635" s="117">
        <v>685866</v>
      </c>
      <c r="F635" s="118" t="s">
        <v>129</v>
      </c>
      <c r="G635" s="118" t="s">
        <v>232</v>
      </c>
      <c r="H635" s="117"/>
      <c r="I635" s="63" t="s">
        <v>281</v>
      </c>
      <c r="L635" s="62"/>
      <c r="T635" s="62"/>
      <c r="AB635" s="62"/>
    </row>
    <row r="636" spans="1:28">
      <c r="A636" s="63">
        <v>212</v>
      </c>
      <c r="B636" s="62">
        <v>43241</v>
      </c>
      <c r="C636" s="61" t="s">
        <v>2</v>
      </c>
      <c r="D636" s="63">
        <v>68586</v>
      </c>
      <c r="E636" s="61"/>
      <c r="F636" s="61" t="s">
        <v>129</v>
      </c>
      <c r="G636" s="61" t="s">
        <v>232</v>
      </c>
      <c r="H636" s="61"/>
      <c r="I636" s="63" t="s">
        <v>281</v>
      </c>
      <c r="L636" s="62"/>
      <c r="T636" s="62"/>
      <c r="AB636" s="62"/>
    </row>
    <row r="637" spans="1:28">
      <c r="A637" s="63">
        <v>212</v>
      </c>
      <c r="B637" s="58">
        <v>43241</v>
      </c>
      <c r="C637" s="60" t="s">
        <v>266</v>
      </c>
      <c r="D637" s="59">
        <v>754452</v>
      </c>
      <c r="E637" s="60"/>
      <c r="F637" s="60" t="s">
        <v>129</v>
      </c>
      <c r="G637" s="60" t="s">
        <v>232</v>
      </c>
      <c r="H637" s="60"/>
      <c r="I637" s="63" t="s">
        <v>281</v>
      </c>
      <c r="L637" s="62"/>
      <c r="T637" s="62"/>
      <c r="AB637" s="62"/>
    </row>
    <row r="638" spans="1:28">
      <c r="A638" s="63">
        <v>213</v>
      </c>
      <c r="B638" s="116">
        <v>43241</v>
      </c>
      <c r="C638" s="118" t="s">
        <v>169</v>
      </c>
      <c r="D638" s="118"/>
      <c r="E638" s="117">
        <v>360276</v>
      </c>
      <c r="F638" s="118" t="s">
        <v>129</v>
      </c>
      <c r="G638" s="118" t="s">
        <v>233</v>
      </c>
      <c r="H638" s="117"/>
      <c r="I638" s="63" t="s">
        <v>281</v>
      </c>
      <c r="L638" s="62"/>
      <c r="T638" s="62"/>
      <c r="AB638" s="62"/>
    </row>
    <row r="639" spans="1:28">
      <c r="A639" s="63">
        <v>213</v>
      </c>
      <c r="B639" s="62">
        <v>43241</v>
      </c>
      <c r="C639" s="61" t="s">
        <v>2</v>
      </c>
      <c r="D639" s="63">
        <v>0</v>
      </c>
      <c r="E639" s="61"/>
      <c r="F639" s="61" t="s">
        <v>129</v>
      </c>
      <c r="G639" s="61" t="s">
        <v>233</v>
      </c>
      <c r="H639" s="61"/>
      <c r="I639" s="63" t="s">
        <v>281</v>
      </c>
      <c r="L639" s="62"/>
      <c r="T639" s="62"/>
      <c r="AB639" s="62"/>
    </row>
    <row r="640" spans="1:28">
      <c r="A640" s="63">
        <v>213</v>
      </c>
      <c r="B640" s="58">
        <v>43241</v>
      </c>
      <c r="C640" s="60" t="s">
        <v>266</v>
      </c>
      <c r="D640" s="59">
        <v>360276</v>
      </c>
      <c r="E640" s="60"/>
      <c r="F640" s="60" t="s">
        <v>129</v>
      </c>
      <c r="G640" s="60" t="s">
        <v>233</v>
      </c>
      <c r="H640" s="60"/>
      <c r="I640" s="63" t="s">
        <v>281</v>
      </c>
      <c r="L640" s="62"/>
      <c r="T640" s="62"/>
      <c r="AB640" s="62"/>
    </row>
    <row r="641" spans="1:28">
      <c r="A641" s="63">
        <v>214</v>
      </c>
      <c r="B641" s="116">
        <v>43241</v>
      </c>
      <c r="C641" s="118" t="s">
        <v>169</v>
      </c>
      <c r="D641" s="118"/>
      <c r="E641" s="117">
        <v>406515</v>
      </c>
      <c r="F641" s="118" t="s">
        <v>117</v>
      </c>
      <c r="G641" s="118" t="s">
        <v>232</v>
      </c>
      <c r="H641" s="117"/>
      <c r="I641" s="63" t="s">
        <v>281</v>
      </c>
      <c r="L641" s="62"/>
      <c r="T641" s="62"/>
      <c r="AB641" s="62"/>
    </row>
    <row r="642" spans="1:28">
      <c r="A642" s="63">
        <v>214</v>
      </c>
      <c r="B642" s="62">
        <v>43241</v>
      </c>
      <c r="C642" s="61" t="s">
        <v>2</v>
      </c>
      <c r="D642" s="63">
        <v>40651</v>
      </c>
      <c r="E642" s="61"/>
      <c r="F642" s="61" t="s">
        <v>117</v>
      </c>
      <c r="G642" s="61" t="s">
        <v>232</v>
      </c>
      <c r="H642" s="61"/>
      <c r="I642" s="63" t="s">
        <v>281</v>
      </c>
      <c r="L642" s="62"/>
      <c r="T642" s="62"/>
      <c r="AB642" s="62"/>
    </row>
    <row r="643" spans="1:28">
      <c r="A643" s="63">
        <v>214</v>
      </c>
      <c r="B643" s="58">
        <v>43241</v>
      </c>
      <c r="C643" s="60" t="s">
        <v>266</v>
      </c>
      <c r="D643" s="59">
        <v>447166</v>
      </c>
      <c r="E643" s="60"/>
      <c r="F643" s="60" t="s">
        <v>117</v>
      </c>
      <c r="G643" s="60" t="s">
        <v>232</v>
      </c>
      <c r="H643" s="60"/>
      <c r="I643" s="63" t="s">
        <v>281</v>
      </c>
      <c r="L643" s="62"/>
      <c r="T643" s="62"/>
      <c r="AB643" s="62"/>
    </row>
    <row r="644" spans="1:28">
      <c r="A644" s="63">
        <v>215</v>
      </c>
      <c r="B644" s="116">
        <v>43241</v>
      </c>
      <c r="C644" s="118" t="s">
        <v>169</v>
      </c>
      <c r="D644" s="118"/>
      <c r="E644" s="117">
        <v>130662</v>
      </c>
      <c r="F644" s="118" t="s">
        <v>117</v>
      </c>
      <c r="G644" s="118" t="s">
        <v>233</v>
      </c>
      <c r="H644" s="117"/>
      <c r="I644" s="63" t="s">
        <v>281</v>
      </c>
      <c r="L644" s="62"/>
      <c r="T644" s="62"/>
      <c r="AB644" s="62"/>
    </row>
    <row r="645" spans="1:28">
      <c r="A645" s="63">
        <v>215</v>
      </c>
      <c r="B645" s="62">
        <v>43241</v>
      </c>
      <c r="C645" s="61" t="s">
        <v>2</v>
      </c>
      <c r="D645" s="63">
        <v>0</v>
      </c>
      <c r="E645" s="61"/>
      <c r="F645" s="61" t="s">
        <v>117</v>
      </c>
      <c r="G645" s="61" t="s">
        <v>233</v>
      </c>
      <c r="H645" s="61"/>
      <c r="I645" s="63" t="s">
        <v>281</v>
      </c>
      <c r="L645" s="62"/>
      <c r="T645" s="62"/>
      <c r="AB645" s="62"/>
    </row>
    <row r="646" spans="1:28">
      <c r="A646" s="63">
        <v>215</v>
      </c>
      <c r="B646" s="58">
        <v>43241</v>
      </c>
      <c r="C646" s="60" t="s">
        <v>266</v>
      </c>
      <c r="D646" s="59">
        <v>130662</v>
      </c>
      <c r="E646" s="60"/>
      <c r="F646" s="60" t="s">
        <v>117</v>
      </c>
      <c r="G646" s="60" t="s">
        <v>233</v>
      </c>
      <c r="H646" s="60"/>
      <c r="I646" s="63" t="s">
        <v>281</v>
      </c>
      <c r="L646" s="62"/>
      <c r="T646" s="62"/>
      <c r="AB646" s="62"/>
    </row>
  </sheetData>
  <sortState ref="K2:R646">
    <sortCondition ref="K2:K646"/>
  </sortState>
  <phoneticPr fontId="1" type="noConversion"/>
  <dataValidations count="1">
    <dataValidation type="list" allowBlank="1" showInputMessage="1" showErrorMessage="1" sqref="C1 M1">
      <formula1>#REF!</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161"/>
  <sheetViews>
    <sheetView topLeftCell="A60" zoomScale="80" zoomScaleNormal="80" workbookViewId="0">
      <selection activeCell="G162" sqref="G162"/>
    </sheetView>
  </sheetViews>
  <sheetFormatPr defaultRowHeight="13.5"/>
  <cols>
    <col min="1" max="1" width="9" style="63"/>
    <col min="2" max="2" width="10.875" style="61" bestFit="1" customWidth="1"/>
    <col min="3" max="3" width="16.875" style="61" customWidth="1"/>
    <col min="4" max="4" width="16.875" style="63" customWidth="1"/>
    <col min="5" max="5" width="17.625" style="61" customWidth="1"/>
    <col min="6" max="6" width="26.625" style="61" customWidth="1"/>
    <col min="7" max="7" width="18.25" style="61" customWidth="1"/>
    <col min="8" max="9" width="9" style="61"/>
    <col min="10" max="10" width="9" style="63"/>
    <col min="11" max="11" width="10.875" style="61" bestFit="1" customWidth="1"/>
    <col min="12" max="12" width="10.875" style="61" customWidth="1"/>
    <col min="13" max="13" width="15.5" style="63" bestFit="1" customWidth="1"/>
    <col min="14" max="14" width="15.5" style="63" customWidth="1"/>
    <col min="15" max="15" width="26.5" style="61" bestFit="1" customWidth="1"/>
    <col min="16" max="17" width="9" style="61"/>
    <col min="18" max="18" width="9" style="63"/>
    <col min="19" max="19" width="10.875" style="61" bestFit="1" customWidth="1"/>
    <col min="20" max="21" width="10.875" style="61" customWidth="1"/>
    <col min="22" max="22" width="15.5" style="63" bestFit="1" customWidth="1"/>
    <col min="23" max="23" width="26.5" style="61" bestFit="1" customWidth="1"/>
    <col min="24" max="16384" width="9" style="61"/>
  </cols>
  <sheetData>
    <row r="1" spans="1:17">
      <c r="A1" s="63" t="s">
        <v>275</v>
      </c>
      <c r="B1" s="98" t="s">
        <v>257</v>
      </c>
      <c r="C1" s="99" t="s">
        <v>5</v>
      </c>
      <c r="D1" s="100" t="s">
        <v>6</v>
      </c>
      <c r="E1" s="100" t="s">
        <v>7</v>
      </c>
      <c r="F1" s="99" t="s">
        <v>34</v>
      </c>
      <c r="G1" s="99" t="s">
        <v>8</v>
      </c>
      <c r="H1" s="99" t="s">
        <v>9</v>
      </c>
      <c r="I1" s="63"/>
      <c r="K1" s="98" t="s">
        <v>257</v>
      </c>
      <c r="L1" s="99" t="s">
        <v>5</v>
      </c>
      <c r="M1" s="100" t="s">
        <v>6</v>
      </c>
      <c r="N1" s="100" t="s">
        <v>7</v>
      </c>
      <c r="O1" s="99" t="s">
        <v>34</v>
      </c>
      <c r="P1" s="99" t="s">
        <v>8</v>
      </c>
      <c r="Q1" s="99" t="s">
        <v>9</v>
      </c>
    </row>
    <row r="2" spans="1:17">
      <c r="A2" s="63">
        <v>1</v>
      </c>
      <c r="B2" s="116">
        <v>43224</v>
      </c>
      <c r="C2" s="119" t="s">
        <v>149</v>
      </c>
      <c r="D2" s="120">
        <v>5613686</v>
      </c>
      <c r="E2" s="120"/>
      <c r="F2" s="121" t="s">
        <v>139</v>
      </c>
      <c r="G2" s="118" t="s">
        <v>269</v>
      </c>
      <c r="H2" s="118"/>
      <c r="I2" s="61" t="s">
        <v>268</v>
      </c>
      <c r="J2" s="63">
        <v>1</v>
      </c>
      <c r="K2" s="61" t="s">
        <v>304</v>
      </c>
      <c r="L2" s="61" t="s">
        <v>314</v>
      </c>
      <c r="M2" s="61"/>
      <c r="N2" s="63">
        <v>4794900</v>
      </c>
      <c r="O2" s="61" t="s">
        <v>134</v>
      </c>
      <c r="P2" s="61" t="s">
        <v>313</v>
      </c>
    </row>
    <row r="3" spans="1:17">
      <c r="A3" s="63">
        <v>1</v>
      </c>
      <c r="B3" s="58">
        <v>43224</v>
      </c>
      <c r="C3" s="122" t="s">
        <v>274</v>
      </c>
      <c r="D3" s="60"/>
      <c r="E3" s="123">
        <v>5613686</v>
      </c>
      <c r="F3" s="124" t="s">
        <v>139</v>
      </c>
      <c r="G3" s="60" t="s">
        <v>269</v>
      </c>
      <c r="H3" s="60"/>
      <c r="I3" s="61" t="s">
        <v>268</v>
      </c>
      <c r="J3" s="63">
        <v>1</v>
      </c>
      <c r="K3" s="61" t="s">
        <v>304</v>
      </c>
      <c r="L3" s="61" t="s">
        <v>149</v>
      </c>
      <c r="M3" s="63">
        <v>4794900</v>
      </c>
      <c r="O3" s="61" t="s">
        <v>134</v>
      </c>
      <c r="P3" s="61" t="s">
        <v>313</v>
      </c>
    </row>
    <row r="4" spans="1:17">
      <c r="A4" s="63">
        <f t="shared" ref="A4:A35" si="0">A3+1</f>
        <v>2</v>
      </c>
      <c r="B4" s="116">
        <v>43224</v>
      </c>
      <c r="C4" s="119" t="s">
        <v>149</v>
      </c>
      <c r="D4" s="120">
        <v>15723014</v>
      </c>
      <c r="E4" s="120"/>
      <c r="F4" s="121" t="s">
        <v>139</v>
      </c>
      <c r="G4" s="118" t="s">
        <v>269</v>
      </c>
      <c r="H4" s="118"/>
      <c r="I4" s="61" t="s">
        <v>268</v>
      </c>
      <c r="J4" s="63">
        <v>2</v>
      </c>
      <c r="K4" s="61" t="s">
        <v>304</v>
      </c>
      <c r="L4" s="61" t="s">
        <v>314</v>
      </c>
      <c r="M4" s="61"/>
      <c r="N4" s="63">
        <v>8105900</v>
      </c>
      <c r="O4" s="61" t="s">
        <v>123</v>
      </c>
      <c r="P4" s="61" t="s">
        <v>313</v>
      </c>
    </row>
    <row r="5" spans="1:17">
      <c r="A5" s="63">
        <f t="shared" si="0"/>
        <v>3</v>
      </c>
      <c r="B5" s="58">
        <v>43224</v>
      </c>
      <c r="C5" s="122" t="s">
        <v>274</v>
      </c>
      <c r="D5" s="60"/>
      <c r="E5" s="123">
        <v>15723014</v>
      </c>
      <c r="F5" s="124" t="s">
        <v>139</v>
      </c>
      <c r="G5" s="60" t="s">
        <v>269</v>
      </c>
      <c r="H5" s="60"/>
      <c r="I5" s="61" t="s">
        <v>268</v>
      </c>
      <c r="J5" s="63">
        <v>2</v>
      </c>
      <c r="K5" s="61" t="s">
        <v>304</v>
      </c>
      <c r="L5" s="61" t="s">
        <v>149</v>
      </c>
      <c r="M5" s="63">
        <v>8105900</v>
      </c>
      <c r="O5" s="61" t="s">
        <v>123</v>
      </c>
      <c r="P5" s="61" t="s">
        <v>313</v>
      </c>
    </row>
    <row r="6" spans="1:17">
      <c r="A6" s="63">
        <f t="shared" si="0"/>
        <v>4</v>
      </c>
      <c r="B6" s="116">
        <v>43224</v>
      </c>
      <c r="C6" s="119" t="s">
        <v>279</v>
      </c>
      <c r="D6" s="120">
        <v>72228200</v>
      </c>
      <c r="E6" s="120"/>
      <c r="F6" s="121" t="s">
        <v>132</v>
      </c>
      <c r="G6" s="118" t="s">
        <v>269</v>
      </c>
      <c r="H6" s="118"/>
      <c r="I6" s="61" t="s">
        <v>268</v>
      </c>
      <c r="J6" s="63">
        <v>3</v>
      </c>
      <c r="K6" s="61" t="s">
        <v>303</v>
      </c>
      <c r="L6" s="61" t="s">
        <v>314</v>
      </c>
      <c r="M6" s="61"/>
      <c r="N6" s="63">
        <v>13226400</v>
      </c>
      <c r="O6" s="61" t="s">
        <v>124</v>
      </c>
      <c r="P6" s="61" t="s">
        <v>313</v>
      </c>
    </row>
    <row r="7" spans="1:17">
      <c r="A7" s="63">
        <f t="shared" si="0"/>
        <v>5</v>
      </c>
      <c r="B7" s="58">
        <v>43224</v>
      </c>
      <c r="C7" s="122" t="s">
        <v>280</v>
      </c>
      <c r="D7" s="60"/>
      <c r="E7" s="123">
        <v>72228200</v>
      </c>
      <c r="F7" s="124" t="s">
        <v>132</v>
      </c>
      <c r="G7" s="60" t="s">
        <v>269</v>
      </c>
      <c r="H7" s="60"/>
      <c r="I7" s="61" t="s">
        <v>268</v>
      </c>
      <c r="J7" s="63">
        <v>3</v>
      </c>
      <c r="K7" s="61" t="s">
        <v>303</v>
      </c>
      <c r="L7" s="61" t="s">
        <v>149</v>
      </c>
      <c r="M7" s="63">
        <v>13226400</v>
      </c>
      <c r="O7" s="61" t="s">
        <v>124</v>
      </c>
      <c r="P7" s="61" t="s">
        <v>313</v>
      </c>
    </row>
    <row r="8" spans="1:17">
      <c r="A8" s="63">
        <f t="shared" si="0"/>
        <v>6</v>
      </c>
      <c r="B8" s="116">
        <v>43224</v>
      </c>
      <c r="C8" s="119" t="s">
        <v>279</v>
      </c>
      <c r="D8" s="120">
        <v>13607000</v>
      </c>
      <c r="E8" s="120"/>
      <c r="F8" s="121" t="s">
        <v>132</v>
      </c>
      <c r="G8" s="118" t="s">
        <v>269</v>
      </c>
      <c r="H8" s="118"/>
      <c r="I8" s="61" t="s">
        <v>268</v>
      </c>
      <c r="J8" s="63">
        <v>4</v>
      </c>
      <c r="K8" s="61" t="s">
        <v>303</v>
      </c>
      <c r="L8" s="61" t="s">
        <v>314</v>
      </c>
      <c r="M8" s="61"/>
      <c r="N8" s="63">
        <v>26309800</v>
      </c>
      <c r="O8" s="61" t="s">
        <v>135</v>
      </c>
      <c r="P8" s="61" t="s">
        <v>313</v>
      </c>
    </row>
    <row r="9" spans="1:17">
      <c r="A9" s="63">
        <f t="shared" si="0"/>
        <v>7</v>
      </c>
      <c r="B9" s="58">
        <v>43224</v>
      </c>
      <c r="C9" s="122" t="s">
        <v>280</v>
      </c>
      <c r="D9" s="60"/>
      <c r="E9" s="123">
        <v>13607000</v>
      </c>
      <c r="F9" s="124" t="s">
        <v>132</v>
      </c>
      <c r="G9" s="60" t="s">
        <v>269</v>
      </c>
      <c r="H9" s="60"/>
      <c r="I9" s="61" t="s">
        <v>268</v>
      </c>
      <c r="J9" s="63">
        <v>4</v>
      </c>
      <c r="K9" s="61" t="s">
        <v>303</v>
      </c>
      <c r="L9" s="61" t="s">
        <v>149</v>
      </c>
      <c r="M9" s="63">
        <v>26309800</v>
      </c>
      <c r="O9" s="61" t="s">
        <v>135</v>
      </c>
      <c r="P9" s="61" t="s">
        <v>313</v>
      </c>
    </row>
    <row r="10" spans="1:17">
      <c r="A10" s="63">
        <f t="shared" si="0"/>
        <v>8</v>
      </c>
      <c r="B10" s="116">
        <v>43224</v>
      </c>
      <c r="C10" s="119" t="s">
        <v>279</v>
      </c>
      <c r="D10" s="120">
        <v>28550500</v>
      </c>
      <c r="E10" s="120"/>
      <c r="F10" s="121" t="s">
        <v>132</v>
      </c>
      <c r="G10" s="118" t="s">
        <v>269</v>
      </c>
      <c r="H10" s="118"/>
      <c r="I10" s="61" t="s">
        <v>268</v>
      </c>
      <c r="J10" s="63">
        <v>5</v>
      </c>
      <c r="K10" s="61" t="s">
        <v>303</v>
      </c>
      <c r="L10" s="61" t="s">
        <v>314</v>
      </c>
      <c r="M10" s="61"/>
      <c r="N10" s="63">
        <v>23800700</v>
      </c>
      <c r="O10" s="61" t="s">
        <v>238</v>
      </c>
      <c r="P10" s="61" t="s">
        <v>313</v>
      </c>
    </row>
    <row r="11" spans="1:17">
      <c r="A11" s="63">
        <f t="shared" si="0"/>
        <v>9</v>
      </c>
      <c r="B11" s="58">
        <v>43224</v>
      </c>
      <c r="C11" s="122" t="s">
        <v>280</v>
      </c>
      <c r="D11" s="60"/>
      <c r="E11" s="123">
        <v>28550500</v>
      </c>
      <c r="F11" s="124" t="s">
        <v>132</v>
      </c>
      <c r="G11" s="60" t="s">
        <v>269</v>
      </c>
      <c r="H11" s="60"/>
      <c r="I11" s="61" t="s">
        <v>268</v>
      </c>
      <c r="J11" s="63">
        <v>5</v>
      </c>
      <c r="K11" s="61" t="s">
        <v>303</v>
      </c>
      <c r="L11" s="61" t="s">
        <v>149</v>
      </c>
      <c r="M11" s="63">
        <v>23800700</v>
      </c>
      <c r="O11" s="61" t="s">
        <v>238</v>
      </c>
      <c r="P11" s="61" t="s">
        <v>313</v>
      </c>
    </row>
    <row r="12" spans="1:17">
      <c r="A12" s="63">
        <f t="shared" si="0"/>
        <v>10</v>
      </c>
      <c r="B12" s="116">
        <v>43224</v>
      </c>
      <c r="C12" s="119" t="s">
        <v>279</v>
      </c>
      <c r="D12" s="120">
        <v>26309800</v>
      </c>
      <c r="E12" s="120"/>
      <c r="F12" s="121" t="s">
        <v>135</v>
      </c>
      <c r="G12" s="118" t="s">
        <v>269</v>
      </c>
      <c r="H12" s="118"/>
      <c r="I12" s="61" t="s">
        <v>268</v>
      </c>
      <c r="J12" s="63">
        <v>6</v>
      </c>
      <c r="K12" s="61" t="s">
        <v>303</v>
      </c>
      <c r="L12" s="61" t="s">
        <v>314</v>
      </c>
      <c r="M12" s="61"/>
      <c r="N12" s="63">
        <v>74771983</v>
      </c>
      <c r="O12" s="61" t="s">
        <v>238</v>
      </c>
      <c r="P12" s="61" t="s">
        <v>313</v>
      </c>
    </row>
    <row r="13" spans="1:17">
      <c r="A13" s="63">
        <f t="shared" si="0"/>
        <v>11</v>
      </c>
      <c r="B13" s="58">
        <v>43224</v>
      </c>
      <c r="C13" s="122" t="s">
        <v>280</v>
      </c>
      <c r="D13" s="60"/>
      <c r="E13" s="123">
        <v>26309800</v>
      </c>
      <c r="F13" s="124" t="s">
        <v>135</v>
      </c>
      <c r="G13" s="60" t="s">
        <v>269</v>
      </c>
      <c r="H13" s="60"/>
      <c r="I13" s="61" t="s">
        <v>268</v>
      </c>
      <c r="J13" s="63">
        <v>6</v>
      </c>
      <c r="K13" s="61" t="s">
        <v>303</v>
      </c>
      <c r="L13" s="61" t="s">
        <v>149</v>
      </c>
      <c r="M13" s="63">
        <v>74771983</v>
      </c>
      <c r="O13" s="61" t="s">
        <v>238</v>
      </c>
      <c r="P13" s="61" t="s">
        <v>313</v>
      </c>
    </row>
    <row r="14" spans="1:17">
      <c r="A14" s="63">
        <f t="shared" si="0"/>
        <v>12</v>
      </c>
      <c r="B14" s="116">
        <v>43224</v>
      </c>
      <c r="C14" s="119" t="s">
        <v>279</v>
      </c>
      <c r="D14" s="120">
        <v>8105900</v>
      </c>
      <c r="E14" s="120"/>
      <c r="F14" s="121" t="s">
        <v>123</v>
      </c>
      <c r="G14" s="118" t="s">
        <v>269</v>
      </c>
      <c r="H14" s="118"/>
      <c r="I14" s="61" t="s">
        <v>268</v>
      </c>
      <c r="J14" s="63">
        <v>7</v>
      </c>
      <c r="K14" s="61" t="s">
        <v>303</v>
      </c>
      <c r="L14" s="61" t="s">
        <v>314</v>
      </c>
      <c r="M14" s="61"/>
      <c r="N14" s="63">
        <v>101030600</v>
      </c>
      <c r="O14" s="61" t="s">
        <v>133</v>
      </c>
      <c r="P14" s="61" t="s">
        <v>313</v>
      </c>
    </row>
    <row r="15" spans="1:17">
      <c r="A15" s="63">
        <f t="shared" si="0"/>
        <v>13</v>
      </c>
      <c r="B15" s="58">
        <v>43224</v>
      </c>
      <c r="C15" s="122" t="s">
        <v>280</v>
      </c>
      <c r="D15" s="60"/>
      <c r="E15" s="123">
        <v>8105900</v>
      </c>
      <c r="F15" s="124" t="s">
        <v>123</v>
      </c>
      <c r="G15" s="60" t="s">
        <v>269</v>
      </c>
      <c r="H15" s="60"/>
      <c r="I15" s="61" t="s">
        <v>268</v>
      </c>
      <c r="J15" s="63">
        <v>7</v>
      </c>
      <c r="K15" s="61" t="s">
        <v>303</v>
      </c>
      <c r="L15" s="61" t="s">
        <v>149</v>
      </c>
      <c r="M15" s="63">
        <v>101030600</v>
      </c>
      <c r="O15" s="61" t="s">
        <v>133</v>
      </c>
      <c r="P15" s="61" t="s">
        <v>313</v>
      </c>
    </row>
    <row r="16" spans="1:17">
      <c r="A16" s="63">
        <f t="shared" si="0"/>
        <v>14</v>
      </c>
      <c r="B16" s="116">
        <v>43228</v>
      </c>
      <c r="C16" s="119" t="s">
        <v>279</v>
      </c>
      <c r="D16" s="120">
        <v>13226400</v>
      </c>
      <c r="E16" s="120"/>
      <c r="F16" s="121" t="s">
        <v>124</v>
      </c>
      <c r="G16" s="118" t="s">
        <v>269</v>
      </c>
      <c r="H16" s="118"/>
      <c r="I16" s="61" t="s">
        <v>268</v>
      </c>
      <c r="J16" s="63">
        <v>8</v>
      </c>
      <c r="K16" s="61" t="s">
        <v>302</v>
      </c>
      <c r="L16" s="61" t="s">
        <v>314</v>
      </c>
      <c r="M16" s="61"/>
      <c r="N16" s="63">
        <v>5613686</v>
      </c>
      <c r="O16" s="61" t="s">
        <v>139</v>
      </c>
      <c r="P16" s="61" t="s">
        <v>313</v>
      </c>
    </row>
    <row r="17" spans="1:16">
      <c r="A17" s="63">
        <f t="shared" si="0"/>
        <v>15</v>
      </c>
      <c r="B17" s="58">
        <v>43228</v>
      </c>
      <c r="C17" s="122" t="s">
        <v>280</v>
      </c>
      <c r="D17" s="60"/>
      <c r="E17" s="123">
        <v>13226400</v>
      </c>
      <c r="F17" s="124" t="s">
        <v>124</v>
      </c>
      <c r="G17" s="60" t="s">
        <v>269</v>
      </c>
      <c r="H17" s="60"/>
      <c r="I17" s="61" t="s">
        <v>268</v>
      </c>
      <c r="J17" s="63">
        <v>8</v>
      </c>
      <c r="K17" s="61" t="s">
        <v>302</v>
      </c>
      <c r="L17" s="61" t="s">
        <v>149</v>
      </c>
      <c r="M17" s="63">
        <v>5613686</v>
      </c>
      <c r="O17" s="61" t="s">
        <v>139</v>
      </c>
      <c r="P17" s="61" t="s">
        <v>313</v>
      </c>
    </row>
    <row r="18" spans="1:16">
      <c r="A18" s="63">
        <f t="shared" si="0"/>
        <v>16</v>
      </c>
      <c r="B18" s="116">
        <v>43228</v>
      </c>
      <c r="C18" s="119" t="s">
        <v>279</v>
      </c>
      <c r="D18" s="120">
        <v>101030600</v>
      </c>
      <c r="E18" s="120"/>
      <c r="F18" s="121" t="s">
        <v>133</v>
      </c>
      <c r="G18" s="118" t="s">
        <v>269</v>
      </c>
      <c r="H18" s="118"/>
      <c r="I18" s="61" t="s">
        <v>268</v>
      </c>
      <c r="J18" s="63">
        <v>9</v>
      </c>
      <c r="K18" s="61" t="s">
        <v>302</v>
      </c>
      <c r="L18" s="61" t="s">
        <v>314</v>
      </c>
      <c r="M18" s="61"/>
      <c r="N18" s="63">
        <v>15723014</v>
      </c>
      <c r="O18" s="61" t="s">
        <v>139</v>
      </c>
      <c r="P18" s="61" t="s">
        <v>313</v>
      </c>
    </row>
    <row r="19" spans="1:16">
      <c r="A19" s="63">
        <f t="shared" si="0"/>
        <v>17</v>
      </c>
      <c r="B19" s="58">
        <v>43228</v>
      </c>
      <c r="C19" s="122" t="s">
        <v>280</v>
      </c>
      <c r="D19" s="60"/>
      <c r="E19" s="123">
        <v>101030600</v>
      </c>
      <c r="F19" s="124" t="s">
        <v>133</v>
      </c>
      <c r="G19" s="60" t="s">
        <v>269</v>
      </c>
      <c r="H19" s="60"/>
      <c r="I19" s="61" t="s">
        <v>268</v>
      </c>
      <c r="J19" s="63">
        <v>9</v>
      </c>
      <c r="K19" s="61" t="s">
        <v>302</v>
      </c>
      <c r="L19" s="61" t="s">
        <v>149</v>
      </c>
      <c r="M19" s="63">
        <v>15723014</v>
      </c>
      <c r="O19" s="61" t="s">
        <v>139</v>
      </c>
      <c r="P19" s="61" t="s">
        <v>313</v>
      </c>
    </row>
    <row r="20" spans="1:16">
      <c r="A20" s="63">
        <f t="shared" si="0"/>
        <v>18</v>
      </c>
      <c r="B20" s="116">
        <v>43228</v>
      </c>
      <c r="C20" s="119" t="s">
        <v>279</v>
      </c>
      <c r="D20" s="120">
        <v>23800700</v>
      </c>
      <c r="E20" s="120"/>
      <c r="F20" s="121" t="s">
        <v>238</v>
      </c>
      <c r="G20" s="118" t="s">
        <v>269</v>
      </c>
      <c r="H20" s="118"/>
      <c r="I20" s="61" t="s">
        <v>268</v>
      </c>
      <c r="J20" s="63">
        <v>10</v>
      </c>
      <c r="K20" s="61" t="s">
        <v>302</v>
      </c>
      <c r="L20" s="61" t="s">
        <v>314</v>
      </c>
      <c r="M20" s="61"/>
      <c r="N20" s="63">
        <v>72228200</v>
      </c>
      <c r="O20" s="61" t="s">
        <v>132</v>
      </c>
      <c r="P20" s="61" t="s">
        <v>313</v>
      </c>
    </row>
    <row r="21" spans="1:16">
      <c r="A21" s="63">
        <f t="shared" si="0"/>
        <v>19</v>
      </c>
      <c r="B21" s="58">
        <v>43228</v>
      </c>
      <c r="C21" s="122" t="s">
        <v>280</v>
      </c>
      <c r="D21" s="60"/>
      <c r="E21" s="123">
        <v>23800700</v>
      </c>
      <c r="F21" s="124" t="s">
        <v>238</v>
      </c>
      <c r="G21" s="60" t="s">
        <v>269</v>
      </c>
      <c r="H21" s="60"/>
      <c r="I21" s="61" t="s">
        <v>268</v>
      </c>
      <c r="J21" s="63">
        <v>10</v>
      </c>
      <c r="K21" s="61" t="s">
        <v>302</v>
      </c>
      <c r="L21" s="61" t="s">
        <v>149</v>
      </c>
      <c r="M21" s="63">
        <v>72228200</v>
      </c>
      <c r="O21" s="61" t="s">
        <v>132</v>
      </c>
      <c r="P21" s="61" t="s">
        <v>313</v>
      </c>
    </row>
    <row r="22" spans="1:16">
      <c r="A22" s="63">
        <f t="shared" si="0"/>
        <v>20</v>
      </c>
      <c r="B22" s="116">
        <v>43228</v>
      </c>
      <c r="C22" s="119" t="s">
        <v>279</v>
      </c>
      <c r="D22" s="120">
        <v>74771983</v>
      </c>
      <c r="E22" s="120"/>
      <c r="F22" s="121" t="s">
        <v>238</v>
      </c>
      <c r="G22" s="118" t="s">
        <v>269</v>
      </c>
      <c r="H22" s="118"/>
      <c r="I22" s="61" t="s">
        <v>268</v>
      </c>
      <c r="J22" s="63">
        <v>11</v>
      </c>
      <c r="K22" s="61" t="s">
        <v>302</v>
      </c>
      <c r="L22" s="61" t="s">
        <v>314</v>
      </c>
      <c r="M22" s="61"/>
      <c r="N22" s="63">
        <v>117060900</v>
      </c>
      <c r="O22" s="61" t="s">
        <v>132</v>
      </c>
      <c r="P22" s="61" t="s">
        <v>313</v>
      </c>
    </row>
    <row r="23" spans="1:16">
      <c r="A23" s="63">
        <f t="shared" si="0"/>
        <v>21</v>
      </c>
      <c r="B23" s="58">
        <v>43228</v>
      </c>
      <c r="C23" s="122" t="s">
        <v>280</v>
      </c>
      <c r="D23" s="60"/>
      <c r="E23" s="123">
        <v>74771983</v>
      </c>
      <c r="F23" s="124" t="s">
        <v>238</v>
      </c>
      <c r="G23" s="60" t="s">
        <v>269</v>
      </c>
      <c r="H23" s="60"/>
      <c r="I23" s="61" t="s">
        <v>268</v>
      </c>
      <c r="J23" s="63">
        <v>11</v>
      </c>
      <c r="K23" s="61" t="s">
        <v>302</v>
      </c>
      <c r="L23" s="61" t="s">
        <v>149</v>
      </c>
      <c r="M23" s="63">
        <v>117060900</v>
      </c>
      <c r="O23" s="61" t="s">
        <v>132</v>
      </c>
      <c r="P23" s="61" t="s">
        <v>313</v>
      </c>
    </row>
    <row r="24" spans="1:16">
      <c r="A24" s="63">
        <f t="shared" si="0"/>
        <v>22</v>
      </c>
      <c r="B24" s="116">
        <v>43228</v>
      </c>
      <c r="C24" s="119" t="s">
        <v>279</v>
      </c>
      <c r="D24" s="120">
        <v>13528900</v>
      </c>
      <c r="E24" s="120"/>
      <c r="F24" s="121" t="s">
        <v>123</v>
      </c>
      <c r="G24" s="118" t="s">
        <v>269</v>
      </c>
      <c r="H24" s="118"/>
      <c r="I24" s="61" t="s">
        <v>268</v>
      </c>
      <c r="J24" s="63">
        <v>12</v>
      </c>
      <c r="K24" s="61" t="s">
        <v>302</v>
      </c>
      <c r="L24" s="61" t="s">
        <v>314</v>
      </c>
      <c r="M24" s="61"/>
      <c r="N24" s="63">
        <v>13607000</v>
      </c>
      <c r="O24" s="61" t="s">
        <v>132</v>
      </c>
      <c r="P24" s="61" t="s">
        <v>313</v>
      </c>
    </row>
    <row r="25" spans="1:16">
      <c r="A25" s="63">
        <f t="shared" si="0"/>
        <v>23</v>
      </c>
      <c r="B25" s="58">
        <v>43228</v>
      </c>
      <c r="C25" s="122" t="s">
        <v>280</v>
      </c>
      <c r="D25" s="60"/>
      <c r="E25" s="123">
        <v>13528900</v>
      </c>
      <c r="F25" s="124" t="s">
        <v>123</v>
      </c>
      <c r="G25" s="60" t="s">
        <v>269</v>
      </c>
      <c r="H25" s="60"/>
      <c r="I25" s="61" t="s">
        <v>268</v>
      </c>
      <c r="J25" s="63">
        <v>12</v>
      </c>
      <c r="K25" s="61" t="s">
        <v>302</v>
      </c>
      <c r="L25" s="61" t="s">
        <v>149</v>
      </c>
      <c r="M25" s="63">
        <v>13607000</v>
      </c>
      <c r="O25" s="61" t="s">
        <v>132</v>
      </c>
      <c r="P25" s="61" t="s">
        <v>313</v>
      </c>
    </row>
    <row r="26" spans="1:16">
      <c r="A26" s="63">
        <f t="shared" si="0"/>
        <v>24</v>
      </c>
      <c r="B26" s="116">
        <v>43228</v>
      </c>
      <c r="C26" s="119" t="s">
        <v>279</v>
      </c>
      <c r="D26" s="120">
        <v>4794900</v>
      </c>
      <c r="E26" s="120"/>
      <c r="F26" s="121" t="s">
        <v>134</v>
      </c>
      <c r="G26" s="118" t="s">
        <v>269</v>
      </c>
      <c r="H26" s="118"/>
      <c r="I26" s="61" t="s">
        <v>268</v>
      </c>
      <c r="J26" s="63">
        <v>13</v>
      </c>
      <c r="K26" s="61" t="s">
        <v>302</v>
      </c>
      <c r="L26" s="61" t="s">
        <v>314</v>
      </c>
      <c r="M26" s="61"/>
      <c r="N26" s="63">
        <v>22053900</v>
      </c>
      <c r="O26" s="61" t="s">
        <v>132</v>
      </c>
      <c r="P26" s="61" t="s">
        <v>313</v>
      </c>
    </row>
    <row r="27" spans="1:16">
      <c r="A27" s="63">
        <f t="shared" si="0"/>
        <v>25</v>
      </c>
      <c r="B27" s="58">
        <v>43228</v>
      </c>
      <c r="C27" s="122" t="s">
        <v>280</v>
      </c>
      <c r="D27" s="60"/>
      <c r="E27" s="123">
        <v>4794900</v>
      </c>
      <c r="F27" s="124" t="s">
        <v>134</v>
      </c>
      <c r="G27" s="60" t="s">
        <v>269</v>
      </c>
      <c r="H27" s="60"/>
      <c r="I27" s="61" t="s">
        <v>268</v>
      </c>
      <c r="J27" s="63">
        <v>13</v>
      </c>
      <c r="K27" s="61" t="s">
        <v>302</v>
      </c>
      <c r="L27" s="61" t="s">
        <v>149</v>
      </c>
      <c r="M27" s="63">
        <v>22053900</v>
      </c>
      <c r="O27" s="61" t="s">
        <v>132</v>
      </c>
      <c r="P27" s="61" t="s">
        <v>313</v>
      </c>
    </row>
    <row r="28" spans="1:16">
      <c r="A28" s="63">
        <f t="shared" si="0"/>
        <v>26</v>
      </c>
      <c r="B28" s="116">
        <v>43228</v>
      </c>
      <c r="C28" s="119" t="s">
        <v>279</v>
      </c>
      <c r="D28" s="120">
        <v>163927500</v>
      </c>
      <c r="E28" s="120"/>
      <c r="F28" s="121" t="s">
        <v>137</v>
      </c>
      <c r="G28" s="118" t="s">
        <v>269</v>
      </c>
      <c r="H28" s="118"/>
      <c r="I28" s="61" t="s">
        <v>268</v>
      </c>
      <c r="J28" s="63">
        <v>14</v>
      </c>
      <c r="K28" s="61" t="s">
        <v>302</v>
      </c>
      <c r="L28" s="61" t="s">
        <v>314</v>
      </c>
      <c r="M28" s="61"/>
      <c r="N28" s="63">
        <v>28550500</v>
      </c>
      <c r="O28" s="61" t="s">
        <v>132</v>
      </c>
      <c r="P28" s="61" t="s">
        <v>313</v>
      </c>
    </row>
    <row r="29" spans="1:16">
      <c r="A29" s="63">
        <f t="shared" si="0"/>
        <v>27</v>
      </c>
      <c r="B29" s="58">
        <v>43228</v>
      </c>
      <c r="C29" s="122" t="s">
        <v>280</v>
      </c>
      <c r="D29" s="60"/>
      <c r="E29" s="123">
        <v>163927500</v>
      </c>
      <c r="F29" s="124" t="s">
        <v>137</v>
      </c>
      <c r="G29" s="60" t="s">
        <v>269</v>
      </c>
      <c r="H29" s="60"/>
      <c r="I29" s="61" t="s">
        <v>268</v>
      </c>
      <c r="J29" s="63">
        <v>14</v>
      </c>
      <c r="K29" s="61" t="s">
        <v>302</v>
      </c>
      <c r="L29" s="61" t="s">
        <v>149</v>
      </c>
      <c r="M29" s="63">
        <v>28550500</v>
      </c>
      <c r="O29" s="61" t="s">
        <v>132</v>
      </c>
      <c r="P29" s="61" t="s">
        <v>313</v>
      </c>
    </row>
    <row r="30" spans="1:16">
      <c r="A30" s="63">
        <f t="shared" si="0"/>
        <v>28</v>
      </c>
      <c r="B30" s="116">
        <v>43229</v>
      </c>
      <c r="C30" s="119" t="s">
        <v>279</v>
      </c>
      <c r="D30" s="120">
        <v>55448250</v>
      </c>
      <c r="E30" s="120"/>
      <c r="F30" s="121" t="s">
        <v>131</v>
      </c>
      <c r="G30" s="118" t="s">
        <v>269</v>
      </c>
      <c r="H30" s="118"/>
      <c r="I30" s="61" t="s">
        <v>268</v>
      </c>
      <c r="J30" s="63">
        <v>15</v>
      </c>
      <c r="K30" s="61" t="s">
        <v>302</v>
      </c>
      <c r="L30" s="61" t="s">
        <v>314</v>
      </c>
      <c r="M30" s="61"/>
      <c r="N30" s="63">
        <v>46272600</v>
      </c>
      <c r="O30" s="61" t="s">
        <v>132</v>
      </c>
      <c r="P30" s="61" t="s">
        <v>313</v>
      </c>
    </row>
    <row r="31" spans="1:16">
      <c r="A31" s="63">
        <f t="shared" si="0"/>
        <v>29</v>
      </c>
      <c r="B31" s="58">
        <v>43229</v>
      </c>
      <c r="C31" s="122" t="s">
        <v>280</v>
      </c>
      <c r="D31" s="60"/>
      <c r="E31" s="123">
        <v>55448250</v>
      </c>
      <c r="F31" s="124" t="s">
        <v>131</v>
      </c>
      <c r="G31" s="60" t="s">
        <v>269</v>
      </c>
      <c r="H31" s="60"/>
      <c r="I31" s="61" t="s">
        <v>268</v>
      </c>
      <c r="J31" s="63">
        <v>15</v>
      </c>
      <c r="K31" s="61" t="s">
        <v>302</v>
      </c>
      <c r="L31" s="61" t="s">
        <v>149</v>
      </c>
      <c r="M31" s="63">
        <v>46272600</v>
      </c>
      <c r="O31" s="61" t="s">
        <v>132</v>
      </c>
      <c r="P31" s="61" t="s">
        <v>313</v>
      </c>
    </row>
    <row r="32" spans="1:16">
      <c r="A32" s="63">
        <f t="shared" si="0"/>
        <v>30</v>
      </c>
      <c r="B32" s="116">
        <v>43229</v>
      </c>
      <c r="C32" s="119" t="s">
        <v>279</v>
      </c>
      <c r="D32" s="120">
        <v>9309861</v>
      </c>
      <c r="E32" s="120"/>
      <c r="F32" s="121" t="s">
        <v>256</v>
      </c>
      <c r="G32" s="118" t="s">
        <v>269</v>
      </c>
      <c r="H32" s="118"/>
      <c r="I32" s="61" t="s">
        <v>268</v>
      </c>
      <c r="J32" s="63">
        <v>16</v>
      </c>
      <c r="K32" s="61" t="s">
        <v>302</v>
      </c>
      <c r="L32" s="61" t="s">
        <v>314</v>
      </c>
      <c r="M32" s="61"/>
      <c r="N32" s="63">
        <v>163927500</v>
      </c>
      <c r="O32" s="61" t="s">
        <v>137</v>
      </c>
      <c r="P32" s="61" t="s">
        <v>313</v>
      </c>
    </row>
    <row r="33" spans="1:16">
      <c r="A33" s="63">
        <f t="shared" si="0"/>
        <v>31</v>
      </c>
      <c r="B33" s="58">
        <v>43229</v>
      </c>
      <c r="C33" s="122" t="s">
        <v>280</v>
      </c>
      <c r="D33" s="60"/>
      <c r="E33" s="123">
        <v>9309861</v>
      </c>
      <c r="F33" s="124" t="s">
        <v>256</v>
      </c>
      <c r="G33" s="60" t="s">
        <v>269</v>
      </c>
      <c r="H33" s="60"/>
      <c r="I33" s="61" t="s">
        <v>268</v>
      </c>
      <c r="J33" s="63">
        <v>16</v>
      </c>
      <c r="K33" s="61" t="s">
        <v>302</v>
      </c>
      <c r="L33" s="61" t="s">
        <v>149</v>
      </c>
      <c r="M33" s="63">
        <v>163927500</v>
      </c>
      <c r="O33" s="61" t="s">
        <v>137</v>
      </c>
      <c r="P33" s="61" t="s">
        <v>313</v>
      </c>
    </row>
    <row r="34" spans="1:16">
      <c r="A34" s="63">
        <f t="shared" si="0"/>
        <v>32</v>
      </c>
      <c r="B34" s="116">
        <v>43230</v>
      </c>
      <c r="C34" s="119" t="s">
        <v>279</v>
      </c>
      <c r="D34" s="120">
        <v>1822700</v>
      </c>
      <c r="E34" s="120"/>
      <c r="F34" s="121" t="s">
        <v>117</v>
      </c>
      <c r="G34" s="118" t="s">
        <v>269</v>
      </c>
      <c r="H34" s="118"/>
      <c r="I34" s="61" t="s">
        <v>268</v>
      </c>
      <c r="J34" s="63">
        <v>17</v>
      </c>
      <c r="K34" s="61" t="s">
        <v>301</v>
      </c>
      <c r="L34" s="61" t="s">
        <v>314</v>
      </c>
      <c r="M34" s="61"/>
      <c r="N34" s="63">
        <v>95188500</v>
      </c>
      <c r="O34" s="61" t="s">
        <v>120</v>
      </c>
      <c r="P34" s="61" t="s">
        <v>313</v>
      </c>
    </row>
    <row r="35" spans="1:16">
      <c r="A35" s="63">
        <f t="shared" si="0"/>
        <v>33</v>
      </c>
      <c r="B35" s="58">
        <v>43230</v>
      </c>
      <c r="C35" s="122" t="s">
        <v>280</v>
      </c>
      <c r="D35" s="60"/>
      <c r="E35" s="123">
        <v>1822700</v>
      </c>
      <c r="F35" s="124" t="s">
        <v>117</v>
      </c>
      <c r="G35" s="60" t="s">
        <v>269</v>
      </c>
      <c r="H35" s="60"/>
      <c r="I35" s="61" t="s">
        <v>268</v>
      </c>
      <c r="J35" s="63">
        <v>17</v>
      </c>
      <c r="K35" s="61" t="s">
        <v>301</v>
      </c>
      <c r="L35" s="61" t="s">
        <v>149</v>
      </c>
      <c r="M35" s="63">
        <v>95188500</v>
      </c>
      <c r="O35" s="61" t="s">
        <v>120</v>
      </c>
      <c r="P35" s="61" t="s">
        <v>313</v>
      </c>
    </row>
    <row r="36" spans="1:16">
      <c r="A36" s="63">
        <f t="shared" ref="A36:A67" si="1">A35+1</f>
        <v>34</v>
      </c>
      <c r="B36" s="116">
        <v>43230</v>
      </c>
      <c r="C36" s="119" t="s">
        <v>279</v>
      </c>
      <c r="D36" s="120">
        <v>1676600</v>
      </c>
      <c r="E36" s="120"/>
      <c r="F36" s="121" t="s">
        <v>128</v>
      </c>
      <c r="G36" s="118" t="s">
        <v>269</v>
      </c>
      <c r="H36" s="118"/>
      <c r="I36" s="61" t="s">
        <v>268</v>
      </c>
      <c r="J36" s="63">
        <v>18</v>
      </c>
      <c r="K36" s="61" t="s">
        <v>301</v>
      </c>
      <c r="L36" s="61" t="s">
        <v>314</v>
      </c>
      <c r="M36" s="61"/>
      <c r="N36" s="63">
        <v>15497790</v>
      </c>
      <c r="O36" s="61" t="s">
        <v>121</v>
      </c>
      <c r="P36" s="61" t="s">
        <v>313</v>
      </c>
    </row>
    <row r="37" spans="1:16">
      <c r="A37" s="63">
        <f t="shared" si="1"/>
        <v>35</v>
      </c>
      <c r="B37" s="58">
        <v>43230</v>
      </c>
      <c r="C37" s="122" t="s">
        <v>280</v>
      </c>
      <c r="D37" s="60"/>
      <c r="E37" s="123">
        <v>1676600</v>
      </c>
      <c r="F37" s="124" t="s">
        <v>128</v>
      </c>
      <c r="G37" s="60" t="s">
        <v>269</v>
      </c>
      <c r="H37" s="60"/>
      <c r="I37" s="61" t="s">
        <v>268</v>
      </c>
      <c r="J37" s="63">
        <v>18</v>
      </c>
      <c r="K37" s="61" t="s">
        <v>301</v>
      </c>
      <c r="L37" s="61" t="s">
        <v>149</v>
      </c>
      <c r="M37" s="63">
        <v>15497790</v>
      </c>
      <c r="O37" s="61" t="s">
        <v>121</v>
      </c>
      <c r="P37" s="61" t="s">
        <v>313</v>
      </c>
    </row>
    <row r="38" spans="1:16">
      <c r="A38" s="63">
        <f t="shared" si="1"/>
        <v>36</v>
      </c>
      <c r="B38" s="116">
        <v>43230</v>
      </c>
      <c r="C38" s="119" t="s">
        <v>279</v>
      </c>
      <c r="D38" s="120">
        <v>20000000</v>
      </c>
      <c r="E38" s="120"/>
      <c r="F38" s="121" t="s">
        <v>128</v>
      </c>
      <c r="G38" s="118" t="s">
        <v>269</v>
      </c>
      <c r="H38" s="118"/>
      <c r="I38" s="61" t="s">
        <v>268</v>
      </c>
      <c r="J38" s="63">
        <v>19</v>
      </c>
      <c r="K38" s="61" t="s">
        <v>301</v>
      </c>
      <c r="L38" s="61" t="s">
        <v>314</v>
      </c>
      <c r="M38" s="61"/>
      <c r="N38" s="63">
        <v>55448250</v>
      </c>
      <c r="O38" s="61" t="s">
        <v>131</v>
      </c>
      <c r="P38" s="61" t="s">
        <v>313</v>
      </c>
    </row>
    <row r="39" spans="1:16">
      <c r="A39" s="63">
        <f t="shared" si="1"/>
        <v>37</v>
      </c>
      <c r="B39" s="58">
        <v>43230</v>
      </c>
      <c r="C39" s="122" t="s">
        <v>280</v>
      </c>
      <c r="D39" s="60"/>
      <c r="E39" s="123">
        <v>20000000</v>
      </c>
      <c r="F39" s="124" t="s">
        <v>128</v>
      </c>
      <c r="G39" s="60" t="s">
        <v>269</v>
      </c>
      <c r="H39" s="60"/>
      <c r="I39" s="61" t="s">
        <v>268</v>
      </c>
      <c r="J39" s="63">
        <v>19</v>
      </c>
      <c r="K39" s="61" t="s">
        <v>301</v>
      </c>
      <c r="L39" s="61" t="s">
        <v>149</v>
      </c>
      <c r="M39" s="63">
        <v>55448250</v>
      </c>
      <c r="O39" s="61" t="s">
        <v>131</v>
      </c>
      <c r="P39" s="61" t="s">
        <v>313</v>
      </c>
    </row>
    <row r="40" spans="1:16">
      <c r="A40" s="63">
        <f t="shared" si="1"/>
        <v>38</v>
      </c>
      <c r="B40" s="116">
        <v>43230</v>
      </c>
      <c r="C40" s="119" t="s">
        <v>279</v>
      </c>
      <c r="D40" s="120">
        <v>27637500</v>
      </c>
      <c r="E40" s="120"/>
      <c r="F40" s="121" t="s">
        <v>267</v>
      </c>
      <c r="G40" s="118" t="s">
        <v>269</v>
      </c>
      <c r="H40" s="118"/>
      <c r="I40" s="61" t="s">
        <v>268</v>
      </c>
      <c r="J40" s="63">
        <v>20</v>
      </c>
      <c r="K40" s="61" t="s">
        <v>300</v>
      </c>
      <c r="L40" s="61" t="s">
        <v>314</v>
      </c>
      <c r="M40" s="61"/>
      <c r="N40" s="63">
        <v>7713200</v>
      </c>
      <c r="O40" s="61" t="s">
        <v>117</v>
      </c>
      <c r="P40" s="61" t="s">
        <v>313</v>
      </c>
    </row>
    <row r="41" spans="1:16">
      <c r="A41" s="63">
        <f t="shared" si="1"/>
        <v>39</v>
      </c>
      <c r="B41" s="58">
        <v>43230</v>
      </c>
      <c r="C41" s="122" t="s">
        <v>280</v>
      </c>
      <c r="D41" s="60"/>
      <c r="E41" s="123">
        <v>27637500</v>
      </c>
      <c r="F41" s="124" t="s">
        <v>267</v>
      </c>
      <c r="G41" s="60" t="s">
        <v>269</v>
      </c>
      <c r="H41" s="60"/>
      <c r="I41" s="61" t="s">
        <v>268</v>
      </c>
      <c r="J41" s="63">
        <v>20</v>
      </c>
      <c r="K41" s="61" t="s">
        <v>300</v>
      </c>
      <c r="L41" s="61" t="s">
        <v>149</v>
      </c>
      <c r="M41" s="63">
        <v>7713200</v>
      </c>
      <c r="O41" s="61" t="s">
        <v>117</v>
      </c>
      <c r="P41" s="61" t="s">
        <v>313</v>
      </c>
    </row>
    <row r="42" spans="1:16">
      <c r="A42" s="63">
        <f t="shared" si="1"/>
        <v>40</v>
      </c>
      <c r="B42" s="116">
        <v>43230</v>
      </c>
      <c r="C42" s="119" t="s">
        <v>279</v>
      </c>
      <c r="D42" s="120">
        <v>11038500</v>
      </c>
      <c r="E42" s="120"/>
      <c r="F42" s="121" t="s">
        <v>130</v>
      </c>
      <c r="G42" s="118" t="s">
        <v>269</v>
      </c>
      <c r="H42" s="118"/>
      <c r="I42" s="61" t="s">
        <v>268</v>
      </c>
      <c r="J42" s="63">
        <v>21</v>
      </c>
      <c r="K42" s="61" t="s">
        <v>300</v>
      </c>
      <c r="L42" s="61" t="s">
        <v>314</v>
      </c>
      <c r="M42" s="61"/>
      <c r="N42" s="63">
        <v>1676600</v>
      </c>
      <c r="O42" s="61" t="s">
        <v>128</v>
      </c>
      <c r="P42" s="61" t="s">
        <v>313</v>
      </c>
    </row>
    <row r="43" spans="1:16">
      <c r="A43" s="63">
        <f t="shared" si="1"/>
        <v>41</v>
      </c>
      <c r="B43" s="58">
        <v>43230</v>
      </c>
      <c r="C43" s="122" t="s">
        <v>280</v>
      </c>
      <c r="D43" s="60"/>
      <c r="E43" s="123">
        <v>11038500</v>
      </c>
      <c r="F43" s="124" t="s">
        <v>130</v>
      </c>
      <c r="G43" s="60" t="s">
        <v>269</v>
      </c>
      <c r="H43" s="60"/>
      <c r="I43" s="61" t="s">
        <v>268</v>
      </c>
      <c r="J43" s="63">
        <v>21</v>
      </c>
      <c r="K43" s="61" t="s">
        <v>300</v>
      </c>
      <c r="L43" s="61" t="s">
        <v>149</v>
      </c>
      <c r="M43" s="63">
        <v>1676600</v>
      </c>
      <c r="O43" s="61" t="s">
        <v>128</v>
      </c>
      <c r="P43" s="61" t="s">
        <v>313</v>
      </c>
    </row>
    <row r="44" spans="1:16">
      <c r="A44" s="63">
        <f t="shared" si="1"/>
        <v>42</v>
      </c>
      <c r="B44" s="116">
        <v>43230</v>
      </c>
      <c r="C44" s="119" t="s">
        <v>279</v>
      </c>
      <c r="D44" s="120">
        <v>23541100</v>
      </c>
      <c r="E44" s="120"/>
      <c r="F44" s="121" t="s">
        <v>241</v>
      </c>
      <c r="G44" s="118" t="s">
        <v>269</v>
      </c>
      <c r="H44" s="118"/>
      <c r="I44" s="61" t="s">
        <v>268</v>
      </c>
      <c r="J44" s="63">
        <v>22</v>
      </c>
      <c r="K44" s="61" t="s">
        <v>300</v>
      </c>
      <c r="L44" s="61" t="s">
        <v>314</v>
      </c>
      <c r="M44" s="61"/>
      <c r="N44" s="63">
        <v>20000000</v>
      </c>
      <c r="O44" s="61" t="s">
        <v>128</v>
      </c>
      <c r="P44" s="61" t="s">
        <v>313</v>
      </c>
    </row>
    <row r="45" spans="1:16">
      <c r="A45" s="63">
        <f t="shared" si="1"/>
        <v>43</v>
      </c>
      <c r="B45" s="58">
        <v>43230</v>
      </c>
      <c r="C45" s="122" t="s">
        <v>280</v>
      </c>
      <c r="D45" s="60"/>
      <c r="E45" s="123">
        <v>23541100</v>
      </c>
      <c r="F45" s="124" t="s">
        <v>241</v>
      </c>
      <c r="G45" s="60" t="s">
        <v>269</v>
      </c>
      <c r="H45" s="60"/>
      <c r="I45" s="61" t="s">
        <v>268</v>
      </c>
      <c r="J45" s="63">
        <v>22</v>
      </c>
      <c r="K45" s="61" t="s">
        <v>300</v>
      </c>
      <c r="L45" s="61" t="s">
        <v>149</v>
      </c>
      <c r="M45" s="63">
        <v>20000000</v>
      </c>
      <c r="O45" s="61" t="s">
        <v>128</v>
      </c>
      <c r="P45" s="61" t="s">
        <v>313</v>
      </c>
    </row>
    <row r="46" spans="1:16">
      <c r="A46" s="63">
        <f t="shared" si="1"/>
        <v>44</v>
      </c>
      <c r="B46" s="116">
        <v>43230</v>
      </c>
      <c r="C46" s="119" t="s">
        <v>279</v>
      </c>
      <c r="D46" s="120">
        <v>95188500</v>
      </c>
      <c r="E46" s="120"/>
      <c r="F46" s="121" t="s">
        <v>120</v>
      </c>
      <c r="G46" s="118" t="s">
        <v>269</v>
      </c>
      <c r="H46" s="118"/>
      <c r="I46" s="61" t="s">
        <v>268</v>
      </c>
      <c r="J46" s="63">
        <v>23</v>
      </c>
      <c r="K46" s="61" t="s">
        <v>299</v>
      </c>
      <c r="L46" s="61" t="s">
        <v>314</v>
      </c>
      <c r="M46" s="61"/>
      <c r="N46" s="63">
        <v>11038500</v>
      </c>
      <c r="O46" s="61" t="s">
        <v>130</v>
      </c>
      <c r="P46" s="61" t="s">
        <v>313</v>
      </c>
    </row>
    <row r="47" spans="1:16">
      <c r="A47" s="63">
        <f t="shared" si="1"/>
        <v>45</v>
      </c>
      <c r="B47" s="58">
        <v>43230</v>
      </c>
      <c r="C47" s="122" t="s">
        <v>280</v>
      </c>
      <c r="D47" s="60"/>
      <c r="E47" s="123">
        <v>95188500</v>
      </c>
      <c r="F47" s="124" t="s">
        <v>120</v>
      </c>
      <c r="G47" s="60" t="s">
        <v>269</v>
      </c>
      <c r="H47" s="60"/>
      <c r="I47" s="61" t="s">
        <v>268</v>
      </c>
      <c r="J47" s="63">
        <v>23</v>
      </c>
      <c r="K47" s="61" t="s">
        <v>299</v>
      </c>
      <c r="L47" s="61" t="s">
        <v>149</v>
      </c>
      <c r="M47" s="63">
        <v>11038500</v>
      </c>
      <c r="O47" s="61" t="s">
        <v>130</v>
      </c>
      <c r="P47" s="61" t="s">
        <v>313</v>
      </c>
    </row>
    <row r="48" spans="1:16">
      <c r="A48" s="63">
        <f t="shared" si="1"/>
        <v>46</v>
      </c>
      <c r="B48" s="116">
        <v>43230</v>
      </c>
      <c r="C48" s="119" t="s">
        <v>279</v>
      </c>
      <c r="D48" s="120">
        <v>14305500</v>
      </c>
      <c r="E48" s="120"/>
      <c r="F48" s="121" t="s">
        <v>278</v>
      </c>
      <c r="G48" s="118" t="s">
        <v>269</v>
      </c>
      <c r="H48" s="118"/>
      <c r="I48" s="61" t="s">
        <v>268</v>
      </c>
      <c r="J48" s="63">
        <v>24</v>
      </c>
      <c r="K48" s="61" t="s">
        <v>299</v>
      </c>
      <c r="L48" s="61" t="s">
        <v>314</v>
      </c>
      <c r="M48" s="61"/>
      <c r="N48" s="63">
        <v>8612593</v>
      </c>
      <c r="O48" s="61" t="s">
        <v>241</v>
      </c>
      <c r="P48" s="61" t="s">
        <v>313</v>
      </c>
    </row>
    <row r="49" spans="1:16">
      <c r="A49" s="63">
        <f t="shared" si="1"/>
        <v>47</v>
      </c>
      <c r="B49" s="58">
        <v>43230</v>
      </c>
      <c r="C49" s="122" t="s">
        <v>280</v>
      </c>
      <c r="D49" s="60"/>
      <c r="E49" s="123">
        <v>14305500</v>
      </c>
      <c r="F49" s="124" t="s">
        <v>278</v>
      </c>
      <c r="G49" s="60" t="s">
        <v>269</v>
      </c>
      <c r="H49" s="60"/>
      <c r="I49" s="61" t="s">
        <v>268</v>
      </c>
      <c r="J49" s="63">
        <v>24</v>
      </c>
      <c r="K49" s="61" t="s">
        <v>299</v>
      </c>
      <c r="L49" s="61" t="s">
        <v>149</v>
      </c>
      <c r="M49" s="63">
        <v>8612593</v>
      </c>
      <c r="O49" s="61" t="s">
        <v>241</v>
      </c>
      <c r="P49" s="61" t="s">
        <v>313</v>
      </c>
    </row>
    <row r="50" spans="1:16">
      <c r="A50" s="63">
        <f t="shared" si="1"/>
        <v>48</v>
      </c>
      <c r="B50" s="116">
        <v>43230</v>
      </c>
      <c r="C50" s="119" t="s">
        <v>279</v>
      </c>
      <c r="D50" s="120">
        <v>70484700</v>
      </c>
      <c r="E50" s="120"/>
      <c r="F50" s="121" t="s">
        <v>136</v>
      </c>
      <c r="G50" s="118" t="s">
        <v>269</v>
      </c>
      <c r="H50" s="118"/>
      <c r="I50" s="61" t="s">
        <v>268</v>
      </c>
      <c r="J50" s="63">
        <v>25</v>
      </c>
      <c r="K50" s="61" t="s">
        <v>299</v>
      </c>
      <c r="L50" s="61" t="s">
        <v>314</v>
      </c>
      <c r="M50" s="61"/>
      <c r="N50" s="63">
        <v>72015900</v>
      </c>
      <c r="O50" s="61" t="s">
        <v>119</v>
      </c>
      <c r="P50" s="61" t="s">
        <v>313</v>
      </c>
    </row>
    <row r="51" spans="1:16">
      <c r="A51" s="63">
        <f t="shared" si="1"/>
        <v>49</v>
      </c>
      <c r="B51" s="58">
        <v>43230</v>
      </c>
      <c r="C51" s="122" t="s">
        <v>280</v>
      </c>
      <c r="D51" s="60"/>
      <c r="E51" s="123">
        <v>70484700</v>
      </c>
      <c r="F51" s="124" t="s">
        <v>136</v>
      </c>
      <c r="G51" s="60" t="s">
        <v>269</v>
      </c>
      <c r="H51" s="60"/>
      <c r="I51" s="61" t="s">
        <v>268</v>
      </c>
      <c r="J51" s="63">
        <v>25</v>
      </c>
      <c r="K51" s="61" t="s">
        <v>299</v>
      </c>
      <c r="L51" s="61" t="s">
        <v>149</v>
      </c>
      <c r="M51" s="63">
        <v>72015900</v>
      </c>
      <c r="O51" s="61" t="s">
        <v>119</v>
      </c>
      <c r="P51" s="61" t="s">
        <v>313</v>
      </c>
    </row>
    <row r="52" spans="1:16">
      <c r="A52" s="63">
        <f t="shared" si="1"/>
        <v>50</v>
      </c>
      <c r="B52" s="116">
        <v>43230</v>
      </c>
      <c r="C52" s="119" t="s">
        <v>279</v>
      </c>
      <c r="D52" s="120">
        <v>15497790</v>
      </c>
      <c r="E52" s="120"/>
      <c r="F52" s="121" t="s">
        <v>121</v>
      </c>
      <c r="G52" s="118" t="s">
        <v>269</v>
      </c>
      <c r="H52" s="118"/>
      <c r="I52" s="61" t="s">
        <v>268</v>
      </c>
      <c r="J52" s="63">
        <v>26</v>
      </c>
      <c r="K52" s="61" t="s">
        <v>299</v>
      </c>
      <c r="L52" s="61" t="s">
        <v>314</v>
      </c>
      <c r="M52" s="61"/>
      <c r="N52" s="63">
        <v>27637500</v>
      </c>
      <c r="O52" s="61" t="s">
        <v>267</v>
      </c>
      <c r="P52" s="61" t="s">
        <v>313</v>
      </c>
    </row>
    <row r="53" spans="1:16">
      <c r="A53" s="63">
        <f t="shared" si="1"/>
        <v>51</v>
      </c>
      <c r="B53" s="58">
        <v>43230</v>
      </c>
      <c r="C53" s="122" t="s">
        <v>280</v>
      </c>
      <c r="D53" s="60"/>
      <c r="E53" s="123">
        <v>15497790</v>
      </c>
      <c r="F53" s="124" t="s">
        <v>121</v>
      </c>
      <c r="G53" s="60" t="s">
        <v>269</v>
      </c>
      <c r="H53" s="60"/>
      <c r="I53" s="61" t="s">
        <v>268</v>
      </c>
      <c r="J53" s="63">
        <v>26</v>
      </c>
      <c r="K53" s="61" t="s">
        <v>299</v>
      </c>
      <c r="L53" s="61" t="s">
        <v>149</v>
      </c>
      <c r="M53" s="63">
        <v>27637500</v>
      </c>
      <c r="O53" s="61" t="s">
        <v>267</v>
      </c>
      <c r="P53" s="61" t="s">
        <v>313</v>
      </c>
    </row>
    <row r="54" spans="1:16">
      <c r="A54" s="63">
        <f t="shared" si="1"/>
        <v>52</v>
      </c>
      <c r="B54" s="116">
        <v>43230</v>
      </c>
      <c r="C54" s="119" t="s">
        <v>279</v>
      </c>
      <c r="D54" s="120">
        <v>16766343</v>
      </c>
      <c r="E54" s="120"/>
      <c r="F54" s="121" t="s">
        <v>258</v>
      </c>
      <c r="G54" s="118" t="s">
        <v>269</v>
      </c>
      <c r="H54" s="118"/>
      <c r="I54" s="61" t="s">
        <v>268</v>
      </c>
      <c r="J54" s="63">
        <v>27</v>
      </c>
      <c r="K54" s="61" t="s">
        <v>299</v>
      </c>
      <c r="L54" s="61" t="s">
        <v>314</v>
      </c>
      <c r="M54" s="61"/>
      <c r="N54" s="63">
        <v>15838562</v>
      </c>
      <c r="O54" s="61" t="s">
        <v>256</v>
      </c>
      <c r="P54" s="61" t="s">
        <v>313</v>
      </c>
    </row>
    <row r="55" spans="1:16">
      <c r="A55" s="63">
        <f t="shared" si="1"/>
        <v>53</v>
      </c>
      <c r="B55" s="58">
        <v>43230</v>
      </c>
      <c r="C55" s="122" t="s">
        <v>280</v>
      </c>
      <c r="D55" s="60"/>
      <c r="E55" s="123">
        <v>16766343</v>
      </c>
      <c r="F55" s="124" t="s">
        <v>258</v>
      </c>
      <c r="G55" s="60" t="s">
        <v>269</v>
      </c>
      <c r="H55" s="60"/>
      <c r="I55" s="61" t="s">
        <v>268</v>
      </c>
      <c r="J55" s="63">
        <v>27</v>
      </c>
      <c r="K55" s="61" t="s">
        <v>299</v>
      </c>
      <c r="L55" s="61" t="s">
        <v>149</v>
      </c>
      <c r="M55" s="63">
        <v>15838562</v>
      </c>
      <c r="O55" s="61" t="s">
        <v>256</v>
      </c>
      <c r="P55" s="61" t="s">
        <v>313</v>
      </c>
    </row>
    <row r="56" spans="1:16">
      <c r="A56" s="63">
        <f t="shared" si="1"/>
        <v>54</v>
      </c>
      <c r="B56" s="116">
        <v>43230</v>
      </c>
      <c r="C56" s="119" t="s">
        <v>279</v>
      </c>
      <c r="D56" s="120">
        <v>5881700</v>
      </c>
      <c r="E56" s="120"/>
      <c r="F56" s="121" t="s">
        <v>126</v>
      </c>
      <c r="G56" s="118" t="s">
        <v>269</v>
      </c>
      <c r="H56" s="118"/>
      <c r="I56" s="61" t="s">
        <v>268</v>
      </c>
      <c r="J56" s="63">
        <v>28</v>
      </c>
      <c r="K56" s="61" t="s">
        <v>299</v>
      </c>
      <c r="L56" s="61" t="s">
        <v>314</v>
      </c>
      <c r="M56" s="61"/>
      <c r="N56" s="63">
        <v>6068799</v>
      </c>
      <c r="O56" s="61" t="s">
        <v>258</v>
      </c>
      <c r="P56" s="61" t="s">
        <v>313</v>
      </c>
    </row>
    <row r="57" spans="1:16">
      <c r="A57" s="63">
        <f t="shared" si="1"/>
        <v>55</v>
      </c>
      <c r="B57" s="58">
        <v>43230</v>
      </c>
      <c r="C57" s="122" t="s">
        <v>280</v>
      </c>
      <c r="D57" s="60"/>
      <c r="E57" s="123">
        <v>5881700</v>
      </c>
      <c r="F57" s="124" t="s">
        <v>126</v>
      </c>
      <c r="G57" s="60" t="s">
        <v>269</v>
      </c>
      <c r="H57" s="60"/>
      <c r="I57" s="61" t="s">
        <v>268</v>
      </c>
      <c r="J57" s="63">
        <v>28</v>
      </c>
      <c r="K57" s="61" t="s">
        <v>299</v>
      </c>
      <c r="L57" s="61" t="s">
        <v>149</v>
      </c>
      <c r="M57" s="63">
        <v>6068799</v>
      </c>
      <c r="O57" s="61" t="s">
        <v>258</v>
      </c>
      <c r="P57" s="61" t="s">
        <v>313</v>
      </c>
    </row>
    <row r="58" spans="1:16">
      <c r="A58" s="63">
        <f t="shared" si="1"/>
        <v>56</v>
      </c>
      <c r="B58" s="116">
        <v>43230</v>
      </c>
      <c r="C58" s="119" t="s">
        <v>279</v>
      </c>
      <c r="D58" s="120">
        <v>13056912</v>
      </c>
      <c r="E58" s="120"/>
      <c r="F58" s="121" t="s">
        <v>123</v>
      </c>
      <c r="G58" s="118" t="s">
        <v>269</v>
      </c>
      <c r="H58" s="118"/>
      <c r="I58" s="61" t="s">
        <v>268</v>
      </c>
      <c r="J58" s="63">
        <v>29</v>
      </c>
      <c r="K58" s="61" t="s">
        <v>299</v>
      </c>
      <c r="L58" s="61" t="s">
        <v>314</v>
      </c>
      <c r="M58" s="61"/>
      <c r="N58" s="63">
        <v>70484700</v>
      </c>
      <c r="O58" s="61" t="s">
        <v>136</v>
      </c>
      <c r="P58" s="61" t="s">
        <v>313</v>
      </c>
    </row>
    <row r="59" spans="1:16">
      <c r="A59" s="63">
        <f t="shared" si="1"/>
        <v>57</v>
      </c>
      <c r="B59" s="58">
        <v>43230</v>
      </c>
      <c r="C59" s="122" t="s">
        <v>280</v>
      </c>
      <c r="D59" s="60"/>
      <c r="E59" s="123">
        <v>13056912</v>
      </c>
      <c r="F59" s="124" t="s">
        <v>123</v>
      </c>
      <c r="G59" s="60" t="s">
        <v>269</v>
      </c>
      <c r="H59" s="60"/>
      <c r="I59" s="61" t="s">
        <v>268</v>
      </c>
      <c r="J59" s="63">
        <v>29</v>
      </c>
      <c r="K59" s="61" t="s">
        <v>299</v>
      </c>
      <c r="L59" s="61" t="s">
        <v>149</v>
      </c>
      <c r="M59" s="63">
        <v>70484700</v>
      </c>
      <c r="O59" s="61" t="s">
        <v>136</v>
      </c>
      <c r="P59" s="61" t="s">
        <v>313</v>
      </c>
    </row>
    <row r="60" spans="1:16">
      <c r="A60" s="63">
        <f t="shared" si="1"/>
        <v>58</v>
      </c>
      <c r="B60" s="116">
        <v>43230</v>
      </c>
      <c r="C60" s="119" t="s">
        <v>279</v>
      </c>
      <c r="D60" s="120">
        <v>6466900</v>
      </c>
      <c r="E60" s="120"/>
      <c r="F60" s="121" t="s">
        <v>127</v>
      </c>
      <c r="G60" s="118" t="s">
        <v>269</v>
      </c>
      <c r="H60" s="118"/>
      <c r="I60" s="61" t="s">
        <v>268</v>
      </c>
      <c r="J60" s="63">
        <v>30</v>
      </c>
      <c r="K60" s="61" t="s">
        <v>299</v>
      </c>
      <c r="L60" s="61" t="s">
        <v>314</v>
      </c>
      <c r="M60" s="61"/>
      <c r="N60" s="63">
        <v>5881700</v>
      </c>
      <c r="O60" s="61" t="s">
        <v>126</v>
      </c>
      <c r="P60" s="61" t="s">
        <v>313</v>
      </c>
    </row>
    <row r="61" spans="1:16">
      <c r="A61" s="63">
        <f t="shared" si="1"/>
        <v>59</v>
      </c>
      <c r="B61" s="58">
        <v>43230</v>
      </c>
      <c r="C61" s="122" t="s">
        <v>280</v>
      </c>
      <c r="D61" s="60"/>
      <c r="E61" s="123">
        <v>6466900</v>
      </c>
      <c r="F61" s="124" t="s">
        <v>127</v>
      </c>
      <c r="G61" s="60" t="s">
        <v>269</v>
      </c>
      <c r="H61" s="60"/>
      <c r="I61" s="61" t="s">
        <v>268</v>
      </c>
      <c r="J61" s="63">
        <v>30</v>
      </c>
      <c r="K61" s="61" t="s">
        <v>299</v>
      </c>
      <c r="L61" s="61" t="s">
        <v>149</v>
      </c>
      <c r="M61" s="63">
        <v>5881700</v>
      </c>
      <c r="O61" s="61" t="s">
        <v>126</v>
      </c>
      <c r="P61" s="61" t="s">
        <v>313</v>
      </c>
    </row>
    <row r="62" spans="1:16">
      <c r="A62" s="63">
        <f t="shared" si="1"/>
        <v>60</v>
      </c>
      <c r="B62" s="116">
        <v>43230</v>
      </c>
      <c r="C62" s="119" t="s">
        <v>279</v>
      </c>
      <c r="D62" s="120">
        <v>3346200</v>
      </c>
      <c r="E62" s="120"/>
      <c r="F62" s="121" t="s">
        <v>138</v>
      </c>
      <c r="G62" s="118" t="s">
        <v>269</v>
      </c>
      <c r="H62" s="118"/>
      <c r="I62" s="61" t="s">
        <v>268</v>
      </c>
      <c r="J62" s="63">
        <v>31</v>
      </c>
      <c r="K62" s="61" t="s">
        <v>299</v>
      </c>
      <c r="L62" s="61" t="s">
        <v>314</v>
      </c>
      <c r="M62" s="61"/>
      <c r="N62" s="63">
        <v>6466900</v>
      </c>
      <c r="O62" s="61" t="s">
        <v>127</v>
      </c>
      <c r="P62" s="61" t="s">
        <v>313</v>
      </c>
    </row>
    <row r="63" spans="1:16">
      <c r="A63" s="63">
        <f t="shared" si="1"/>
        <v>61</v>
      </c>
      <c r="B63" s="58">
        <v>43230</v>
      </c>
      <c r="C63" s="122" t="s">
        <v>280</v>
      </c>
      <c r="D63" s="60"/>
      <c r="E63" s="123">
        <v>3346200</v>
      </c>
      <c r="F63" s="124" t="s">
        <v>138</v>
      </c>
      <c r="G63" s="60" t="s">
        <v>269</v>
      </c>
      <c r="H63" s="60"/>
      <c r="I63" s="61" t="s">
        <v>268</v>
      </c>
      <c r="J63" s="63">
        <v>31</v>
      </c>
      <c r="K63" s="61" t="s">
        <v>299</v>
      </c>
      <c r="L63" s="61" t="s">
        <v>149</v>
      </c>
      <c r="M63" s="63">
        <v>6466900</v>
      </c>
      <c r="O63" s="61" t="s">
        <v>127</v>
      </c>
      <c r="P63" s="61" t="s">
        <v>313</v>
      </c>
    </row>
    <row r="64" spans="1:16">
      <c r="A64" s="63">
        <f t="shared" si="1"/>
        <v>62</v>
      </c>
      <c r="B64" s="116">
        <v>43230</v>
      </c>
      <c r="C64" s="119" t="s">
        <v>279</v>
      </c>
      <c r="D64" s="120">
        <v>72015900</v>
      </c>
      <c r="E64" s="120"/>
      <c r="F64" s="121" t="s">
        <v>119</v>
      </c>
      <c r="G64" s="118" t="s">
        <v>269</v>
      </c>
      <c r="H64" s="118"/>
      <c r="I64" s="61" t="s">
        <v>268</v>
      </c>
      <c r="J64" s="63">
        <v>32</v>
      </c>
      <c r="K64" s="61" t="s">
        <v>299</v>
      </c>
      <c r="L64" s="61" t="s">
        <v>314</v>
      </c>
      <c r="M64" s="61"/>
      <c r="N64" s="63">
        <v>14305500</v>
      </c>
      <c r="O64" s="61" t="s">
        <v>129</v>
      </c>
      <c r="P64" s="61" t="s">
        <v>313</v>
      </c>
    </row>
    <row r="65" spans="1:16">
      <c r="A65" s="63">
        <f t="shared" si="1"/>
        <v>63</v>
      </c>
      <c r="B65" s="58">
        <v>43230</v>
      </c>
      <c r="C65" s="122" t="s">
        <v>280</v>
      </c>
      <c r="D65" s="60"/>
      <c r="E65" s="123">
        <v>72015900</v>
      </c>
      <c r="F65" s="124" t="s">
        <v>119</v>
      </c>
      <c r="G65" s="60" t="s">
        <v>269</v>
      </c>
      <c r="H65" s="60"/>
      <c r="I65" s="61" t="s">
        <v>268</v>
      </c>
      <c r="J65" s="63">
        <v>32</v>
      </c>
      <c r="K65" s="61" t="s">
        <v>299</v>
      </c>
      <c r="L65" s="61" t="s">
        <v>149</v>
      </c>
      <c r="M65" s="63">
        <v>14305500</v>
      </c>
      <c r="O65" s="61" t="s">
        <v>129</v>
      </c>
      <c r="P65" s="61" t="s">
        <v>313</v>
      </c>
    </row>
    <row r="66" spans="1:16">
      <c r="A66" s="63">
        <f t="shared" si="1"/>
        <v>64</v>
      </c>
      <c r="B66" s="116">
        <v>43230</v>
      </c>
      <c r="C66" s="119" t="s">
        <v>279</v>
      </c>
      <c r="D66" s="120">
        <v>11137500</v>
      </c>
      <c r="E66" s="120"/>
      <c r="F66" s="121" t="s">
        <v>118</v>
      </c>
      <c r="G66" s="118" t="s">
        <v>269</v>
      </c>
      <c r="H66" s="118"/>
      <c r="I66" s="61" t="s">
        <v>268</v>
      </c>
      <c r="J66" s="63">
        <v>33</v>
      </c>
      <c r="K66" s="61" t="s">
        <v>299</v>
      </c>
      <c r="L66" s="61" t="s">
        <v>314</v>
      </c>
      <c r="M66" s="61"/>
      <c r="N66" s="63">
        <v>3346200</v>
      </c>
      <c r="O66" s="61" t="s">
        <v>138</v>
      </c>
      <c r="P66" s="61" t="s">
        <v>313</v>
      </c>
    </row>
    <row r="67" spans="1:16">
      <c r="A67" s="63">
        <f t="shared" si="1"/>
        <v>65</v>
      </c>
      <c r="B67" s="58">
        <v>43230</v>
      </c>
      <c r="C67" s="122" t="s">
        <v>280</v>
      </c>
      <c r="D67" s="60"/>
      <c r="E67" s="123">
        <v>11137500</v>
      </c>
      <c r="F67" s="124" t="s">
        <v>118</v>
      </c>
      <c r="G67" s="60" t="s">
        <v>269</v>
      </c>
      <c r="H67" s="60"/>
      <c r="I67" s="61" t="s">
        <v>268</v>
      </c>
      <c r="J67" s="63">
        <v>33</v>
      </c>
      <c r="K67" s="61" t="s">
        <v>299</v>
      </c>
      <c r="L67" s="61" t="s">
        <v>149</v>
      </c>
      <c r="M67" s="63">
        <v>3346200</v>
      </c>
      <c r="O67" s="61" t="s">
        <v>138</v>
      </c>
      <c r="P67" s="61" t="s">
        <v>313</v>
      </c>
    </row>
    <row r="68" spans="1:16">
      <c r="A68" s="63">
        <f t="shared" ref="A68:A99" si="2">A67+1</f>
        <v>66</v>
      </c>
      <c r="B68" s="116">
        <v>43230</v>
      </c>
      <c r="C68" s="119" t="s">
        <v>279</v>
      </c>
      <c r="D68" s="120">
        <v>51534626</v>
      </c>
      <c r="E68" s="120"/>
      <c r="F68" s="121" t="s">
        <v>125</v>
      </c>
      <c r="G68" s="118" t="s">
        <v>269</v>
      </c>
      <c r="H68" s="118"/>
      <c r="I68" s="61" t="s">
        <v>268</v>
      </c>
      <c r="J68" s="63">
        <v>34</v>
      </c>
      <c r="K68" s="61" t="s">
        <v>299</v>
      </c>
      <c r="L68" s="61" t="s">
        <v>314</v>
      </c>
      <c r="M68" s="61"/>
      <c r="N68" s="63">
        <v>64653226</v>
      </c>
      <c r="O68" s="61" t="s">
        <v>125</v>
      </c>
      <c r="P68" s="61" t="s">
        <v>313</v>
      </c>
    </row>
    <row r="69" spans="1:16">
      <c r="A69" s="63">
        <f t="shared" si="2"/>
        <v>67</v>
      </c>
      <c r="B69" s="58">
        <v>43230</v>
      </c>
      <c r="C69" s="122" t="s">
        <v>280</v>
      </c>
      <c r="D69" s="60"/>
      <c r="E69" s="123">
        <v>51534626</v>
      </c>
      <c r="F69" s="124" t="s">
        <v>125</v>
      </c>
      <c r="G69" s="60" t="s">
        <v>269</v>
      </c>
      <c r="H69" s="60"/>
      <c r="I69" s="61" t="s">
        <v>268</v>
      </c>
      <c r="J69" s="63">
        <v>34</v>
      </c>
      <c r="K69" s="61" t="s">
        <v>299</v>
      </c>
      <c r="L69" s="61" t="s">
        <v>149</v>
      </c>
      <c r="M69" s="63">
        <v>64653226</v>
      </c>
      <c r="O69" s="61" t="s">
        <v>125</v>
      </c>
      <c r="P69" s="61" t="s">
        <v>313</v>
      </c>
    </row>
    <row r="70" spans="1:16">
      <c r="A70" s="63">
        <f t="shared" si="2"/>
        <v>68</v>
      </c>
      <c r="B70" s="116">
        <v>43235</v>
      </c>
      <c r="C70" s="119" t="s">
        <v>279</v>
      </c>
      <c r="D70" s="120">
        <v>356590300</v>
      </c>
      <c r="E70" s="120"/>
      <c r="F70" s="121" t="s">
        <v>140</v>
      </c>
      <c r="G70" s="118" t="s">
        <v>269</v>
      </c>
      <c r="H70" s="118"/>
      <c r="I70" s="61" t="s">
        <v>268</v>
      </c>
      <c r="J70" s="63">
        <v>35</v>
      </c>
      <c r="K70" s="61" t="s">
        <v>298</v>
      </c>
      <c r="L70" s="61" t="s">
        <v>314</v>
      </c>
      <c r="M70" s="61"/>
      <c r="N70" s="63">
        <v>13528900</v>
      </c>
      <c r="O70" s="61" t="s">
        <v>123</v>
      </c>
      <c r="P70" s="61" t="s">
        <v>313</v>
      </c>
    </row>
    <row r="71" spans="1:16">
      <c r="A71" s="63">
        <f t="shared" si="2"/>
        <v>69</v>
      </c>
      <c r="B71" s="58">
        <v>43235</v>
      </c>
      <c r="C71" s="122" t="s">
        <v>280</v>
      </c>
      <c r="D71" s="60"/>
      <c r="E71" s="123">
        <v>356590300</v>
      </c>
      <c r="F71" s="124" t="s">
        <v>140</v>
      </c>
      <c r="G71" s="60" t="s">
        <v>269</v>
      </c>
      <c r="H71" s="60"/>
      <c r="I71" s="61" t="s">
        <v>268</v>
      </c>
      <c r="J71" s="63">
        <v>35</v>
      </c>
      <c r="K71" s="61" t="s">
        <v>298</v>
      </c>
      <c r="L71" s="61" t="s">
        <v>149</v>
      </c>
      <c r="M71" s="63">
        <v>13528900</v>
      </c>
      <c r="O71" s="61" t="s">
        <v>123</v>
      </c>
      <c r="P71" s="61" t="s">
        <v>313</v>
      </c>
    </row>
    <row r="72" spans="1:16">
      <c r="A72" s="63">
        <f t="shared" si="2"/>
        <v>70</v>
      </c>
      <c r="B72" s="116">
        <v>43235</v>
      </c>
      <c r="C72" s="119" t="s">
        <v>279</v>
      </c>
      <c r="D72" s="120">
        <v>300242800</v>
      </c>
      <c r="E72" s="120"/>
      <c r="F72" s="121" t="s">
        <v>122</v>
      </c>
      <c r="G72" s="118" t="s">
        <v>269</v>
      </c>
      <c r="H72" s="118"/>
      <c r="I72" s="61" t="s">
        <v>268</v>
      </c>
      <c r="J72" s="63">
        <v>36</v>
      </c>
      <c r="K72" s="61" t="s">
        <v>298</v>
      </c>
      <c r="L72" s="61" t="s">
        <v>314</v>
      </c>
      <c r="M72" s="61"/>
      <c r="N72" s="63">
        <v>13156000</v>
      </c>
      <c r="O72" s="61" t="s">
        <v>123</v>
      </c>
      <c r="P72" s="61" t="s">
        <v>313</v>
      </c>
    </row>
    <row r="73" spans="1:16">
      <c r="A73" s="63">
        <f t="shared" si="2"/>
        <v>71</v>
      </c>
      <c r="B73" s="58">
        <v>43235</v>
      </c>
      <c r="C73" s="122" t="s">
        <v>280</v>
      </c>
      <c r="D73" s="60"/>
      <c r="E73" s="123">
        <v>300242800</v>
      </c>
      <c r="F73" s="124" t="s">
        <v>122</v>
      </c>
      <c r="G73" s="60" t="s">
        <v>269</v>
      </c>
      <c r="H73" s="60"/>
      <c r="I73" s="61" t="s">
        <v>268</v>
      </c>
      <c r="J73" s="63">
        <v>36</v>
      </c>
      <c r="K73" s="61" t="s">
        <v>298</v>
      </c>
      <c r="L73" s="61" t="s">
        <v>149</v>
      </c>
      <c r="M73" s="63">
        <v>13156000</v>
      </c>
      <c r="O73" s="61" t="s">
        <v>123</v>
      </c>
      <c r="P73" s="61" t="s">
        <v>313</v>
      </c>
    </row>
    <row r="74" spans="1:16">
      <c r="A74" s="63">
        <f t="shared" si="2"/>
        <v>72</v>
      </c>
      <c r="B74" s="116">
        <v>43243</v>
      </c>
      <c r="C74" s="119" t="s">
        <v>279</v>
      </c>
      <c r="D74" s="120">
        <v>110407</v>
      </c>
      <c r="E74" s="120"/>
      <c r="F74" s="121" t="s">
        <v>123</v>
      </c>
      <c r="G74" s="118" t="s">
        <v>270</v>
      </c>
      <c r="H74" s="118"/>
      <c r="I74" s="61" t="s">
        <v>268</v>
      </c>
      <c r="J74" s="63">
        <v>37</v>
      </c>
      <c r="K74" s="61" t="s">
        <v>297</v>
      </c>
      <c r="L74" s="61" t="s">
        <v>314</v>
      </c>
      <c r="M74" s="61"/>
      <c r="N74" s="63">
        <v>356590300</v>
      </c>
      <c r="O74" s="61" t="s">
        <v>140</v>
      </c>
      <c r="P74" s="61" t="s">
        <v>313</v>
      </c>
    </row>
    <row r="75" spans="1:16">
      <c r="A75" s="63">
        <f t="shared" si="2"/>
        <v>73</v>
      </c>
      <c r="B75" s="58">
        <v>43243</v>
      </c>
      <c r="C75" s="122" t="s">
        <v>280</v>
      </c>
      <c r="D75" s="60"/>
      <c r="E75" s="123">
        <v>110407</v>
      </c>
      <c r="F75" s="124" t="s">
        <v>123</v>
      </c>
      <c r="G75" s="60" t="s">
        <v>270</v>
      </c>
      <c r="H75" s="60"/>
      <c r="I75" s="61" t="s">
        <v>268</v>
      </c>
      <c r="J75" s="63">
        <v>37</v>
      </c>
      <c r="K75" s="61" t="s">
        <v>297</v>
      </c>
      <c r="L75" s="61" t="s">
        <v>149</v>
      </c>
      <c r="M75" s="63">
        <v>356590300</v>
      </c>
      <c r="O75" s="61" t="s">
        <v>140</v>
      </c>
      <c r="P75" s="61" t="s">
        <v>313</v>
      </c>
    </row>
    <row r="76" spans="1:16">
      <c r="A76" s="63">
        <f t="shared" si="2"/>
        <v>74</v>
      </c>
      <c r="B76" s="116">
        <v>43243</v>
      </c>
      <c r="C76" s="119" t="s">
        <v>279</v>
      </c>
      <c r="D76" s="120">
        <v>18843</v>
      </c>
      <c r="E76" s="120"/>
      <c r="F76" s="121" t="s">
        <v>123</v>
      </c>
      <c r="G76" s="118" t="s">
        <v>270</v>
      </c>
      <c r="H76" s="118"/>
      <c r="I76" s="61" t="s">
        <v>268</v>
      </c>
      <c r="J76" s="63">
        <v>38</v>
      </c>
      <c r="K76" s="61" t="s">
        <v>297</v>
      </c>
      <c r="L76" s="61" t="s">
        <v>314</v>
      </c>
      <c r="M76" s="61"/>
      <c r="N76" s="63">
        <v>300242800</v>
      </c>
      <c r="O76" s="61" t="s">
        <v>122</v>
      </c>
      <c r="P76" s="61" t="s">
        <v>313</v>
      </c>
    </row>
    <row r="77" spans="1:16">
      <c r="A77" s="63">
        <f t="shared" si="2"/>
        <v>75</v>
      </c>
      <c r="B77" s="58">
        <v>43243</v>
      </c>
      <c r="C77" s="122" t="s">
        <v>280</v>
      </c>
      <c r="D77" s="60"/>
      <c r="E77" s="123">
        <v>18843</v>
      </c>
      <c r="F77" s="124" t="s">
        <v>123</v>
      </c>
      <c r="G77" s="60" t="s">
        <v>270</v>
      </c>
      <c r="H77" s="60"/>
      <c r="I77" s="61" t="s">
        <v>268</v>
      </c>
      <c r="J77" s="63">
        <v>38</v>
      </c>
      <c r="K77" s="61" t="s">
        <v>297</v>
      </c>
      <c r="L77" s="61" t="s">
        <v>149</v>
      </c>
      <c r="M77" s="63">
        <v>300242800</v>
      </c>
      <c r="O77" s="61" t="s">
        <v>122</v>
      </c>
      <c r="P77" s="61" t="s">
        <v>313</v>
      </c>
    </row>
    <row r="78" spans="1:16">
      <c r="A78" s="63">
        <f t="shared" si="2"/>
        <v>76</v>
      </c>
      <c r="B78" s="116">
        <v>43243</v>
      </c>
      <c r="C78" s="119" t="s">
        <v>279</v>
      </c>
      <c r="D78" s="120">
        <v>5125</v>
      </c>
      <c r="E78" s="120"/>
      <c r="F78" s="121" t="s">
        <v>123</v>
      </c>
      <c r="G78" s="118" t="s">
        <v>270</v>
      </c>
      <c r="H78" s="118"/>
      <c r="I78" s="61" t="s">
        <v>268</v>
      </c>
      <c r="J78" s="63">
        <v>39</v>
      </c>
      <c r="K78" s="61" t="s">
        <v>312</v>
      </c>
      <c r="L78" s="61" t="s">
        <v>314</v>
      </c>
      <c r="M78" s="61"/>
      <c r="N78" s="63">
        <v>15147</v>
      </c>
      <c r="O78" s="61" t="s">
        <v>123</v>
      </c>
      <c r="P78" s="61" t="s">
        <v>270</v>
      </c>
    </row>
    <row r="79" spans="1:16">
      <c r="A79" s="63">
        <f t="shared" si="2"/>
        <v>77</v>
      </c>
      <c r="B79" s="58">
        <v>43243</v>
      </c>
      <c r="C79" s="122" t="s">
        <v>280</v>
      </c>
      <c r="D79" s="60"/>
      <c r="E79" s="123">
        <v>5125</v>
      </c>
      <c r="F79" s="124" t="s">
        <v>123</v>
      </c>
      <c r="G79" s="60" t="s">
        <v>270</v>
      </c>
      <c r="H79" s="60"/>
      <c r="I79" s="61" t="s">
        <v>268</v>
      </c>
      <c r="J79" s="63">
        <v>39</v>
      </c>
      <c r="K79" s="61" t="s">
        <v>312</v>
      </c>
      <c r="L79" s="61" t="s">
        <v>149</v>
      </c>
      <c r="M79" s="63">
        <v>15147</v>
      </c>
      <c r="O79" s="61" t="s">
        <v>123</v>
      </c>
      <c r="P79" s="61" t="s">
        <v>270</v>
      </c>
    </row>
    <row r="80" spans="1:16">
      <c r="A80" s="63">
        <f t="shared" si="2"/>
        <v>78</v>
      </c>
      <c r="B80" s="116">
        <v>43243</v>
      </c>
      <c r="C80" s="119" t="s">
        <v>279</v>
      </c>
      <c r="D80" s="120">
        <v>875</v>
      </c>
      <c r="E80" s="120"/>
      <c r="F80" s="121" t="s">
        <v>123</v>
      </c>
      <c r="G80" s="118" t="s">
        <v>270</v>
      </c>
      <c r="H80" s="118"/>
      <c r="I80" s="61" t="s">
        <v>268</v>
      </c>
      <c r="J80" s="63">
        <v>40</v>
      </c>
      <c r="K80" s="61" t="s">
        <v>312</v>
      </c>
      <c r="L80" s="61" t="s">
        <v>314</v>
      </c>
      <c r="M80" s="61"/>
      <c r="N80" s="63">
        <v>119339</v>
      </c>
      <c r="O80" s="61" t="s">
        <v>132</v>
      </c>
      <c r="P80" s="61" t="s">
        <v>270</v>
      </c>
    </row>
    <row r="81" spans="1:16">
      <c r="A81" s="63">
        <f t="shared" si="2"/>
        <v>79</v>
      </c>
      <c r="B81" s="58">
        <v>43243</v>
      </c>
      <c r="C81" s="122" t="s">
        <v>280</v>
      </c>
      <c r="D81" s="60"/>
      <c r="E81" s="123">
        <v>875</v>
      </c>
      <c r="F81" s="124" t="s">
        <v>123</v>
      </c>
      <c r="G81" s="60" t="s">
        <v>270</v>
      </c>
      <c r="H81" s="60"/>
      <c r="I81" s="61" t="s">
        <v>268</v>
      </c>
      <c r="J81" s="63">
        <v>40</v>
      </c>
      <c r="K81" s="61" t="s">
        <v>312</v>
      </c>
      <c r="L81" s="61" t="s">
        <v>149</v>
      </c>
      <c r="M81" s="63">
        <v>119339</v>
      </c>
      <c r="O81" s="61" t="s">
        <v>132</v>
      </c>
      <c r="P81" s="61" t="s">
        <v>270</v>
      </c>
    </row>
    <row r="82" spans="1:16">
      <c r="A82" s="63">
        <f t="shared" si="2"/>
        <v>80</v>
      </c>
      <c r="B82" s="116">
        <v>43244</v>
      </c>
      <c r="C82" s="119" t="s">
        <v>279</v>
      </c>
      <c r="D82" s="120">
        <v>912</v>
      </c>
      <c r="E82" s="120"/>
      <c r="F82" s="121" t="s">
        <v>134</v>
      </c>
      <c r="G82" s="118" t="s">
        <v>270</v>
      </c>
      <c r="H82" s="118"/>
      <c r="I82" s="61" t="s">
        <v>268</v>
      </c>
      <c r="J82" s="63">
        <v>41</v>
      </c>
      <c r="K82" s="61" t="s">
        <v>312</v>
      </c>
      <c r="L82" s="61" t="s">
        <v>314</v>
      </c>
      <c r="M82" s="61"/>
      <c r="N82" s="63">
        <v>59374</v>
      </c>
      <c r="O82" s="61" t="s">
        <v>132</v>
      </c>
      <c r="P82" s="61" t="s">
        <v>270</v>
      </c>
    </row>
    <row r="83" spans="1:16">
      <c r="A83" s="63">
        <f t="shared" si="2"/>
        <v>81</v>
      </c>
      <c r="B83" s="58">
        <v>43244</v>
      </c>
      <c r="C83" s="122" t="s">
        <v>280</v>
      </c>
      <c r="D83" s="60"/>
      <c r="E83" s="123">
        <v>912</v>
      </c>
      <c r="F83" s="124" t="s">
        <v>134</v>
      </c>
      <c r="G83" s="60" t="s">
        <v>270</v>
      </c>
      <c r="H83" s="60"/>
      <c r="I83" s="61" t="s">
        <v>268</v>
      </c>
      <c r="J83" s="63">
        <v>41</v>
      </c>
      <c r="K83" s="61" t="s">
        <v>312</v>
      </c>
      <c r="L83" s="61" t="s">
        <v>149</v>
      </c>
      <c r="M83" s="63">
        <v>59374</v>
      </c>
      <c r="O83" s="61" t="s">
        <v>132</v>
      </c>
      <c r="P83" s="61" t="s">
        <v>270</v>
      </c>
    </row>
    <row r="84" spans="1:16">
      <c r="A84" s="63">
        <f t="shared" si="2"/>
        <v>82</v>
      </c>
      <c r="B84" s="116">
        <v>43244</v>
      </c>
      <c r="C84" s="119" t="s">
        <v>279</v>
      </c>
      <c r="D84" s="120">
        <v>19646</v>
      </c>
      <c r="E84" s="120"/>
      <c r="F84" s="121" t="s">
        <v>134</v>
      </c>
      <c r="G84" s="118" t="s">
        <v>270</v>
      </c>
      <c r="H84" s="118"/>
      <c r="I84" s="61" t="s">
        <v>268</v>
      </c>
      <c r="J84" s="63">
        <v>42</v>
      </c>
      <c r="K84" s="61" t="s">
        <v>312</v>
      </c>
      <c r="L84" s="61" t="s">
        <v>314</v>
      </c>
      <c r="M84" s="61"/>
      <c r="N84" s="63">
        <v>1364055</v>
      </c>
      <c r="O84" s="61" t="s">
        <v>132</v>
      </c>
      <c r="P84" s="61" t="s">
        <v>270</v>
      </c>
    </row>
    <row r="85" spans="1:16">
      <c r="A85" s="63">
        <f t="shared" si="2"/>
        <v>83</v>
      </c>
      <c r="B85" s="58">
        <v>43244</v>
      </c>
      <c r="C85" s="122" t="s">
        <v>280</v>
      </c>
      <c r="D85" s="60"/>
      <c r="E85" s="123">
        <v>19646</v>
      </c>
      <c r="F85" s="124" t="s">
        <v>134</v>
      </c>
      <c r="G85" s="60" t="s">
        <v>270</v>
      </c>
      <c r="H85" s="60"/>
      <c r="I85" s="61" t="s">
        <v>268</v>
      </c>
      <c r="J85" s="63">
        <v>42</v>
      </c>
      <c r="K85" s="61" t="s">
        <v>312</v>
      </c>
      <c r="L85" s="61" t="s">
        <v>149</v>
      </c>
      <c r="M85" s="63">
        <v>1364055</v>
      </c>
      <c r="O85" s="61" t="s">
        <v>132</v>
      </c>
      <c r="P85" s="61" t="s">
        <v>270</v>
      </c>
    </row>
    <row r="86" spans="1:16">
      <c r="A86" s="63">
        <f t="shared" si="2"/>
        <v>84</v>
      </c>
      <c r="B86" s="116">
        <v>43244</v>
      </c>
      <c r="C86" s="119" t="s">
        <v>279</v>
      </c>
      <c r="D86" s="120">
        <v>1015960</v>
      </c>
      <c r="E86" s="120"/>
      <c r="F86" s="121" t="s">
        <v>132</v>
      </c>
      <c r="G86" s="118" t="s">
        <v>270</v>
      </c>
      <c r="H86" s="118"/>
      <c r="I86" s="61" t="s">
        <v>268</v>
      </c>
      <c r="J86" s="63">
        <v>43</v>
      </c>
      <c r="K86" s="61" t="s">
        <v>312</v>
      </c>
      <c r="L86" s="61" t="s">
        <v>314</v>
      </c>
      <c r="M86" s="61"/>
      <c r="N86" s="63">
        <v>33175</v>
      </c>
      <c r="O86" s="61" t="s">
        <v>132</v>
      </c>
      <c r="P86" s="61" t="s">
        <v>270</v>
      </c>
    </row>
    <row r="87" spans="1:16">
      <c r="A87" s="63">
        <f t="shared" si="2"/>
        <v>85</v>
      </c>
      <c r="B87" s="58">
        <v>43244</v>
      </c>
      <c r="C87" s="122" t="s">
        <v>280</v>
      </c>
      <c r="D87" s="60"/>
      <c r="E87" s="123">
        <v>1015960</v>
      </c>
      <c r="F87" s="124" t="s">
        <v>132</v>
      </c>
      <c r="G87" s="60" t="s">
        <v>270</v>
      </c>
      <c r="H87" s="60"/>
      <c r="I87" s="61" t="s">
        <v>268</v>
      </c>
      <c r="J87" s="63">
        <v>43</v>
      </c>
      <c r="K87" s="61" t="s">
        <v>312</v>
      </c>
      <c r="L87" s="61" t="s">
        <v>149</v>
      </c>
      <c r="M87" s="63">
        <v>33175</v>
      </c>
      <c r="O87" s="61" t="s">
        <v>132</v>
      </c>
      <c r="P87" s="61" t="s">
        <v>270</v>
      </c>
    </row>
    <row r="88" spans="1:16">
      <c r="A88" s="63">
        <f t="shared" si="2"/>
        <v>86</v>
      </c>
      <c r="B88" s="116">
        <v>43244</v>
      </c>
      <c r="C88" s="119" t="s">
        <v>279</v>
      </c>
      <c r="D88" s="120">
        <v>781748</v>
      </c>
      <c r="E88" s="120"/>
      <c r="F88" s="121" t="s">
        <v>132</v>
      </c>
      <c r="G88" s="118" t="s">
        <v>270</v>
      </c>
      <c r="H88" s="118"/>
      <c r="I88" s="61" t="s">
        <v>268</v>
      </c>
      <c r="J88" s="63">
        <v>44</v>
      </c>
      <c r="K88" s="61" t="s">
        <v>312</v>
      </c>
      <c r="L88" s="61" t="s">
        <v>314</v>
      </c>
      <c r="M88" s="61"/>
      <c r="N88" s="63">
        <v>762157</v>
      </c>
      <c r="O88" s="61" t="s">
        <v>132</v>
      </c>
      <c r="P88" s="61" t="s">
        <v>270</v>
      </c>
    </row>
    <row r="89" spans="1:16">
      <c r="A89" s="63">
        <f t="shared" si="2"/>
        <v>87</v>
      </c>
      <c r="B89" s="58">
        <v>43244</v>
      </c>
      <c r="C89" s="122" t="s">
        <v>280</v>
      </c>
      <c r="D89" s="60"/>
      <c r="E89" s="123">
        <v>781748</v>
      </c>
      <c r="F89" s="124" t="s">
        <v>132</v>
      </c>
      <c r="G89" s="60" t="s">
        <v>270</v>
      </c>
      <c r="H89" s="60"/>
      <c r="I89" s="61" t="s">
        <v>268</v>
      </c>
      <c r="J89" s="63">
        <v>44</v>
      </c>
      <c r="K89" s="61" t="s">
        <v>312</v>
      </c>
      <c r="L89" s="61" t="s">
        <v>149</v>
      </c>
      <c r="M89" s="63">
        <v>762157</v>
      </c>
      <c r="O89" s="61" t="s">
        <v>132</v>
      </c>
      <c r="P89" s="61" t="s">
        <v>270</v>
      </c>
    </row>
    <row r="90" spans="1:16">
      <c r="A90" s="63">
        <f t="shared" si="2"/>
        <v>88</v>
      </c>
      <c r="B90" s="116">
        <v>43244</v>
      </c>
      <c r="C90" s="119" t="s">
        <v>279</v>
      </c>
      <c r="D90" s="120">
        <v>47165</v>
      </c>
      <c r="E90" s="120"/>
      <c r="F90" s="121" t="s">
        <v>132</v>
      </c>
      <c r="G90" s="118" t="s">
        <v>270</v>
      </c>
      <c r="H90" s="118"/>
      <c r="I90" s="61" t="s">
        <v>268</v>
      </c>
      <c r="J90" s="63">
        <v>45</v>
      </c>
      <c r="K90" s="61" t="s">
        <v>312</v>
      </c>
      <c r="L90" s="61" t="s">
        <v>314</v>
      </c>
      <c r="M90" s="61"/>
      <c r="N90" s="63">
        <v>5725</v>
      </c>
      <c r="O90" s="61" t="s">
        <v>132</v>
      </c>
      <c r="P90" s="61" t="s">
        <v>270</v>
      </c>
    </row>
    <row r="91" spans="1:16">
      <c r="A91" s="63">
        <f t="shared" si="2"/>
        <v>89</v>
      </c>
      <c r="B91" s="58">
        <v>43244</v>
      </c>
      <c r="C91" s="122" t="s">
        <v>280</v>
      </c>
      <c r="D91" s="60"/>
      <c r="E91" s="123">
        <v>47165</v>
      </c>
      <c r="F91" s="124" t="s">
        <v>132</v>
      </c>
      <c r="G91" s="60" t="s">
        <v>270</v>
      </c>
      <c r="H91" s="60"/>
      <c r="I91" s="61" t="s">
        <v>268</v>
      </c>
      <c r="J91" s="63">
        <v>45</v>
      </c>
      <c r="K91" s="61" t="s">
        <v>312</v>
      </c>
      <c r="L91" s="61" t="s">
        <v>149</v>
      </c>
      <c r="M91" s="63">
        <v>5725</v>
      </c>
      <c r="O91" s="61" t="s">
        <v>132</v>
      </c>
      <c r="P91" s="61" t="s">
        <v>270</v>
      </c>
    </row>
    <row r="92" spans="1:16">
      <c r="A92" s="63">
        <f t="shared" si="2"/>
        <v>90</v>
      </c>
      <c r="B92" s="116">
        <v>43244</v>
      </c>
      <c r="C92" s="119" t="s">
        <v>279</v>
      </c>
      <c r="D92" s="120">
        <v>36290</v>
      </c>
      <c r="E92" s="120"/>
      <c r="F92" s="121" t="s">
        <v>132</v>
      </c>
      <c r="G92" s="118" t="s">
        <v>270</v>
      </c>
      <c r="H92" s="118"/>
      <c r="I92" s="61" t="s">
        <v>268</v>
      </c>
      <c r="J92" s="63">
        <v>46</v>
      </c>
      <c r="K92" s="61" t="s">
        <v>312</v>
      </c>
      <c r="L92" s="61" t="s">
        <v>314</v>
      </c>
      <c r="M92" s="61"/>
      <c r="N92" s="63">
        <v>131527</v>
      </c>
      <c r="O92" s="61" t="s">
        <v>132</v>
      </c>
      <c r="P92" s="61" t="s">
        <v>270</v>
      </c>
    </row>
    <row r="93" spans="1:16">
      <c r="A93" s="63">
        <f t="shared" si="2"/>
        <v>91</v>
      </c>
      <c r="B93" s="58">
        <v>43244</v>
      </c>
      <c r="C93" s="122" t="s">
        <v>280</v>
      </c>
      <c r="D93" s="60"/>
      <c r="E93" s="123">
        <v>36290</v>
      </c>
      <c r="F93" s="124" t="s">
        <v>132</v>
      </c>
      <c r="G93" s="60" t="s">
        <v>270</v>
      </c>
      <c r="H93" s="60"/>
      <c r="I93" s="61" t="s">
        <v>268</v>
      </c>
      <c r="J93" s="63">
        <v>46</v>
      </c>
      <c r="K93" s="61" t="s">
        <v>312</v>
      </c>
      <c r="L93" s="61" t="s">
        <v>149</v>
      </c>
      <c r="M93" s="63">
        <v>131527</v>
      </c>
      <c r="O93" s="61" t="s">
        <v>132</v>
      </c>
      <c r="P93" s="61" t="s">
        <v>270</v>
      </c>
    </row>
    <row r="94" spans="1:16">
      <c r="A94" s="63">
        <f t="shared" si="2"/>
        <v>92</v>
      </c>
      <c r="B94" s="116">
        <v>43244</v>
      </c>
      <c r="C94" s="119" t="s">
        <v>279</v>
      </c>
      <c r="D94" s="120">
        <v>107602</v>
      </c>
      <c r="E94" s="120"/>
      <c r="F94" s="121" t="s">
        <v>132</v>
      </c>
      <c r="G94" s="118" t="s">
        <v>270</v>
      </c>
      <c r="H94" s="118"/>
      <c r="I94" s="61" t="s">
        <v>268</v>
      </c>
      <c r="J94" s="63">
        <v>47</v>
      </c>
      <c r="K94" s="61" t="s">
        <v>312</v>
      </c>
      <c r="L94" s="61" t="s">
        <v>314</v>
      </c>
      <c r="M94" s="61"/>
      <c r="N94" s="63">
        <v>5737</v>
      </c>
      <c r="O94" s="61" t="s">
        <v>132</v>
      </c>
      <c r="P94" s="61" t="s">
        <v>270</v>
      </c>
    </row>
    <row r="95" spans="1:16">
      <c r="A95" s="63">
        <f t="shared" si="2"/>
        <v>93</v>
      </c>
      <c r="B95" s="58">
        <v>43244</v>
      </c>
      <c r="C95" s="122" t="s">
        <v>280</v>
      </c>
      <c r="D95" s="60"/>
      <c r="E95" s="123">
        <v>107602</v>
      </c>
      <c r="F95" s="124" t="s">
        <v>132</v>
      </c>
      <c r="G95" s="60" t="s">
        <v>270</v>
      </c>
      <c r="H95" s="60"/>
      <c r="I95" s="61" t="s">
        <v>268</v>
      </c>
      <c r="J95" s="63">
        <v>47</v>
      </c>
      <c r="K95" s="61" t="s">
        <v>312</v>
      </c>
      <c r="L95" s="61" t="s">
        <v>149</v>
      </c>
      <c r="M95" s="63">
        <v>5737</v>
      </c>
      <c r="O95" s="61" t="s">
        <v>132</v>
      </c>
      <c r="P95" s="61" t="s">
        <v>270</v>
      </c>
    </row>
    <row r="96" spans="1:16">
      <c r="A96" s="63">
        <f t="shared" si="2"/>
        <v>94</v>
      </c>
      <c r="B96" s="116">
        <v>43244</v>
      </c>
      <c r="C96" s="119" t="s">
        <v>279</v>
      </c>
      <c r="D96" s="120">
        <v>4995</v>
      </c>
      <c r="E96" s="120"/>
      <c r="F96" s="121" t="s">
        <v>132</v>
      </c>
      <c r="G96" s="118" t="s">
        <v>270</v>
      </c>
      <c r="H96" s="118"/>
      <c r="I96" s="61" t="s">
        <v>268</v>
      </c>
      <c r="J96" s="63">
        <v>48</v>
      </c>
      <c r="K96" s="61" t="s">
        <v>312</v>
      </c>
      <c r="L96" s="61" t="s">
        <v>314</v>
      </c>
      <c r="M96" s="61"/>
      <c r="N96" s="63">
        <v>131802</v>
      </c>
      <c r="O96" s="61" t="s">
        <v>132</v>
      </c>
      <c r="P96" s="61" t="s">
        <v>270</v>
      </c>
    </row>
    <row r="97" spans="1:16">
      <c r="A97" s="63">
        <f t="shared" si="2"/>
        <v>95</v>
      </c>
      <c r="B97" s="58">
        <v>43244</v>
      </c>
      <c r="C97" s="122" t="s">
        <v>280</v>
      </c>
      <c r="D97" s="60"/>
      <c r="E97" s="123">
        <v>4995</v>
      </c>
      <c r="F97" s="124" t="s">
        <v>132</v>
      </c>
      <c r="G97" s="60" t="s">
        <v>270</v>
      </c>
      <c r="H97" s="60"/>
      <c r="I97" s="61" t="s">
        <v>268</v>
      </c>
      <c r="J97" s="63">
        <v>48</v>
      </c>
      <c r="K97" s="61" t="s">
        <v>312</v>
      </c>
      <c r="L97" s="61" t="s">
        <v>149</v>
      </c>
      <c r="M97" s="63">
        <v>131802</v>
      </c>
      <c r="O97" s="61" t="s">
        <v>132</v>
      </c>
      <c r="P97" s="61" t="s">
        <v>270</v>
      </c>
    </row>
    <row r="98" spans="1:16">
      <c r="A98" s="63">
        <f t="shared" si="2"/>
        <v>96</v>
      </c>
      <c r="B98" s="116">
        <v>43244</v>
      </c>
      <c r="C98" s="119" t="s">
        <v>279</v>
      </c>
      <c r="D98" s="120">
        <v>28160</v>
      </c>
      <c r="E98" s="120"/>
      <c r="F98" s="121" t="s">
        <v>132</v>
      </c>
      <c r="G98" s="118" t="s">
        <v>270</v>
      </c>
      <c r="H98" s="118"/>
      <c r="I98" s="61" t="s">
        <v>268</v>
      </c>
      <c r="J98" s="63">
        <v>49</v>
      </c>
      <c r="K98" s="61" t="s">
        <v>312</v>
      </c>
      <c r="L98" s="61" t="s">
        <v>314</v>
      </c>
      <c r="M98" s="61"/>
      <c r="N98" s="63">
        <v>5194</v>
      </c>
      <c r="O98" s="61" t="s">
        <v>132</v>
      </c>
      <c r="P98" s="61" t="s">
        <v>270</v>
      </c>
    </row>
    <row r="99" spans="1:16">
      <c r="A99" s="63">
        <f t="shared" si="2"/>
        <v>97</v>
      </c>
      <c r="B99" s="58">
        <v>43244</v>
      </c>
      <c r="C99" s="122" t="s">
        <v>280</v>
      </c>
      <c r="D99" s="60"/>
      <c r="E99" s="123">
        <v>28160</v>
      </c>
      <c r="F99" s="124" t="s">
        <v>132</v>
      </c>
      <c r="G99" s="60" t="s">
        <v>270</v>
      </c>
      <c r="H99" s="60"/>
      <c r="I99" s="61" t="s">
        <v>268</v>
      </c>
      <c r="J99" s="63">
        <v>49</v>
      </c>
      <c r="K99" s="61" t="s">
        <v>312</v>
      </c>
      <c r="L99" s="61" t="s">
        <v>149</v>
      </c>
      <c r="M99" s="63">
        <v>5194</v>
      </c>
      <c r="O99" s="61" t="s">
        <v>132</v>
      </c>
      <c r="P99" s="61" t="s">
        <v>270</v>
      </c>
    </row>
    <row r="100" spans="1:16">
      <c r="A100" s="63">
        <f t="shared" ref="A100:A131" si="3">A99+1</f>
        <v>98</v>
      </c>
      <c r="B100" s="116">
        <v>43244</v>
      </c>
      <c r="C100" s="119" t="s">
        <v>279</v>
      </c>
      <c r="D100" s="120">
        <v>1307</v>
      </c>
      <c r="E100" s="120"/>
      <c r="F100" s="121" t="s">
        <v>132</v>
      </c>
      <c r="G100" s="118" t="s">
        <v>270</v>
      </c>
      <c r="H100" s="118"/>
      <c r="I100" s="61" t="s">
        <v>268</v>
      </c>
      <c r="J100" s="63">
        <v>50</v>
      </c>
      <c r="K100" s="61" t="s">
        <v>312</v>
      </c>
      <c r="L100" s="61" t="s">
        <v>314</v>
      </c>
      <c r="M100" s="61"/>
      <c r="N100" s="63">
        <v>1845793</v>
      </c>
      <c r="O100" s="61" t="s">
        <v>141</v>
      </c>
      <c r="P100" s="61" t="s">
        <v>270</v>
      </c>
    </row>
    <row r="101" spans="1:16">
      <c r="A101" s="63">
        <f t="shared" si="3"/>
        <v>99</v>
      </c>
      <c r="B101" s="58">
        <v>43244</v>
      </c>
      <c r="C101" s="122" t="s">
        <v>280</v>
      </c>
      <c r="D101" s="60"/>
      <c r="E101" s="123">
        <v>1307</v>
      </c>
      <c r="F101" s="124" t="s">
        <v>132</v>
      </c>
      <c r="G101" s="60" t="s">
        <v>270</v>
      </c>
      <c r="H101" s="60"/>
      <c r="I101" s="61" t="s">
        <v>268</v>
      </c>
      <c r="J101" s="63">
        <v>50</v>
      </c>
      <c r="K101" s="61" t="s">
        <v>312</v>
      </c>
      <c r="L101" s="61" t="s">
        <v>149</v>
      </c>
      <c r="M101" s="63">
        <v>1845793</v>
      </c>
      <c r="O101" s="61" t="s">
        <v>141</v>
      </c>
      <c r="P101" s="61" t="s">
        <v>270</v>
      </c>
    </row>
    <row r="102" spans="1:16">
      <c r="A102" s="63">
        <f t="shared" si="3"/>
        <v>100</v>
      </c>
      <c r="B102" s="116">
        <v>43244</v>
      </c>
      <c r="C102" s="119" t="s">
        <v>279</v>
      </c>
      <c r="D102" s="120">
        <v>124421</v>
      </c>
      <c r="E102" s="120"/>
      <c r="F102" s="121" t="s">
        <v>132</v>
      </c>
      <c r="G102" s="118" t="s">
        <v>270</v>
      </c>
      <c r="H102" s="118"/>
      <c r="I102" s="61" t="s">
        <v>268</v>
      </c>
      <c r="J102" s="63">
        <v>51</v>
      </c>
      <c r="K102" s="61" t="s">
        <v>312</v>
      </c>
      <c r="L102" s="61" t="s">
        <v>314</v>
      </c>
      <c r="M102" s="61"/>
      <c r="N102" s="63">
        <v>242033</v>
      </c>
      <c r="O102" s="61" t="s">
        <v>131</v>
      </c>
      <c r="P102" s="61" t="s">
        <v>270</v>
      </c>
    </row>
    <row r="103" spans="1:16">
      <c r="A103" s="63">
        <f t="shared" si="3"/>
        <v>101</v>
      </c>
      <c r="B103" s="58">
        <v>43244</v>
      </c>
      <c r="C103" s="122" t="s">
        <v>280</v>
      </c>
      <c r="D103" s="60"/>
      <c r="E103" s="123">
        <v>124421</v>
      </c>
      <c r="F103" s="124" t="s">
        <v>132</v>
      </c>
      <c r="G103" s="60" t="s">
        <v>270</v>
      </c>
      <c r="H103" s="60"/>
      <c r="I103" s="61" t="s">
        <v>268</v>
      </c>
      <c r="J103" s="63">
        <v>51</v>
      </c>
      <c r="K103" s="61" t="s">
        <v>312</v>
      </c>
      <c r="L103" s="61" t="s">
        <v>149</v>
      </c>
      <c r="M103" s="63">
        <v>242033</v>
      </c>
      <c r="O103" s="61" t="s">
        <v>131</v>
      </c>
      <c r="P103" s="61" t="s">
        <v>270</v>
      </c>
    </row>
    <row r="104" spans="1:16">
      <c r="A104" s="63">
        <f t="shared" si="3"/>
        <v>102</v>
      </c>
      <c r="B104" s="116">
        <v>43244</v>
      </c>
      <c r="C104" s="119" t="s">
        <v>279</v>
      </c>
      <c r="D104" s="120">
        <v>5776</v>
      </c>
      <c r="E104" s="120"/>
      <c r="F104" s="121" t="s">
        <v>132</v>
      </c>
      <c r="G104" s="118" t="s">
        <v>270</v>
      </c>
      <c r="H104" s="118"/>
      <c r="I104" s="61" t="s">
        <v>268</v>
      </c>
      <c r="J104" s="63">
        <v>52</v>
      </c>
      <c r="K104" s="61" t="s">
        <v>312</v>
      </c>
      <c r="L104" s="61" t="s">
        <v>314</v>
      </c>
      <c r="M104" s="61"/>
      <c r="N104" s="63">
        <v>10535</v>
      </c>
      <c r="O104" s="61" t="s">
        <v>131</v>
      </c>
      <c r="P104" s="61" t="s">
        <v>270</v>
      </c>
    </row>
    <row r="105" spans="1:16">
      <c r="A105" s="63">
        <f t="shared" si="3"/>
        <v>103</v>
      </c>
      <c r="B105" s="58">
        <v>43244</v>
      </c>
      <c r="C105" s="122" t="s">
        <v>280</v>
      </c>
      <c r="D105" s="60"/>
      <c r="E105" s="123">
        <v>5776</v>
      </c>
      <c r="F105" s="124" t="s">
        <v>132</v>
      </c>
      <c r="G105" s="60" t="s">
        <v>270</v>
      </c>
      <c r="H105" s="60"/>
      <c r="I105" s="61" t="s">
        <v>268</v>
      </c>
      <c r="J105" s="63">
        <v>52</v>
      </c>
      <c r="K105" s="61" t="s">
        <v>312</v>
      </c>
      <c r="L105" s="61" t="s">
        <v>149</v>
      </c>
      <c r="M105" s="63">
        <v>10535</v>
      </c>
      <c r="O105" s="61" t="s">
        <v>131</v>
      </c>
      <c r="P105" s="61" t="s">
        <v>270</v>
      </c>
    </row>
    <row r="106" spans="1:16">
      <c r="A106" s="63">
        <f t="shared" si="3"/>
        <v>104</v>
      </c>
      <c r="B106" s="116">
        <v>43244</v>
      </c>
      <c r="C106" s="119" t="s">
        <v>279</v>
      </c>
      <c r="D106" s="120">
        <v>258896</v>
      </c>
      <c r="E106" s="120"/>
      <c r="F106" s="121" t="s">
        <v>131</v>
      </c>
      <c r="G106" s="118" t="s">
        <v>270</v>
      </c>
      <c r="H106" s="118"/>
      <c r="I106" s="61" t="s">
        <v>268</v>
      </c>
      <c r="J106" s="63">
        <v>53</v>
      </c>
      <c r="K106" s="61" t="s">
        <v>312</v>
      </c>
      <c r="L106" s="61" t="s">
        <v>314</v>
      </c>
      <c r="M106" s="61"/>
      <c r="N106" s="63">
        <v>114524</v>
      </c>
      <c r="O106" s="61" t="s">
        <v>142</v>
      </c>
      <c r="P106" s="61" t="s">
        <v>270</v>
      </c>
    </row>
    <row r="107" spans="1:16">
      <c r="A107" s="63">
        <f t="shared" si="3"/>
        <v>105</v>
      </c>
      <c r="B107" s="58">
        <v>43244</v>
      </c>
      <c r="C107" s="122" t="s">
        <v>280</v>
      </c>
      <c r="D107" s="60"/>
      <c r="E107" s="123">
        <v>258896</v>
      </c>
      <c r="F107" s="124" t="s">
        <v>131</v>
      </c>
      <c r="G107" s="60" t="s">
        <v>270</v>
      </c>
      <c r="H107" s="60"/>
      <c r="I107" s="61" t="s">
        <v>268</v>
      </c>
      <c r="J107" s="63">
        <v>53</v>
      </c>
      <c r="K107" s="61" t="s">
        <v>312</v>
      </c>
      <c r="L107" s="61" t="s">
        <v>149</v>
      </c>
      <c r="M107" s="63">
        <v>114524</v>
      </c>
      <c r="O107" s="61" t="s">
        <v>142</v>
      </c>
      <c r="P107" s="61" t="s">
        <v>270</v>
      </c>
    </row>
    <row r="108" spans="1:16">
      <c r="A108" s="63">
        <f t="shared" si="3"/>
        <v>106</v>
      </c>
      <c r="B108" s="116">
        <v>43244</v>
      </c>
      <c r="C108" s="119" t="s">
        <v>279</v>
      </c>
      <c r="D108" s="120">
        <v>12019</v>
      </c>
      <c r="E108" s="120"/>
      <c r="F108" s="121" t="s">
        <v>131</v>
      </c>
      <c r="G108" s="118" t="s">
        <v>270</v>
      </c>
      <c r="H108" s="118"/>
      <c r="I108" s="61" t="s">
        <v>268</v>
      </c>
      <c r="J108" s="63">
        <v>54</v>
      </c>
      <c r="K108" s="61" t="s">
        <v>312</v>
      </c>
      <c r="L108" s="61" t="s">
        <v>314</v>
      </c>
      <c r="M108" s="61"/>
      <c r="N108" s="63">
        <v>225071</v>
      </c>
      <c r="O108" s="61" t="s">
        <v>238</v>
      </c>
      <c r="P108" s="61" t="s">
        <v>270</v>
      </c>
    </row>
    <row r="109" spans="1:16">
      <c r="A109" s="63">
        <f t="shared" si="3"/>
        <v>107</v>
      </c>
      <c r="B109" s="58">
        <v>43244</v>
      </c>
      <c r="C109" s="122" t="s">
        <v>280</v>
      </c>
      <c r="D109" s="60"/>
      <c r="E109" s="123">
        <v>12019</v>
      </c>
      <c r="F109" s="124" t="s">
        <v>131</v>
      </c>
      <c r="G109" s="60" t="s">
        <v>270</v>
      </c>
      <c r="H109" s="60"/>
      <c r="I109" s="61" t="s">
        <v>268</v>
      </c>
      <c r="J109" s="63">
        <v>54</v>
      </c>
      <c r="K109" s="61" t="s">
        <v>312</v>
      </c>
      <c r="L109" s="61" t="s">
        <v>149</v>
      </c>
      <c r="M109" s="63">
        <v>225071</v>
      </c>
      <c r="O109" s="61" t="s">
        <v>238</v>
      </c>
      <c r="P109" s="61" t="s">
        <v>270</v>
      </c>
    </row>
    <row r="110" spans="1:16">
      <c r="A110" s="63">
        <f t="shared" si="3"/>
        <v>108</v>
      </c>
      <c r="B110" s="116">
        <v>43245</v>
      </c>
      <c r="C110" s="119" t="s">
        <v>279</v>
      </c>
      <c r="D110" s="120">
        <v>1546813</v>
      </c>
      <c r="E110" s="120"/>
      <c r="F110" s="121" t="s">
        <v>141</v>
      </c>
      <c r="G110" s="118" t="s">
        <v>270</v>
      </c>
      <c r="H110" s="118"/>
      <c r="I110" s="61" t="s">
        <v>268</v>
      </c>
      <c r="J110" s="63">
        <v>55</v>
      </c>
      <c r="K110" s="61" t="s">
        <v>312</v>
      </c>
      <c r="L110" s="61" t="s">
        <v>314</v>
      </c>
      <c r="M110" s="61"/>
      <c r="N110" s="63">
        <v>46409</v>
      </c>
      <c r="O110" s="61" t="s">
        <v>238</v>
      </c>
      <c r="P110" s="61" t="s">
        <v>270</v>
      </c>
    </row>
    <row r="111" spans="1:16">
      <c r="A111" s="63">
        <f t="shared" si="3"/>
        <v>109</v>
      </c>
      <c r="B111" s="58">
        <v>43245</v>
      </c>
      <c r="C111" s="122" t="s">
        <v>280</v>
      </c>
      <c r="D111" s="60"/>
      <c r="E111" s="123">
        <v>1546813</v>
      </c>
      <c r="F111" s="124" t="s">
        <v>141</v>
      </c>
      <c r="G111" s="60" t="s">
        <v>270</v>
      </c>
      <c r="H111" s="60"/>
      <c r="I111" s="61" t="s">
        <v>268</v>
      </c>
      <c r="J111" s="63">
        <v>55</v>
      </c>
      <c r="K111" s="61" t="s">
        <v>312</v>
      </c>
      <c r="L111" s="61" t="s">
        <v>149</v>
      </c>
      <c r="M111" s="63">
        <v>46409</v>
      </c>
      <c r="O111" s="61" t="s">
        <v>238</v>
      </c>
      <c r="P111" s="61" t="s">
        <v>270</v>
      </c>
    </row>
    <row r="112" spans="1:16">
      <c r="A112" s="63">
        <f t="shared" si="3"/>
        <v>110</v>
      </c>
      <c r="B112" s="116">
        <v>43245</v>
      </c>
      <c r="C112" s="119" t="s">
        <v>279</v>
      </c>
      <c r="D112" s="120">
        <v>70411</v>
      </c>
      <c r="E112" s="120"/>
      <c r="F112" s="121" t="s">
        <v>124</v>
      </c>
      <c r="G112" s="118" t="s">
        <v>270</v>
      </c>
      <c r="H112" s="118"/>
      <c r="I112" s="61" t="s">
        <v>268</v>
      </c>
      <c r="J112" s="63">
        <v>56</v>
      </c>
      <c r="K112" s="61" t="s">
        <v>312</v>
      </c>
      <c r="L112" s="61" t="s">
        <v>314</v>
      </c>
      <c r="M112" s="61"/>
      <c r="N112" s="63">
        <v>2020</v>
      </c>
      <c r="O112" s="61" t="s">
        <v>238</v>
      </c>
      <c r="P112" s="61" t="s">
        <v>270</v>
      </c>
    </row>
    <row r="113" spans="1:16">
      <c r="A113" s="63">
        <f t="shared" si="3"/>
        <v>111</v>
      </c>
      <c r="B113" s="58">
        <v>43245</v>
      </c>
      <c r="C113" s="122" t="s">
        <v>280</v>
      </c>
      <c r="D113" s="60"/>
      <c r="E113" s="123">
        <v>70411</v>
      </c>
      <c r="F113" s="124" t="s">
        <v>124</v>
      </c>
      <c r="G113" s="60" t="s">
        <v>270</v>
      </c>
      <c r="H113" s="60"/>
      <c r="I113" s="61" t="s">
        <v>268</v>
      </c>
      <c r="J113" s="63">
        <v>56</v>
      </c>
      <c r="K113" s="61" t="s">
        <v>312</v>
      </c>
      <c r="L113" s="61" t="s">
        <v>149</v>
      </c>
      <c r="M113" s="63">
        <v>2020</v>
      </c>
      <c r="O113" s="61" t="s">
        <v>238</v>
      </c>
      <c r="P113" s="61" t="s">
        <v>270</v>
      </c>
    </row>
    <row r="114" spans="1:16">
      <c r="A114" s="63">
        <f t="shared" si="3"/>
        <v>112</v>
      </c>
      <c r="B114" s="116">
        <v>43245</v>
      </c>
      <c r="C114" s="119" t="s">
        <v>279</v>
      </c>
      <c r="D114" s="120">
        <v>114968</v>
      </c>
      <c r="E114" s="120"/>
      <c r="F114" s="121" t="s">
        <v>142</v>
      </c>
      <c r="G114" s="118" t="s">
        <v>270</v>
      </c>
      <c r="H114" s="118"/>
      <c r="I114" s="61" t="s">
        <v>268</v>
      </c>
      <c r="J114" s="63">
        <v>57</v>
      </c>
      <c r="K114" s="61" t="s">
        <v>312</v>
      </c>
      <c r="L114" s="61" t="s">
        <v>314</v>
      </c>
      <c r="M114" s="61"/>
      <c r="N114" s="63">
        <v>9797</v>
      </c>
      <c r="O114" s="61" t="s">
        <v>238</v>
      </c>
      <c r="P114" s="61" t="s">
        <v>270</v>
      </c>
    </row>
    <row r="115" spans="1:16">
      <c r="A115" s="63">
        <f t="shared" si="3"/>
        <v>113</v>
      </c>
      <c r="B115" s="58">
        <v>43245</v>
      </c>
      <c r="C115" s="122" t="s">
        <v>280</v>
      </c>
      <c r="D115" s="60"/>
      <c r="E115" s="123">
        <v>114968</v>
      </c>
      <c r="F115" s="124" t="s">
        <v>142</v>
      </c>
      <c r="G115" s="60" t="s">
        <v>270</v>
      </c>
      <c r="H115" s="60"/>
      <c r="I115" s="61" t="s">
        <v>268</v>
      </c>
      <c r="J115" s="63">
        <v>57</v>
      </c>
      <c r="K115" s="61" t="s">
        <v>312</v>
      </c>
      <c r="L115" s="61" t="s">
        <v>149</v>
      </c>
      <c r="M115" s="63">
        <v>9797</v>
      </c>
      <c r="O115" s="61" t="s">
        <v>238</v>
      </c>
      <c r="P115" s="61" t="s">
        <v>270</v>
      </c>
    </row>
    <row r="116" spans="1:16">
      <c r="A116" s="63">
        <f t="shared" si="3"/>
        <v>114</v>
      </c>
      <c r="B116" s="116">
        <v>43245</v>
      </c>
      <c r="C116" s="119" t="s">
        <v>279</v>
      </c>
      <c r="D116" s="120">
        <v>294338</v>
      </c>
      <c r="E116" s="120"/>
      <c r="F116" s="121" t="s">
        <v>125</v>
      </c>
      <c r="G116" s="118" t="s">
        <v>270</v>
      </c>
      <c r="H116" s="118"/>
      <c r="I116" s="61" t="s">
        <v>268</v>
      </c>
      <c r="J116" s="63">
        <v>58</v>
      </c>
      <c r="K116" s="61" t="s">
        <v>311</v>
      </c>
      <c r="L116" s="61" t="s">
        <v>314</v>
      </c>
      <c r="M116" s="61"/>
      <c r="N116" s="63">
        <v>659</v>
      </c>
      <c r="O116" s="61" t="s">
        <v>123</v>
      </c>
      <c r="P116" s="61" t="s">
        <v>270</v>
      </c>
    </row>
    <row r="117" spans="1:16">
      <c r="A117" s="63">
        <f t="shared" si="3"/>
        <v>115</v>
      </c>
      <c r="B117" s="58">
        <v>43245</v>
      </c>
      <c r="C117" s="122" t="s">
        <v>280</v>
      </c>
      <c r="D117" s="60"/>
      <c r="E117" s="123">
        <v>294338</v>
      </c>
      <c r="F117" s="124" t="s">
        <v>125</v>
      </c>
      <c r="G117" s="60" t="s">
        <v>270</v>
      </c>
      <c r="H117" s="60"/>
      <c r="I117" s="61" t="s">
        <v>268</v>
      </c>
      <c r="J117" s="63">
        <v>58</v>
      </c>
      <c r="K117" s="61" t="s">
        <v>311</v>
      </c>
      <c r="L117" s="61" t="s">
        <v>149</v>
      </c>
      <c r="M117" s="63">
        <v>659</v>
      </c>
      <c r="O117" s="61" t="s">
        <v>123</v>
      </c>
      <c r="P117" s="61" t="s">
        <v>270</v>
      </c>
    </row>
    <row r="118" spans="1:16">
      <c r="A118" s="63">
        <f t="shared" si="3"/>
        <v>116</v>
      </c>
      <c r="B118" s="116">
        <v>43248</v>
      </c>
      <c r="C118" s="119" t="s">
        <v>279</v>
      </c>
      <c r="D118" s="120">
        <v>313792</v>
      </c>
      <c r="E118" s="120"/>
      <c r="F118" s="121" t="s">
        <v>133</v>
      </c>
      <c r="G118" s="118" t="s">
        <v>270</v>
      </c>
      <c r="H118" s="118"/>
      <c r="I118" s="61" t="s">
        <v>268</v>
      </c>
      <c r="J118" s="63">
        <v>59</v>
      </c>
      <c r="K118" s="61" t="s">
        <v>311</v>
      </c>
      <c r="L118" s="61" t="s">
        <v>314</v>
      </c>
      <c r="M118" s="61"/>
      <c r="N118" s="63">
        <v>310409</v>
      </c>
      <c r="O118" s="61" t="s">
        <v>133</v>
      </c>
      <c r="P118" s="61" t="s">
        <v>270</v>
      </c>
    </row>
    <row r="119" spans="1:16">
      <c r="A119" s="63">
        <f t="shared" si="3"/>
        <v>117</v>
      </c>
      <c r="B119" s="58">
        <v>43248</v>
      </c>
      <c r="C119" s="122" t="s">
        <v>280</v>
      </c>
      <c r="D119" s="60"/>
      <c r="E119" s="123">
        <v>313792</v>
      </c>
      <c r="F119" s="124" t="s">
        <v>133</v>
      </c>
      <c r="G119" s="60" t="s">
        <v>270</v>
      </c>
      <c r="H119" s="60"/>
      <c r="I119" s="61" t="s">
        <v>268</v>
      </c>
      <c r="J119" s="63">
        <v>59</v>
      </c>
      <c r="K119" s="61" t="s">
        <v>311</v>
      </c>
      <c r="L119" s="61" t="s">
        <v>149</v>
      </c>
      <c r="M119" s="63">
        <v>310409</v>
      </c>
      <c r="O119" s="61" t="s">
        <v>133</v>
      </c>
      <c r="P119" s="61" t="s">
        <v>270</v>
      </c>
    </row>
    <row r="120" spans="1:16">
      <c r="A120" s="63">
        <f t="shared" si="3"/>
        <v>118</v>
      </c>
      <c r="B120" s="116">
        <v>43248</v>
      </c>
      <c r="C120" s="119" t="s">
        <v>279</v>
      </c>
      <c r="D120" s="120">
        <v>11586</v>
      </c>
      <c r="E120" s="120"/>
      <c r="F120" s="121" t="s">
        <v>238</v>
      </c>
      <c r="G120" s="118" t="s">
        <v>270</v>
      </c>
      <c r="H120" s="118"/>
      <c r="I120" s="61" t="s">
        <v>268</v>
      </c>
      <c r="J120" s="63">
        <v>60</v>
      </c>
      <c r="K120" s="61" t="s">
        <v>311</v>
      </c>
      <c r="L120" s="61" t="s">
        <v>314</v>
      </c>
      <c r="M120" s="61"/>
      <c r="N120" s="63">
        <v>614150</v>
      </c>
      <c r="O120" s="61" t="s">
        <v>137</v>
      </c>
      <c r="P120" s="61" t="s">
        <v>270</v>
      </c>
    </row>
    <row r="121" spans="1:16">
      <c r="A121" s="63">
        <f t="shared" si="3"/>
        <v>119</v>
      </c>
      <c r="B121" s="58">
        <v>43248</v>
      </c>
      <c r="C121" s="122" t="s">
        <v>280</v>
      </c>
      <c r="D121" s="60"/>
      <c r="E121" s="123">
        <v>11586</v>
      </c>
      <c r="F121" s="124" t="s">
        <v>238</v>
      </c>
      <c r="G121" s="60" t="s">
        <v>270</v>
      </c>
      <c r="H121" s="60"/>
      <c r="I121" s="61" t="s">
        <v>268</v>
      </c>
      <c r="J121" s="63">
        <v>60</v>
      </c>
      <c r="K121" s="61" t="s">
        <v>311</v>
      </c>
      <c r="L121" s="61" t="s">
        <v>149</v>
      </c>
      <c r="M121" s="63">
        <v>614150</v>
      </c>
      <c r="O121" s="61" t="s">
        <v>137</v>
      </c>
      <c r="P121" s="61" t="s">
        <v>270</v>
      </c>
    </row>
    <row r="122" spans="1:16">
      <c r="A122" s="63">
        <f t="shared" si="3"/>
        <v>120</v>
      </c>
      <c r="B122" s="116">
        <v>43248</v>
      </c>
      <c r="C122" s="119" t="s">
        <v>279</v>
      </c>
      <c r="D122" s="120">
        <v>2681</v>
      </c>
      <c r="E122" s="120"/>
      <c r="F122" s="121" t="s">
        <v>238</v>
      </c>
      <c r="G122" s="118" t="s">
        <v>270</v>
      </c>
      <c r="H122" s="118"/>
      <c r="I122" s="61" t="s">
        <v>268</v>
      </c>
      <c r="J122" s="63">
        <v>61</v>
      </c>
      <c r="K122" s="61" t="s">
        <v>308</v>
      </c>
      <c r="L122" s="61" t="s">
        <v>314</v>
      </c>
      <c r="M122" s="61"/>
      <c r="N122" s="63">
        <v>59357</v>
      </c>
      <c r="O122" s="61" t="s">
        <v>309</v>
      </c>
      <c r="P122" s="61" t="s">
        <v>270</v>
      </c>
    </row>
    <row r="123" spans="1:16">
      <c r="A123" s="63">
        <f t="shared" si="3"/>
        <v>121</v>
      </c>
      <c r="B123" s="58">
        <v>43248</v>
      </c>
      <c r="C123" s="122" t="s">
        <v>280</v>
      </c>
      <c r="D123" s="60"/>
      <c r="E123" s="123">
        <v>2681</v>
      </c>
      <c r="F123" s="124" t="s">
        <v>238</v>
      </c>
      <c r="G123" s="60" t="s">
        <v>270</v>
      </c>
      <c r="H123" s="60"/>
      <c r="I123" s="61" t="s">
        <v>268</v>
      </c>
      <c r="J123" s="63">
        <v>61</v>
      </c>
      <c r="K123" s="61" t="s">
        <v>308</v>
      </c>
      <c r="L123" s="61" t="s">
        <v>149</v>
      </c>
      <c r="M123" s="63">
        <v>59357</v>
      </c>
      <c r="O123" s="61" t="s">
        <v>309</v>
      </c>
      <c r="P123" s="61" t="s">
        <v>270</v>
      </c>
    </row>
    <row r="124" spans="1:16">
      <c r="A124" s="63">
        <f t="shared" si="3"/>
        <v>122</v>
      </c>
      <c r="B124" s="116">
        <v>43248</v>
      </c>
      <c r="C124" s="119" t="s">
        <v>279</v>
      </c>
      <c r="D124" s="120">
        <v>57750</v>
      </c>
      <c r="E124" s="120"/>
      <c r="F124" s="121" t="s">
        <v>238</v>
      </c>
      <c r="G124" s="118" t="s">
        <v>270</v>
      </c>
      <c r="H124" s="118"/>
      <c r="I124" s="61" t="s">
        <v>268</v>
      </c>
      <c r="J124" s="63">
        <v>62</v>
      </c>
      <c r="K124" s="61" t="s">
        <v>308</v>
      </c>
      <c r="L124" s="61" t="s">
        <v>314</v>
      </c>
      <c r="M124" s="61"/>
      <c r="N124" s="63">
        <v>110297</v>
      </c>
      <c r="O124" s="61" t="s">
        <v>310</v>
      </c>
      <c r="P124" s="61" t="s">
        <v>270</v>
      </c>
    </row>
    <row r="125" spans="1:16">
      <c r="A125" s="63">
        <f t="shared" si="3"/>
        <v>123</v>
      </c>
      <c r="B125" s="58">
        <v>43248</v>
      </c>
      <c r="C125" s="122" t="s">
        <v>280</v>
      </c>
      <c r="D125" s="60"/>
      <c r="E125" s="123">
        <v>57750</v>
      </c>
      <c r="F125" s="124" t="s">
        <v>238</v>
      </c>
      <c r="G125" s="60" t="s">
        <v>270</v>
      </c>
      <c r="H125" s="60"/>
      <c r="I125" s="61" t="s">
        <v>268</v>
      </c>
      <c r="J125" s="63">
        <v>62</v>
      </c>
      <c r="K125" s="61" t="s">
        <v>308</v>
      </c>
      <c r="L125" s="61" t="s">
        <v>149</v>
      </c>
      <c r="M125" s="63">
        <v>110297</v>
      </c>
      <c r="O125" s="61" t="s">
        <v>310</v>
      </c>
      <c r="P125" s="61" t="s">
        <v>270</v>
      </c>
    </row>
    <row r="126" spans="1:16">
      <c r="A126" s="63">
        <f t="shared" si="3"/>
        <v>124</v>
      </c>
      <c r="B126" s="116">
        <v>43248</v>
      </c>
      <c r="C126" s="119" t="s">
        <v>279</v>
      </c>
      <c r="D126" s="120">
        <v>249590</v>
      </c>
      <c r="E126" s="120"/>
      <c r="F126" s="121" t="s">
        <v>238</v>
      </c>
      <c r="G126" s="118" t="s">
        <v>270</v>
      </c>
      <c r="H126" s="118"/>
      <c r="I126" s="61" t="s">
        <v>268</v>
      </c>
      <c r="J126" s="63">
        <v>63</v>
      </c>
      <c r="K126" s="61" t="s">
        <v>308</v>
      </c>
      <c r="L126" s="61" t="s">
        <v>314</v>
      </c>
      <c r="M126" s="61"/>
      <c r="N126" s="63">
        <v>4800</v>
      </c>
      <c r="O126" s="61" t="s">
        <v>310</v>
      </c>
      <c r="P126" s="61" t="s">
        <v>270</v>
      </c>
    </row>
    <row r="127" spans="1:16">
      <c r="A127" s="63">
        <f t="shared" si="3"/>
        <v>125</v>
      </c>
      <c r="B127" s="58">
        <v>43248</v>
      </c>
      <c r="C127" s="122" t="s">
        <v>280</v>
      </c>
      <c r="D127" s="60"/>
      <c r="E127" s="123">
        <v>249590</v>
      </c>
      <c r="F127" s="124" t="s">
        <v>238</v>
      </c>
      <c r="G127" s="60" t="s">
        <v>270</v>
      </c>
      <c r="H127" s="60"/>
      <c r="I127" s="61" t="s">
        <v>268</v>
      </c>
      <c r="J127" s="63">
        <v>63</v>
      </c>
      <c r="K127" s="61" t="s">
        <v>308</v>
      </c>
      <c r="L127" s="61" t="s">
        <v>149</v>
      </c>
      <c r="M127" s="63">
        <v>4800</v>
      </c>
      <c r="O127" s="61" t="s">
        <v>310</v>
      </c>
      <c r="P127" s="61" t="s">
        <v>270</v>
      </c>
    </row>
    <row r="128" spans="1:16">
      <c r="A128" s="63">
        <f t="shared" si="3"/>
        <v>126</v>
      </c>
      <c r="B128" s="116">
        <v>43248</v>
      </c>
      <c r="C128" s="119" t="s">
        <v>279</v>
      </c>
      <c r="D128" s="120">
        <v>669183</v>
      </c>
      <c r="E128" s="120"/>
      <c r="F128" s="121" t="s">
        <v>137</v>
      </c>
      <c r="G128" s="118" t="s">
        <v>270</v>
      </c>
      <c r="H128" s="118"/>
      <c r="I128" s="61" t="s">
        <v>268</v>
      </c>
      <c r="J128" s="63">
        <v>64</v>
      </c>
      <c r="K128" s="61" t="s">
        <v>308</v>
      </c>
      <c r="L128" s="61" t="s">
        <v>314</v>
      </c>
      <c r="M128" s="61"/>
      <c r="N128" s="63">
        <v>854</v>
      </c>
      <c r="O128" s="61" t="s">
        <v>134</v>
      </c>
      <c r="P128" s="61" t="s">
        <v>270</v>
      </c>
    </row>
    <row r="129" spans="1:16">
      <c r="A129" s="63">
        <f t="shared" si="3"/>
        <v>127</v>
      </c>
      <c r="B129" s="58">
        <v>43248</v>
      </c>
      <c r="C129" s="122" t="s">
        <v>280</v>
      </c>
      <c r="D129" s="60"/>
      <c r="E129" s="123">
        <v>669183</v>
      </c>
      <c r="F129" s="124" t="s">
        <v>137</v>
      </c>
      <c r="G129" s="60" t="s">
        <v>270</v>
      </c>
      <c r="H129" s="60"/>
      <c r="I129" s="61" t="s">
        <v>268</v>
      </c>
      <c r="J129" s="63">
        <v>64</v>
      </c>
      <c r="K129" s="61" t="s">
        <v>308</v>
      </c>
      <c r="L129" s="61" t="s">
        <v>149</v>
      </c>
      <c r="M129" s="63">
        <v>854</v>
      </c>
      <c r="O129" s="61" t="s">
        <v>134</v>
      </c>
      <c r="P129" s="61" t="s">
        <v>270</v>
      </c>
    </row>
    <row r="130" spans="1:16">
      <c r="A130" s="63">
        <f t="shared" si="3"/>
        <v>128</v>
      </c>
      <c r="B130" s="116">
        <v>43249</v>
      </c>
      <c r="C130" s="119" t="s">
        <v>279</v>
      </c>
      <c r="D130" s="120">
        <v>48955</v>
      </c>
      <c r="E130" s="120"/>
      <c r="F130" s="121" t="s">
        <v>118</v>
      </c>
      <c r="G130" s="118" t="s">
        <v>270</v>
      </c>
      <c r="H130" s="118"/>
      <c r="I130" s="61" t="s">
        <v>268</v>
      </c>
      <c r="J130" s="63">
        <v>65</v>
      </c>
      <c r="K130" s="61" t="s">
        <v>308</v>
      </c>
      <c r="L130" s="61" t="s">
        <v>314</v>
      </c>
      <c r="M130" s="61"/>
      <c r="N130" s="63">
        <v>19624</v>
      </c>
      <c r="O130" s="61" t="s">
        <v>134</v>
      </c>
      <c r="P130" s="61" t="s">
        <v>270</v>
      </c>
    </row>
    <row r="131" spans="1:16">
      <c r="A131" s="63">
        <f t="shared" si="3"/>
        <v>129</v>
      </c>
      <c r="B131" s="58">
        <v>43249</v>
      </c>
      <c r="C131" s="122" t="s">
        <v>280</v>
      </c>
      <c r="D131" s="60"/>
      <c r="E131" s="123">
        <v>48955</v>
      </c>
      <c r="F131" s="124" t="s">
        <v>118</v>
      </c>
      <c r="G131" s="60" t="s">
        <v>270</v>
      </c>
      <c r="H131" s="60"/>
      <c r="I131" s="61" t="s">
        <v>268</v>
      </c>
      <c r="J131" s="63">
        <v>65</v>
      </c>
      <c r="K131" s="61" t="s">
        <v>308</v>
      </c>
      <c r="L131" s="61" t="s">
        <v>149</v>
      </c>
      <c r="M131" s="63">
        <v>19624</v>
      </c>
      <c r="O131" s="61" t="s">
        <v>134</v>
      </c>
      <c r="P131" s="61" t="s">
        <v>270</v>
      </c>
    </row>
    <row r="132" spans="1:16">
      <c r="A132" s="63">
        <f t="shared" ref="A132:A161" si="4">A131+1</f>
        <v>130</v>
      </c>
      <c r="B132" s="116">
        <v>43251</v>
      </c>
      <c r="C132" s="119" t="s">
        <v>279</v>
      </c>
      <c r="D132" s="120">
        <v>10307643</v>
      </c>
      <c r="E132" s="120"/>
      <c r="F132" s="121" t="s">
        <v>144</v>
      </c>
      <c r="G132" s="118" t="s">
        <v>270</v>
      </c>
      <c r="H132" s="118"/>
      <c r="I132" s="61" t="s">
        <v>268</v>
      </c>
      <c r="J132" s="63">
        <v>66</v>
      </c>
      <c r="K132" s="61" t="s">
        <v>305</v>
      </c>
      <c r="L132" s="61" t="s">
        <v>314</v>
      </c>
      <c r="M132" s="61"/>
      <c r="N132" s="63">
        <v>695622</v>
      </c>
      <c r="O132" s="61" t="s">
        <v>117</v>
      </c>
      <c r="P132" s="61" t="s">
        <v>270</v>
      </c>
    </row>
    <row r="133" spans="1:16">
      <c r="A133" s="63">
        <f t="shared" si="4"/>
        <v>131</v>
      </c>
      <c r="B133" s="58">
        <v>43251</v>
      </c>
      <c r="C133" s="122" t="s">
        <v>280</v>
      </c>
      <c r="D133" s="60"/>
      <c r="E133" s="123">
        <v>10307643</v>
      </c>
      <c r="F133" s="124" t="s">
        <v>144</v>
      </c>
      <c r="G133" s="60" t="s">
        <v>270</v>
      </c>
      <c r="H133" s="60"/>
      <c r="I133" s="61" t="s">
        <v>268</v>
      </c>
      <c r="J133" s="63">
        <v>66</v>
      </c>
      <c r="K133" s="61" t="s">
        <v>305</v>
      </c>
      <c r="L133" s="61" t="s">
        <v>149</v>
      </c>
      <c r="M133" s="63">
        <v>695622</v>
      </c>
      <c r="O133" s="61" t="s">
        <v>117</v>
      </c>
      <c r="P133" s="61" t="s">
        <v>270</v>
      </c>
    </row>
    <row r="134" spans="1:16">
      <c r="A134" s="63">
        <f t="shared" si="4"/>
        <v>132</v>
      </c>
      <c r="B134" s="116">
        <v>43251</v>
      </c>
      <c r="C134" s="119" t="s">
        <v>279</v>
      </c>
      <c r="D134" s="120">
        <v>2626</v>
      </c>
      <c r="E134" s="120"/>
      <c r="F134" s="121" t="s">
        <v>264</v>
      </c>
      <c r="G134" s="118" t="s">
        <v>270</v>
      </c>
      <c r="H134" s="118"/>
      <c r="I134" s="61" t="s">
        <v>268</v>
      </c>
      <c r="J134" s="63">
        <v>67</v>
      </c>
      <c r="K134" s="61" t="s">
        <v>305</v>
      </c>
      <c r="L134" s="61" t="s">
        <v>314</v>
      </c>
      <c r="M134" s="61"/>
      <c r="N134" s="63">
        <v>11122001</v>
      </c>
      <c r="O134" s="61" t="s">
        <v>144</v>
      </c>
      <c r="P134" s="61" t="s">
        <v>270</v>
      </c>
    </row>
    <row r="135" spans="1:16">
      <c r="A135" s="63">
        <f t="shared" si="4"/>
        <v>133</v>
      </c>
      <c r="B135" s="58">
        <v>43251</v>
      </c>
      <c r="C135" s="122" t="s">
        <v>280</v>
      </c>
      <c r="D135" s="60"/>
      <c r="E135" s="123">
        <v>2626</v>
      </c>
      <c r="F135" s="124" t="s">
        <v>264</v>
      </c>
      <c r="G135" s="60" t="s">
        <v>270</v>
      </c>
      <c r="H135" s="60"/>
      <c r="I135" s="61" t="s">
        <v>268</v>
      </c>
      <c r="J135" s="63">
        <v>67</v>
      </c>
      <c r="K135" s="61" t="s">
        <v>305</v>
      </c>
      <c r="L135" s="61" t="s">
        <v>149</v>
      </c>
      <c r="M135" s="63">
        <v>11122001</v>
      </c>
      <c r="O135" s="61" t="s">
        <v>144</v>
      </c>
      <c r="P135" s="61" t="s">
        <v>270</v>
      </c>
    </row>
    <row r="136" spans="1:16">
      <c r="A136" s="63">
        <f t="shared" si="4"/>
        <v>134</v>
      </c>
      <c r="B136" s="116">
        <v>43251</v>
      </c>
      <c r="C136" s="119" t="s">
        <v>279</v>
      </c>
      <c r="D136" s="120">
        <v>56573</v>
      </c>
      <c r="E136" s="120"/>
      <c r="F136" s="121" t="s">
        <v>264</v>
      </c>
      <c r="G136" s="118" t="s">
        <v>270</v>
      </c>
      <c r="H136" s="118"/>
      <c r="I136" s="61" t="s">
        <v>268</v>
      </c>
      <c r="J136" s="63">
        <v>68</v>
      </c>
      <c r="K136" s="61" t="s">
        <v>305</v>
      </c>
      <c r="L136" s="61" t="s">
        <v>314</v>
      </c>
      <c r="M136" s="61"/>
      <c r="N136" s="63">
        <v>83060</v>
      </c>
      <c r="O136" s="61" t="s">
        <v>124</v>
      </c>
      <c r="P136" s="61" t="s">
        <v>270</v>
      </c>
    </row>
    <row r="137" spans="1:16">
      <c r="A137" s="63">
        <f t="shared" si="4"/>
        <v>135</v>
      </c>
      <c r="B137" s="58">
        <v>43251</v>
      </c>
      <c r="C137" s="122" t="s">
        <v>280</v>
      </c>
      <c r="D137" s="60"/>
      <c r="E137" s="123">
        <v>56573</v>
      </c>
      <c r="F137" s="124" t="s">
        <v>264</v>
      </c>
      <c r="G137" s="60" t="s">
        <v>270</v>
      </c>
      <c r="H137" s="60"/>
      <c r="I137" s="61" t="s">
        <v>268</v>
      </c>
      <c r="J137" s="63">
        <v>68</v>
      </c>
      <c r="K137" s="61" t="s">
        <v>305</v>
      </c>
      <c r="L137" s="61" t="s">
        <v>149</v>
      </c>
      <c r="M137" s="63">
        <v>83060</v>
      </c>
      <c r="O137" s="61" t="s">
        <v>124</v>
      </c>
      <c r="P137" s="61" t="s">
        <v>270</v>
      </c>
    </row>
    <row r="138" spans="1:16">
      <c r="A138" s="63">
        <f t="shared" si="4"/>
        <v>136</v>
      </c>
      <c r="B138" s="116">
        <v>43251</v>
      </c>
      <c r="C138" s="119" t="s">
        <v>279</v>
      </c>
      <c r="D138" s="120">
        <v>1114728</v>
      </c>
      <c r="E138" s="120"/>
      <c r="F138" s="121" t="s">
        <v>129</v>
      </c>
      <c r="G138" s="118" t="s">
        <v>270</v>
      </c>
      <c r="H138" s="118"/>
      <c r="I138" s="61" t="s">
        <v>268</v>
      </c>
      <c r="J138" s="63">
        <v>69</v>
      </c>
      <c r="K138" s="61" t="s">
        <v>305</v>
      </c>
      <c r="L138" s="61" t="s">
        <v>314</v>
      </c>
      <c r="M138" s="61"/>
      <c r="N138" s="63">
        <v>1197319</v>
      </c>
      <c r="O138" s="61" t="s">
        <v>306</v>
      </c>
      <c r="P138" s="61" t="s">
        <v>270</v>
      </c>
    </row>
    <row r="139" spans="1:16">
      <c r="A139" s="63">
        <f t="shared" si="4"/>
        <v>137</v>
      </c>
      <c r="B139" s="58">
        <v>43251</v>
      </c>
      <c r="C139" s="122" t="s">
        <v>280</v>
      </c>
      <c r="D139" s="60"/>
      <c r="E139" s="123">
        <v>1114728</v>
      </c>
      <c r="F139" s="124" t="s">
        <v>129</v>
      </c>
      <c r="G139" s="60" t="s">
        <v>270</v>
      </c>
      <c r="H139" s="60"/>
      <c r="I139" s="61" t="s">
        <v>268</v>
      </c>
      <c r="J139" s="63">
        <v>69</v>
      </c>
      <c r="K139" s="61" t="s">
        <v>305</v>
      </c>
      <c r="L139" s="61" t="s">
        <v>149</v>
      </c>
      <c r="M139" s="63">
        <v>1197319</v>
      </c>
      <c r="O139" s="61" t="s">
        <v>306</v>
      </c>
      <c r="P139" s="61" t="s">
        <v>270</v>
      </c>
    </row>
    <row r="140" spans="1:16">
      <c r="A140" s="63">
        <f t="shared" si="4"/>
        <v>138</v>
      </c>
      <c r="B140" s="116">
        <v>43251</v>
      </c>
      <c r="C140" s="119" t="s">
        <v>279</v>
      </c>
      <c r="D140" s="120">
        <v>1024172</v>
      </c>
      <c r="E140" s="120"/>
      <c r="F140" s="121" t="s">
        <v>136</v>
      </c>
      <c r="G140" s="118" t="s">
        <v>270</v>
      </c>
      <c r="H140" s="118"/>
      <c r="I140" s="61" t="s">
        <v>268</v>
      </c>
      <c r="J140" s="63">
        <v>70</v>
      </c>
      <c r="K140" s="61" t="s">
        <v>305</v>
      </c>
      <c r="L140" s="61" t="s">
        <v>314</v>
      </c>
      <c r="M140" s="61"/>
      <c r="N140" s="63">
        <v>1253</v>
      </c>
      <c r="O140" s="61" t="s">
        <v>264</v>
      </c>
      <c r="P140" s="61" t="s">
        <v>270</v>
      </c>
    </row>
    <row r="141" spans="1:16">
      <c r="A141" s="63">
        <f t="shared" si="4"/>
        <v>139</v>
      </c>
      <c r="B141" s="58">
        <v>43251</v>
      </c>
      <c r="C141" s="122" t="s">
        <v>280</v>
      </c>
      <c r="D141" s="60"/>
      <c r="E141" s="123">
        <v>1024172</v>
      </c>
      <c r="F141" s="124" t="s">
        <v>136</v>
      </c>
      <c r="G141" s="60" t="s">
        <v>270</v>
      </c>
      <c r="H141" s="60"/>
      <c r="I141" s="61" t="s">
        <v>268</v>
      </c>
      <c r="J141" s="63">
        <v>70</v>
      </c>
      <c r="K141" s="61" t="s">
        <v>305</v>
      </c>
      <c r="L141" s="61" t="s">
        <v>149</v>
      </c>
      <c r="M141" s="63">
        <v>1253</v>
      </c>
      <c r="O141" s="61" t="s">
        <v>264</v>
      </c>
      <c r="P141" s="61" t="s">
        <v>270</v>
      </c>
    </row>
    <row r="142" spans="1:16">
      <c r="A142" s="63">
        <f t="shared" si="4"/>
        <v>140</v>
      </c>
      <c r="B142" s="116">
        <v>43251</v>
      </c>
      <c r="C142" s="119" t="s">
        <v>279</v>
      </c>
      <c r="D142" s="120">
        <v>127998</v>
      </c>
      <c r="E142" s="120"/>
      <c r="F142" s="121" t="s">
        <v>265</v>
      </c>
      <c r="G142" s="118" t="s">
        <v>270</v>
      </c>
      <c r="H142" s="118"/>
      <c r="I142" s="61" t="s">
        <v>268</v>
      </c>
      <c r="J142" s="63">
        <v>71</v>
      </c>
      <c r="K142" s="61" t="s">
        <v>305</v>
      </c>
      <c r="L142" s="61" t="s">
        <v>314</v>
      </c>
      <c r="M142" s="61"/>
      <c r="N142" s="63">
        <v>28798</v>
      </c>
      <c r="O142" s="61" t="s">
        <v>264</v>
      </c>
      <c r="P142" s="61" t="s">
        <v>270</v>
      </c>
    </row>
    <row r="143" spans="1:16">
      <c r="A143" s="63">
        <f t="shared" si="4"/>
        <v>141</v>
      </c>
      <c r="B143" s="58">
        <v>43251</v>
      </c>
      <c r="C143" s="122" t="s">
        <v>280</v>
      </c>
      <c r="D143" s="60"/>
      <c r="E143" s="123">
        <v>127998</v>
      </c>
      <c r="F143" s="124" t="s">
        <v>265</v>
      </c>
      <c r="G143" s="60" t="s">
        <v>270</v>
      </c>
      <c r="H143" s="60"/>
      <c r="I143" s="61" t="s">
        <v>268</v>
      </c>
      <c r="J143" s="63">
        <v>71</v>
      </c>
      <c r="K143" s="61" t="s">
        <v>305</v>
      </c>
      <c r="L143" s="61" t="s">
        <v>149</v>
      </c>
      <c r="M143" s="63">
        <v>28798</v>
      </c>
      <c r="O143" s="61" t="s">
        <v>264</v>
      </c>
      <c r="P143" s="61" t="s">
        <v>270</v>
      </c>
    </row>
    <row r="144" spans="1:16">
      <c r="A144" s="63">
        <f t="shared" si="4"/>
        <v>142</v>
      </c>
      <c r="B144" s="116">
        <v>43251</v>
      </c>
      <c r="C144" s="119" t="s">
        <v>279</v>
      </c>
      <c r="D144" s="120">
        <v>3740</v>
      </c>
      <c r="E144" s="120"/>
      <c r="F144" s="121" t="s">
        <v>263</v>
      </c>
      <c r="G144" s="118" t="s">
        <v>270</v>
      </c>
      <c r="H144" s="118"/>
      <c r="I144" s="61" t="s">
        <v>268</v>
      </c>
      <c r="J144" s="63">
        <v>72</v>
      </c>
      <c r="K144" s="61" t="s">
        <v>305</v>
      </c>
      <c r="L144" s="61" t="s">
        <v>314</v>
      </c>
      <c r="M144" s="61"/>
      <c r="N144" s="63">
        <v>16541</v>
      </c>
      <c r="O144" s="61" t="s">
        <v>307</v>
      </c>
      <c r="P144" s="61" t="s">
        <v>270</v>
      </c>
    </row>
    <row r="145" spans="1:16">
      <c r="A145" s="63">
        <f t="shared" si="4"/>
        <v>143</v>
      </c>
      <c r="B145" s="58">
        <v>43251</v>
      </c>
      <c r="C145" s="122" t="s">
        <v>280</v>
      </c>
      <c r="D145" s="60"/>
      <c r="E145" s="123">
        <v>3740</v>
      </c>
      <c r="F145" s="124" t="s">
        <v>263</v>
      </c>
      <c r="G145" s="60" t="s">
        <v>270</v>
      </c>
      <c r="H145" s="60"/>
      <c r="I145" s="61" t="s">
        <v>268</v>
      </c>
      <c r="J145" s="63">
        <v>72</v>
      </c>
      <c r="K145" s="61" t="s">
        <v>305</v>
      </c>
      <c r="L145" s="61" t="s">
        <v>149</v>
      </c>
      <c r="M145" s="63">
        <v>16541</v>
      </c>
      <c r="O145" s="61" t="s">
        <v>307</v>
      </c>
      <c r="P145" s="61" t="s">
        <v>270</v>
      </c>
    </row>
    <row r="146" spans="1:16">
      <c r="A146" s="63">
        <f t="shared" si="4"/>
        <v>144</v>
      </c>
      <c r="B146" s="116">
        <v>43251</v>
      </c>
      <c r="C146" s="119" t="s">
        <v>279</v>
      </c>
      <c r="D146" s="120">
        <v>80575</v>
      </c>
      <c r="E146" s="120"/>
      <c r="F146" s="121" t="s">
        <v>263</v>
      </c>
      <c r="G146" s="118" t="s">
        <v>270</v>
      </c>
      <c r="H146" s="118"/>
      <c r="I146" s="61" t="s">
        <v>268</v>
      </c>
      <c r="J146" s="63">
        <v>73</v>
      </c>
      <c r="K146" s="61" t="s">
        <v>305</v>
      </c>
      <c r="L146" s="61" t="s">
        <v>314</v>
      </c>
      <c r="M146" s="61"/>
      <c r="N146" s="63">
        <v>4148</v>
      </c>
      <c r="O146" s="61" t="s">
        <v>263</v>
      </c>
      <c r="P146" s="61" t="s">
        <v>270</v>
      </c>
    </row>
    <row r="147" spans="1:16">
      <c r="A147" s="63">
        <f t="shared" si="4"/>
        <v>145</v>
      </c>
      <c r="B147" s="58">
        <v>43251</v>
      </c>
      <c r="C147" s="122" t="s">
        <v>280</v>
      </c>
      <c r="D147" s="60"/>
      <c r="E147" s="123">
        <v>80575</v>
      </c>
      <c r="F147" s="124" t="s">
        <v>263</v>
      </c>
      <c r="G147" s="60" t="s">
        <v>270</v>
      </c>
      <c r="H147" s="60"/>
      <c r="I147" s="61" t="s">
        <v>268</v>
      </c>
      <c r="J147" s="63">
        <v>73</v>
      </c>
      <c r="K147" s="61" t="s">
        <v>305</v>
      </c>
      <c r="L147" s="61" t="s">
        <v>149</v>
      </c>
      <c r="M147" s="63">
        <v>4148</v>
      </c>
      <c r="O147" s="61" t="s">
        <v>263</v>
      </c>
      <c r="P147" s="61" t="s">
        <v>270</v>
      </c>
    </row>
    <row r="148" spans="1:16">
      <c r="A148" s="63">
        <f t="shared" si="4"/>
        <v>146</v>
      </c>
      <c r="B148" s="116">
        <v>43251</v>
      </c>
      <c r="C148" s="119" t="s">
        <v>279</v>
      </c>
      <c r="D148" s="120">
        <v>5737255</v>
      </c>
      <c r="E148" s="120"/>
      <c r="F148" s="121" t="s">
        <v>122</v>
      </c>
      <c r="G148" s="118" t="s">
        <v>270</v>
      </c>
      <c r="H148" s="118"/>
      <c r="I148" s="61" t="s">
        <v>268</v>
      </c>
      <c r="J148" s="63">
        <v>74</v>
      </c>
      <c r="K148" s="61" t="s">
        <v>305</v>
      </c>
      <c r="L148" s="61" t="s">
        <v>314</v>
      </c>
      <c r="M148" s="61"/>
      <c r="N148" s="63">
        <v>95304</v>
      </c>
      <c r="O148" s="61" t="s">
        <v>263</v>
      </c>
      <c r="P148" s="61" t="s">
        <v>270</v>
      </c>
    </row>
    <row r="149" spans="1:16">
      <c r="A149" s="63">
        <f t="shared" si="4"/>
        <v>147</v>
      </c>
      <c r="B149" s="58">
        <v>43251</v>
      </c>
      <c r="C149" s="122" t="s">
        <v>280</v>
      </c>
      <c r="D149" s="60"/>
      <c r="E149" s="123">
        <v>5737255</v>
      </c>
      <c r="F149" s="124" t="s">
        <v>122</v>
      </c>
      <c r="G149" s="60" t="s">
        <v>270</v>
      </c>
      <c r="H149" s="60"/>
      <c r="I149" s="61" t="s">
        <v>268</v>
      </c>
      <c r="J149" s="63">
        <v>74</v>
      </c>
      <c r="K149" s="61" t="s">
        <v>305</v>
      </c>
      <c r="L149" s="61" t="s">
        <v>149</v>
      </c>
      <c r="M149" s="63">
        <v>95304</v>
      </c>
      <c r="O149" s="61" t="s">
        <v>263</v>
      </c>
      <c r="P149" s="61" t="s">
        <v>270</v>
      </c>
    </row>
    <row r="150" spans="1:16">
      <c r="A150" s="63">
        <f t="shared" si="4"/>
        <v>148</v>
      </c>
      <c r="B150" s="116">
        <v>43251</v>
      </c>
      <c r="C150" s="119" t="s">
        <v>279</v>
      </c>
      <c r="D150" s="120">
        <v>251</v>
      </c>
      <c r="E150" s="120"/>
      <c r="F150" s="121" t="s">
        <v>126</v>
      </c>
      <c r="G150" s="118" t="s">
        <v>270</v>
      </c>
      <c r="H150" s="118"/>
      <c r="I150" s="61" t="s">
        <v>268</v>
      </c>
      <c r="J150" s="63">
        <v>75</v>
      </c>
      <c r="K150" s="61" t="s">
        <v>305</v>
      </c>
      <c r="L150" s="61" t="s">
        <v>314</v>
      </c>
      <c r="M150" s="61"/>
      <c r="N150" s="63">
        <v>1068321</v>
      </c>
      <c r="O150" s="61" t="s">
        <v>136</v>
      </c>
      <c r="P150" s="61" t="s">
        <v>270</v>
      </c>
    </row>
    <row r="151" spans="1:16">
      <c r="A151" s="63">
        <f t="shared" si="4"/>
        <v>149</v>
      </c>
      <c r="B151" s="58">
        <v>43251</v>
      </c>
      <c r="C151" s="122" t="s">
        <v>280</v>
      </c>
      <c r="D151" s="60"/>
      <c r="E151" s="123">
        <v>251</v>
      </c>
      <c r="F151" s="124" t="s">
        <v>126</v>
      </c>
      <c r="G151" s="60" t="s">
        <v>270</v>
      </c>
      <c r="H151" s="60"/>
      <c r="I151" s="61" t="s">
        <v>268</v>
      </c>
      <c r="J151" s="63">
        <v>75</v>
      </c>
      <c r="K151" s="61" t="s">
        <v>305</v>
      </c>
      <c r="L151" s="61" t="s">
        <v>149</v>
      </c>
      <c r="M151" s="63">
        <v>1068321</v>
      </c>
      <c r="O151" s="61" t="s">
        <v>136</v>
      </c>
      <c r="P151" s="61" t="s">
        <v>270</v>
      </c>
    </row>
    <row r="152" spans="1:16">
      <c r="A152" s="63">
        <f t="shared" si="4"/>
        <v>150</v>
      </c>
      <c r="B152" s="116">
        <v>43251</v>
      </c>
      <c r="C152" s="119" t="s">
        <v>279</v>
      </c>
      <c r="D152" s="120">
        <v>5412</v>
      </c>
      <c r="E152" s="120"/>
      <c r="F152" s="121" t="s">
        <v>126</v>
      </c>
      <c r="G152" s="118" t="s">
        <v>270</v>
      </c>
      <c r="H152" s="118"/>
      <c r="I152" s="61" t="s">
        <v>268</v>
      </c>
    </row>
    <row r="153" spans="1:16">
      <c r="A153" s="63">
        <f t="shared" si="4"/>
        <v>151</v>
      </c>
      <c r="B153" s="58">
        <v>43251</v>
      </c>
      <c r="C153" s="122" t="s">
        <v>280</v>
      </c>
      <c r="D153" s="60"/>
      <c r="E153" s="123">
        <v>5412</v>
      </c>
      <c r="F153" s="124" t="s">
        <v>126</v>
      </c>
      <c r="G153" s="60" t="s">
        <v>270</v>
      </c>
      <c r="H153" s="60"/>
      <c r="I153" s="61" t="s">
        <v>268</v>
      </c>
    </row>
    <row r="154" spans="1:16">
      <c r="A154" s="63">
        <f t="shared" si="4"/>
        <v>152</v>
      </c>
      <c r="B154" s="116">
        <v>43251</v>
      </c>
      <c r="C154" s="119" t="s">
        <v>279</v>
      </c>
      <c r="D154" s="120">
        <v>17277</v>
      </c>
      <c r="E154" s="120"/>
      <c r="F154" s="121" t="s">
        <v>121</v>
      </c>
      <c r="G154" s="118" t="s">
        <v>270</v>
      </c>
      <c r="H154" s="118"/>
      <c r="I154" s="61" t="s">
        <v>268</v>
      </c>
    </row>
    <row r="155" spans="1:16">
      <c r="A155" s="63">
        <f t="shared" si="4"/>
        <v>153</v>
      </c>
      <c r="B155" s="58">
        <v>43251</v>
      </c>
      <c r="C155" s="122" t="s">
        <v>280</v>
      </c>
      <c r="D155" s="60"/>
      <c r="E155" s="123">
        <v>17277</v>
      </c>
      <c r="F155" s="124" t="s">
        <v>121</v>
      </c>
      <c r="G155" s="60" t="s">
        <v>270</v>
      </c>
      <c r="H155" s="60"/>
      <c r="I155" s="61" t="s">
        <v>268</v>
      </c>
    </row>
    <row r="156" spans="1:16">
      <c r="A156" s="63">
        <f t="shared" si="4"/>
        <v>154</v>
      </c>
      <c r="B156" s="116">
        <v>43251</v>
      </c>
      <c r="C156" s="119" t="s">
        <v>279</v>
      </c>
      <c r="D156" s="120">
        <v>70744</v>
      </c>
      <c r="E156" s="120"/>
      <c r="F156" s="121" t="s">
        <v>143</v>
      </c>
      <c r="G156" s="118" t="s">
        <v>270</v>
      </c>
      <c r="H156" s="118"/>
      <c r="I156" s="61" t="s">
        <v>268</v>
      </c>
    </row>
    <row r="157" spans="1:16">
      <c r="A157" s="63">
        <f t="shared" si="4"/>
        <v>155</v>
      </c>
      <c r="B157" s="58">
        <v>43251</v>
      </c>
      <c r="C157" s="122" t="s">
        <v>280</v>
      </c>
      <c r="D157" s="60"/>
      <c r="E157" s="123">
        <v>70744</v>
      </c>
      <c r="F157" s="124" t="s">
        <v>143</v>
      </c>
      <c r="G157" s="60" t="s">
        <v>270</v>
      </c>
      <c r="H157" s="60"/>
      <c r="I157" s="61" t="s">
        <v>268</v>
      </c>
    </row>
    <row r="158" spans="1:16">
      <c r="A158" s="63">
        <f t="shared" si="4"/>
        <v>156</v>
      </c>
      <c r="B158" s="116">
        <v>43251</v>
      </c>
      <c r="C158" s="119" t="s">
        <v>279</v>
      </c>
      <c r="D158" s="120">
        <v>192192</v>
      </c>
      <c r="E158" s="120"/>
      <c r="F158" s="121" t="s">
        <v>119</v>
      </c>
      <c r="G158" s="118" t="s">
        <v>270</v>
      </c>
      <c r="H158" s="118"/>
      <c r="I158" s="61" t="s">
        <v>268</v>
      </c>
    </row>
    <row r="159" spans="1:16">
      <c r="A159" s="63">
        <f t="shared" si="4"/>
        <v>157</v>
      </c>
      <c r="B159" s="58">
        <v>43251</v>
      </c>
      <c r="C159" s="122" t="s">
        <v>280</v>
      </c>
      <c r="D159" s="60"/>
      <c r="E159" s="123">
        <v>192192</v>
      </c>
      <c r="F159" s="124" t="s">
        <v>119</v>
      </c>
      <c r="G159" s="60" t="s">
        <v>270</v>
      </c>
      <c r="H159" s="60"/>
      <c r="I159" s="61" t="s">
        <v>268</v>
      </c>
    </row>
    <row r="160" spans="1:16">
      <c r="A160" s="63">
        <f t="shared" si="4"/>
        <v>158</v>
      </c>
      <c r="B160" s="116">
        <v>43251</v>
      </c>
      <c r="C160" s="119" t="s">
        <v>279</v>
      </c>
      <c r="D160" s="120">
        <v>577828</v>
      </c>
      <c r="E160" s="120"/>
      <c r="F160" s="121" t="s">
        <v>117</v>
      </c>
      <c r="G160" s="118" t="s">
        <v>270</v>
      </c>
      <c r="H160" s="118"/>
      <c r="I160" s="61" t="s">
        <v>268</v>
      </c>
    </row>
    <row r="161" spans="1:9">
      <c r="A161" s="63">
        <f t="shared" si="4"/>
        <v>159</v>
      </c>
      <c r="B161" s="58">
        <v>43251</v>
      </c>
      <c r="C161" s="122" t="s">
        <v>280</v>
      </c>
      <c r="D161" s="60"/>
      <c r="E161" s="123">
        <v>577828</v>
      </c>
      <c r="F161" s="124" t="s">
        <v>117</v>
      </c>
      <c r="G161" s="60" t="s">
        <v>270</v>
      </c>
      <c r="H161" s="60"/>
      <c r="I161" s="61" t="s">
        <v>268</v>
      </c>
    </row>
  </sheetData>
  <sortState ref="J2:Q161">
    <sortCondition ref="J2:J161"/>
    <sortCondition ref="L2:L161" customList="기타수익,부가세예수금,매출채권"/>
  </sortState>
  <phoneticPr fontId="1" type="noConversion"/>
  <dataValidations disablePrompts="1" count="1">
    <dataValidation type="list" allowBlank="1" showInputMessage="1" showErrorMessage="1" sqref="C1 L1">
      <formula1>#REF!</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BS</vt:lpstr>
      <vt:lpstr>PL</vt:lpstr>
      <vt:lpstr>잔액시산표</vt:lpstr>
      <vt:lpstr>분개장</vt:lpstr>
      <vt:lpstr>Sheet3</vt:lpstr>
      <vt:lpstr>청구(정액)</vt:lpstr>
      <vt:lpstr>청구(추가)</vt:lpstr>
      <vt:lpstr>입금(정액)</vt:lpstr>
      <vt:lpstr>입금(추가)</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KBUser</dc:creator>
  <cp:lastModifiedBy>Administrator</cp:lastModifiedBy>
  <cp:lastPrinted>2021-10-19T10:42:12Z</cp:lastPrinted>
  <dcterms:created xsi:type="dcterms:W3CDTF">2014-04-07T07:27:32Z</dcterms:created>
  <dcterms:modified xsi:type="dcterms:W3CDTF">2021-11-12T08:21:58Z</dcterms:modified>
</cp:coreProperties>
</file>