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k1\Documents\개인자료\02. 업무\01. 업무참고\01. Model Sample\"/>
    </mc:Choice>
  </mc:AlternateContent>
  <bookViews>
    <workbookView xWindow="0" yWindow="0" windowWidth="22080" windowHeight="9930" activeTab="2"/>
  </bookViews>
  <sheets>
    <sheet name="실습" sheetId="2" r:id="rId1"/>
    <sheet name="답안" sheetId="1" r:id="rId2"/>
    <sheet name="Sensitivity_hskim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4" l="1"/>
  <c r="E9" i="4"/>
  <c r="C30" i="4" l="1"/>
  <c r="C32" i="4"/>
  <c r="C31" i="4"/>
  <c r="C29" i="4"/>
  <c r="E11" i="4"/>
  <c r="C16" i="4" s="1"/>
  <c r="F16" i="4"/>
  <c r="C19" i="4"/>
  <c r="C20" i="4" s="1"/>
  <c r="C21" i="4" s="1"/>
  <c r="H27" i="4"/>
  <c r="G27" i="4"/>
  <c r="F27" i="4"/>
  <c r="E27" i="4"/>
  <c r="D27" i="4"/>
  <c r="H26" i="4"/>
  <c r="G26" i="4"/>
  <c r="F26" i="4"/>
  <c r="E26" i="4"/>
  <c r="D26" i="4"/>
  <c r="H25" i="4"/>
  <c r="G25" i="4"/>
  <c r="F25" i="4"/>
  <c r="E25" i="4"/>
  <c r="D25" i="4"/>
  <c r="H24" i="4"/>
  <c r="G24" i="4"/>
  <c r="F24" i="4"/>
  <c r="E24" i="4"/>
  <c r="D24" i="4"/>
  <c r="H23" i="4"/>
  <c r="G23" i="4"/>
  <c r="F23" i="4"/>
  <c r="E23" i="4"/>
  <c r="D23" i="4"/>
  <c r="F16" i="2"/>
  <c r="C19" i="2"/>
  <c r="E16" i="4" l="1"/>
  <c r="D16" i="4" s="1"/>
  <c r="C18" i="4"/>
  <c r="C17" i="4" s="1"/>
  <c r="G16" i="4"/>
  <c r="H16" i="4" s="1"/>
  <c r="D17" i="2" l="1" a="1"/>
  <c r="F21" i="2" l="1"/>
  <c r="F17" i="2"/>
  <c r="F18" i="2"/>
  <c r="F20" i="2"/>
  <c r="H21" i="2"/>
  <c r="F19" i="2"/>
  <c r="G18" i="2"/>
  <c r="C23" i="2"/>
  <c r="G16" i="2"/>
  <c r="H16" i="2" s="1"/>
  <c r="H17" i="2" s="1"/>
  <c r="E16" i="2"/>
  <c r="D16" i="2" s="1"/>
  <c r="E11" i="2"/>
  <c r="E11" i="1"/>
  <c r="D17" i="1" a="1"/>
  <c r="D17" i="1" s="1"/>
  <c r="C23" i="1"/>
  <c r="G16" i="1"/>
  <c r="E16" i="1"/>
  <c r="D16" i="1"/>
  <c r="D17" i="2" l="1"/>
  <c r="D19" i="2"/>
  <c r="D21" i="2"/>
  <c r="D20" i="2"/>
  <c r="D18" i="2"/>
  <c r="E21" i="2"/>
  <c r="G20" i="2"/>
  <c r="E20" i="2"/>
  <c r="H18" i="2"/>
  <c r="G17" i="2"/>
  <c r="H20" i="2"/>
  <c r="E18" i="2"/>
  <c r="E19" i="2"/>
  <c r="E17" i="2"/>
  <c r="H19" i="2"/>
  <c r="G19" i="2"/>
  <c r="G21" i="2"/>
  <c r="G21" i="1"/>
  <c r="H20" i="1"/>
  <c r="D20" i="1"/>
  <c r="E19" i="1"/>
  <c r="F18" i="1"/>
  <c r="G17" i="1"/>
  <c r="F21" i="1"/>
  <c r="G20" i="1"/>
  <c r="H19" i="1"/>
  <c r="D19" i="1"/>
  <c r="E18" i="1"/>
  <c r="F17" i="1"/>
  <c r="E21" i="1"/>
  <c r="F20" i="1"/>
  <c r="G19" i="1"/>
  <c r="H18" i="1"/>
  <c r="D18" i="1"/>
  <c r="E17" i="1"/>
  <c r="H21" i="1"/>
  <c r="D21" i="1"/>
  <c r="E20" i="1"/>
  <c r="F19" i="1"/>
  <c r="G18" i="1"/>
  <c r="H17" i="1"/>
  <c r="H16" i="1"/>
</calcChain>
</file>

<file path=xl/sharedStrings.xml><?xml version="1.0" encoding="utf-8"?>
<sst xmlns="http://schemas.openxmlformats.org/spreadsheetml/2006/main" count="68" uniqueCount="35">
  <si>
    <t>Free Cash Flow(FCF)</t>
  </si>
  <si>
    <t>KRW in millions</t>
    <phoneticPr fontId="5" type="noConversion"/>
  </si>
  <si>
    <t>2017(F)</t>
  </si>
  <si>
    <t>2015(F)</t>
    <phoneticPr fontId="5" type="noConversion"/>
  </si>
  <si>
    <t>2016(F)</t>
    <phoneticPr fontId="5" type="noConversion"/>
  </si>
  <si>
    <t>2018(F)</t>
  </si>
  <si>
    <t>2019(F)</t>
  </si>
  <si>
    <t>WACC</t>
    <phoneticPr fontId="6" type="noConversion"/>
  </si>
  <si>
    <t>Terminal growth rate</t>
  </si>
  <si>
    <t>Sensitivity Analysis</t>
    <phoneticPr fontId="5" type="noConversion"/>
  </si>
  <si>
    <t>WACC
/Growth rate</t>
    <phoneticPr fontId="5" type="noConversion"/>
  </si>
  <si>
    <t>WACC</t>
    <phoneticPr fontId="5" type="noConversion"/>
  </si>
  <si>
    <t>Growth rate</t>
    <phoneticPr fontId="5" type="noConversion"/>
  </si>
  <si>
    <t>수식 작성</t>
    <phoneticPr fontId="3" type="noConversion"/>
  </si>
  <si>
    <t>Equity Value</t>
    <phoneticPr fontId="3" type="noConversion"/>
  </si>
  <si>
    <t>※ 비영업자산 및 부채에 대한 고려는 제외함</t>
    <phoneticPr fontId="3" type="noConversion"/>
  </si>
  <si>
    <t>2단계 계산하고자 하는 범위를 선택한다. ( D17:H21 선택 )</t>
    <phoneticPr fontId="3" type="noConversion"/>
  </si>
  <si>
    <t>3단계 범위를 선택한 상태에서 F2를 누르고 1단계의 수식을 복사한다</t>
    <phoneticPr fontId="3" type="noConversion"/>
  </si>
  <si>
    <t>4단계 수식창에 커서가 깜박이는 상태에서 Ctrl+Shift+Enter키를 누르면 계산이 완료!!</t>
    <phoneticPr fontId="3" type="noConversion"/>
  </si>
  <si>
    <t>1단계 수식을 작성하고 해당수식을 복사!! (셀 C23참고)</t>
    <phoneticPr fontId="3" type="noConversion"/>
  </si>
  <si>
    <t>WACC</t>
  </si>
  <si>
    <t>배열수식을 활용한 민감도 분석</t>
    <phoneticPr fontId="3" type="noConversion"/>
  </si>
  <si>
    <t>데이터표 입력시 주의사항은, 1. 별도의 셀(M13, M15)을 만들고</t>
    <phoneticPr fontId="3" type="noConversion"/>
  </si>
  <si>
    <t>2) 데이터표속성의 Row, Column을 함수와 연결된 E7, E9셀에 연결해야한다는 것.</t>
    <phoneticPr fontId="3" type="noConversion"/>
  </si>
  <si>
    <t>1) 데이터표안에 민감도를 줄 셀(D16~H16, C17~C21)을 별도의 셀(M13, M15)과 연결시키고</t>
    <phoneticPr fontId="3" type="noConversion"/>
  </si>
  <si>
    <t xml:space="preserve">결론적으로 함수를 통하고(C16), Row, Column에서 가져오는 셀(E7, E9)과 </t>
    <phoneticPr fontId="3" type="noConversion"/>
  </si>
  <si>
    <t>데이터표안에 민감도로 들어가는 셀(F16, C19)은 겹치면 안됨.</t>
    <phoneticPr fontId="3" type="noConversion"/>
  </si>
  <si>
    <t>1. 별도의 셀을 만들고, 여기서 2) 함수로, 1) 데이터표안의 변수로 연결해야함</t>
    <phoneticPr fontId="3" type="noConversion"/>
  </si>
  <si>
    <t>* 데이터 표 안의 변수를 직접 함수 계산하는 변수에 물면 안됨.</t>
    <phoneticPr fontId="3" type="noConversion"/>
  </si>
  <si>
    <t>Max</t>
    <phoneticPr fontId="3" type="noConversion"/>
  </si>
  <si>
    <t>Mean</t>
    <phoneticPr fontId="3" type="noConversion"/>
  </si>
  <si>
    <t>Mid</t>
    <phoneticPr fontId="3" type="noConversion"/>
  </si>
  <si>
    <t>Min</t>
    <phoneticPr fontId="3" type="noConversion"/>
  </si>
  <si>
    <t>배열수식을 활용한 민감도 분석</t>
    <phoneticPr fontId="3" type="noConversion"/>
  </si>
  <si>
    <t>HeeSang Kim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</si>
</sst>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₩&quot;#,##0;[Red]\-&quot;₩&quot;#,##0"/>
    <numFmt numFmtId="41" formatCode="_-* #,##0_-;\-* #,##0_-;_-* &quot;-&quot;_-;_-@_-"/>
    <numFmt numFmtId="176" formatCode="_(* #,##0_);_(* \(#,##0\);_(* &quot;-&quot;_);@_)"/>
    <numFmt numFmtId="177" formatCode="_([$€-2]* #,##0.00_);_([$€-2]* \(#,##0.00\);_([$€-2]* &quot;-&quot;??_)"/>
    <numFmt numFmtId="178" formatCode="0.00%_);\(0.00%\)"/>
    <numFmt numFmtId="179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9"/>
      <color theme="3"/>
      <name val="맑은 고딕"/>
      <family val="2"/>
      <scheme val="minor"/>
    </font>
    <font>
      <sz val="12"/>
      <name val="바탕체"/>
      <family val="1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name val="Georgia"/>
      <family val="1"/>
    </font>
    <font>
      <b/>
      <sz val="10"/>
      <name val="맑은 고딕"/>
      <family val="3"/>
      <charset val="129"/>
      <scheme val="major"/>
    </font>
    <font>
      <b/>
      <sz val="10"/>
      <color rgb="FF0070C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i/>
      <sz val="10"/>
      <color theme="0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ajor"/>
    </font>
    <font>
      <sz val="11"/>
      <color rgb="FFC00000"/>
      <name val="맑은 고딕"/>
      <family val="3"/>
      <charset val="129"/>
      <scheme val="minor"/>
    </font>
    <font>
      <b/>
      <i/>
      <sz val="10"/>
      <name val="맑은 고딕"/>
      <family val="3"/>
      <charset val="129"/>
      <scheme val="major"/>
    </font>
    <font>
      <sz val="10"/>
      <color rgb="FFC00000"/>
      <name val="맑은 고딕"/>
      <family val="3"/>
      <charset val="129"/>
      <scheme val="minor"/>
    </font>
    <font>
      <i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0"/>
      <color rgb="FFC00000"/>
      <name val="맑은 고딕"/>
      <family val="2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8E6D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/>
      <diagonal/>
    </border>
    <border>
      <left/>
      <right/>
      <top style="thin">
        <color theme="5" tint="-0.24994659260841701"/>
      </top>
      <bottom/>
      <diagonal/>
    </border>
    <border>
      <left/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/>
      <top/>
      <bottom/>
      <diagonal/>
    </border>
    <border>
      <left/>
      <right style="thin">
        <color theme="5" tint="-0.24994659260841701"/>
      </right>
      <top/>
      <bottom/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/>
      <right/>
      <top/>
      <bottom style="thin">
        <color theme="5" tint="-0.24994659260841701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6" fontId="2" fillId="2" borderId="0" applyNumberFormat="0" applyFont="0" applyBorder="0" applyAlignment="0" applyProtection="0"/>
    <xf numFmtId="177" fontId="4" fillId="0" borderId="1" applyFill="0" applyProtection="0">
      <alignment horizontal="right" wrapText="1"/>
    </xf>
  </cellStyleXfs>
  <cellXfs count="109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77" fontId="9" fillId="0" borderId="2" xfId="4" applyNumberFormat="1" applyFont="1" applyBorder="1" applyAlignment="1">
      <alignment horizontal="left" wrapText="1"/>
    </xf>
    <xf numFmtId="177" fontId="10" fillId="0" borderId="2" xfId="4" applyNumberFormat="1" applyFont="1" applyBorder="1" applyAlignment="1">
      <alignment horizontal="center" wrapText="1"/>
    </xf>
    <xf numFmtId="177" fontId="10" fillId="0" borderId="2" xfId="4" applyNumberFormat="1" applyFont="1" applyBorder="1" applyAlignment="1">
      <alignment horizontal="right" wrapText="1"/>
    </xf>
    <xf numFmtId="176" fontId="9" fillId="0" borderId="0" xfId="3" applyFont="1" applyFill="1" applyBorder="1"/>
    <xf numFmtId="176" fontId="10" fillId="0" borderId="0" xfId="3" applyFont="1" applyFill="1" applyBorder="1"/>
    <xf numFmtId="176" fontId="9" fillId="2" borderId="0" xfId="3" applyFont="1" applyBorder="1"/>
    <xf numFmtId="176" fontId="10" fillId="2" borderId="0" xfId="3" applyFont="1" applyBorder="1"/>
    <xf numFmtId="10" fontId="10" fillId="2" borderId="0" xfId="2" applyNumberFormat="1" applyFont="1" applyFill="1" applyBorder="1" applyAlignment="1"/>
    <xf numFmtId="178" fontId="11" fillId="2" borderId="0" xfId="3" applyNumberFormat="1" applyFont="1" applyBorder="1"/>
    <xf numFmtId="176" fontId="13" fillId="0" borderId="0" xfId="0" applyNumberFormat="1" applyFont="1" applyAlignment="1"/>
    <xf numFmtId="179" fontId="13" fillId="0" borderId="0" xfId="2" applyNumberFormat="1" applyFont="1" applyAlignment="1"/>
    <xf numFmtId="0" fontId="14" fillId="0" borderId="0" xfId="0" applyFont="1" applyAlignment="1"/>
    <xf numFmtId="177" fontId="9" fillId="0" borderId="2" xfId="4" applyNumberFormat="1" applyFont="1" applyFill="1" applyBorder="1" applyAlignment="1">
      <alignment horizontal="left"/>
    </xf>
    <xf numFmtId="176" fontId="13" fillId="0" borderId="2" xfId="0" applyNumberFormat="1" applyFont="1" applyBorder="1" applyAlignment="1"/>
    <xf numFmtId="179" fontId="13" fillId="0" borderId="2" xfId="2" applyNumberFormat="1" applyFont="1" applyBorder="1" applyAlignment="1"/>
    <xf numFmtId="0" fontId="14" fillId="0" borderId="2" xfId="0" applyFont="1" applyBorder="1" applyAlignment="1"/>
    <xf numFmtId="177" fontId="9" fillId="0" borderId="0" xfId="4" applyNumberFormat="1" applyFont="1" applyFill="1" applyBorder="1" applyAlignment="1">
      <alignment horizontal="left"/>
    </xf>
    <xf numFmtId="10" fontId="13" fillId="0" borderId="8" xfId="2" applyNumberFormat="1" applyFont="1" applyBorder="1" applyAlignment="1"/>
    <xf numFmtId="10" fontId="13" fillId="0" borderId="2" xfId="2" applyNumberFormat="1" applyFont="1" applyBorder="1" applyAlignment="1"/>
    <xf numFmtId="10" fontId="13" fillId="0" borderId="9" xfId="2" applyNumberFormat="1" applyFont="1" applyBorder="1" applyAlignment="1"/>
    <xf numFmtId="10" fontId="13" fillId="0" borderId="11" xfId="2" applyNumberFormat="1" applyFont="1" applyBorder="1" applyAlignment="1">
      <alignment horizontal="center"/>
    </xf>
    <xf numFmtId="41" fontId="13" fillId="3" borderId="13" xfId="1" applyFont="1" applyFill="1" applyBorder="1" applyAlignment="1"/>
    <xf numFmtId="10" fontId="13" fillId="0" borderId="20" xfId="2" applyNumberFormat="1" applyFont="1" applyBorder="1" applyAlignment="1">
      <alignment horizontal="center"/>
    </xf>
    <xf numFmtId="41" fontId="13" fillId="0" borderId="0" xfId="1" applyFont="1" applyBorder="1" applyAlignment="1"/>
    <xf numFmtId="10" fontId="13" fillId="0" borderId="22" xfId="2" applyNumberFormat="1" applyFont="1" applyBorder="1" applyAlignment="1">
      <alignment horizontal="center"/>
    </xf>
    <xf numFmtId="41" fontId="13" fillId="0" borderId="18" xfId="1" applyFont="1" applyBorder="1" applyAlignment="1"/>
    <xf numFmtId="0" fontId="7" fillId="6" borderId="0" xfId="0" applyFont="1" applyFill="1">
      <alignment vertical="center"/>
    </xf>
    <xf numFmtId="41" fontId="13" fillId="3" borderId="12" xfId="1" applyFont="1" applyFill="1" applyBorder="1" applyAlignment="1"/>
    <xf numFmtId="41" fontId="13" fillId="5" borderId="13" xfId="1" applyFont="1" applyFill="1" applyBorder="1" applyAlignment="1"/>
    <xf numFmtId="41" fontId="14" fillId="3" borderId="13" xfId="1" applyFont="1" applyFill="1" applyBorder="1" applyAlignment="1"/>
    <xf numFmtId="41" fontId="14" fillId="3" borderId="14" xfId="1" applyFont="1" applyFill="1" applyBorder="1" applyAlignment="1"/>
    <xf numFmtId="41" fontId="13" fillId="0" borderId="15" xfId="1" applyFont="1" applyBorder="1" applyAlignment="1"/>
    <xf numFmtId="41" fontId="13" fillId="3" borderId="0" xfId="1" applyFont="1" applyFill="1" applyBorder="1" applyAlignment="1"/>
    <xf numFmtId="41" fontId="14" fillId="0" borderId="0" xfId="1" applyFont="1" applyBorder="1" applyAlignment="1"/>
    <xf numFmtId="41" fontId="14" fillId="0" borderId="16" xfId="1" applyFont="1" applyBorder="1" applyAlignment="1"/>
    <xf numFmtId="41" fontId="13" fillId="0" borderId="17" xfId="1" applyFont="1" applyBorder="1" applyAlignment="1"/>
    <xf numFmtId="41" fontId="13" fillId="3" borderId="18" xfId="1" applyFont="1" applyFill="1" applyBorder="1" applyAlignment="1"/>
    <xf numFmtId="41" fontId="14" fillId="0" borderId="18" xfId="1" applyFont="1" applyBorder="1" applyAlignment="1"/>
    <xf numFmtId="41" fontId="14" fillId="0" borderId="7" xfId="1" applyFont="1" applyBorder="1" applyAlignment="1"/>
    <xf numFmtId="0" fontId="16" fillId="0" borderId="0" xfId="0" applyFont="1">
      <alignment vertical="center"/>
    </xf>
    <xf numFmtId="0" fontId="18" fillId="0" borderId="0" xfId="0" applyFont="1" applyBorder="1">
      <alignment vertical="center"/>
    </xf>
    <xf numFmtId="177" fontId="17" fillId="0" borderId="23" xfId="4" applyNumberFormat="1" applyFont="1" applyFill="1" applyBorder="1" applyAlignment="1">
      <alignment horizontal="left"/>
    </xf>
    <xf numFmtId="0" fontId="18" fillId="0" borderId="24" xfId="0" applyFont="1" applyBorder="1">
      <alignment vertical="center"/>
    </xf>
    <xf numFmtId="0" fontId="18" fillId="0" borderId="25" xfId="0" applyFont="1" applyBorder="1">
      <alignment vertical="center"/>
    </xf>
    <xf numFmtId="0" fontId="18" fillId="0" borderId="26" xfId="0" applyFont="1" applyBorder="1">
      <alignment vertical="center"/>
    </xf>
    <xf numFmtId="0" fontId="18" fillId="0" borderId="27" xfId="0" applyFont="1" applyBorder="1">
      <alignment vertical="center"/>
    </xf>
    <xf numFmtId="0" fontId="18" fillId="0" borderId="28" xfId="0" applyFont="1" applyBorder="1">
      <alignment vertical="center"/>
    </xf>
    <xf numFmtId="0" fontId="18" fillId="0" borderId="29" xfId="0" applyFont="1" applyBorder="1">
      <alignment vertical="center"/>
    </xf>
    <xf numFmtId="0" fontId="18" fillId="0" borderId="30" xfId="0" applyFont="1" applyBorder="1">
      <alignment vertical="center"/>
    </xf>
    <xf numFmtId="6" fontId="0" fillId="0" borderId="0" xfId="0" applyNumberFormat="1">
      <alignment vertical="center"/>
    </xf>
    <xf numFmtId="176" fontId="15" fillId="4" borderId="4" xfId="0" applyNumberFormat="1" applyFont="1" applyFill="1" applyBorder="1" applyAlignment="1"/>
    <xf numFmtId="176" fontId="15" fillId="4" borderId="6" xfId="0" applyNumberFormat="1" applyFont="1" applyFill="1" applyBorder="1" applyAlignment="1"/>
    <xf numFmtId="176" fontId="15" fillId="4" borderId="3" xfId="0" applyNumberFormat="1" applyFont="1" applyFill="1" applyBorder="1" applyAlignment="1">
      <alignment horizontal="left" vertical="center"/>
    </xf>
    <xf numFmtId="176" fontId="19" fillId="6" borderId="22" xfId="0" applyNumberFormat="1" applyFont="1" applyFill="1" applyBorder="1" applyAlignment="1"/>
    <xf numFmtId="10" fontId="13" fillId="0" borderId="31" xfId="2" applyNumberFormat="1" applyFont="1" applyBorder="1" applyAlignment="1">
      <alignment horizontal="center"/>
    </xf>
    <xf numFmtId="41" fontId="13" fillId="0" borderId="13" xfId="1" applyFont="1" applyFill="1" applyBorder="1" applyAlignment="1"/>
    <xf numFmtId="41" fontId="14" fillId="0" borderId="13" xfId="1" applyFont="1" applyFill="1" applyBorder="1" applyAlignment="1"/>
    <xf numFmtId="41" fontId="14" fillId="0" borderId="14" xfId="1" applyFont="1" applyFill="1" applyBorder="1" applyAlignment="1"/>
    <xf numFmtId="41" fontId="13" fillId="0" borderId="0" xfId="1" applyFont="1" applyFill="1" applyBorder="1" applyAlignment="1"/>
    <xf numFmtId="41" fontId="14" fillId="0" borderId="0" xfId="1" applyFont="1" applyFill="1" applyBorder="1" applyAlignment="1"/>
    <xf numFmtId="41" fontId="14" fillId="0" borderId="16" xfId="1" applyFont="1" applyFill="1" applyBorder="1" applyAlignment="1"/>
    <xf numFmtId="41" fontId="13" fillId="0" borderId="18" xfId="1" applyFont="1" applyFill="1" applyBorder="1" applyAlignment="1"/>
    <xf numFmtId="41" fontId="14" fillId="0" borderId="18" xfId="1" applyFont="1" applyFill="1" applyBorder="1" applyAlignment="1"/>
    <xf numFmtId="41" fontId="14" fillId="0" borderId="7" xfId="1" applyFont="1" applyFill="1" applyBorder="1" applyAlignment="1"/>
    <xf numFmtId="41" fontId="13" fillId="5" borderId="0" xfId="1" applyFont="1" applyFill="1" applyBorder="1" applyAlignment="1"/>
    <xf numFmtId="41" fontId="14" fillId="3" borderId="0" xfId="1" applyFont="1" applyFill="1" applyBorder="1" applyAlignment="1"/>
    <xf numFmtId="41" fontId="14" fillId="3" borderId="16" xfId="1" applyFont="1" applyFill="1" applyBorder="1" applyAlignment="1"/>
    <xf numFmtId="0" fontId="20" fillId="0" borderId="0" xfId="0" applyFont="1" applyBorder="1">
      <alignment vertical="center"/>
    </xf>
    <xf numFmtId="3" fontId="7" fillId="0" borderId="0" xfId="0" applyNumberFormat="1" applyFont="1">
      <alignment vertical="center"/>
    </xf>
    <xf numFmtId="10" fontId="0" fillId="0" borderId="0" xfId="0" applyNumberFormat="1">
      <alignment vertical="center"/>
    </xf>
    <xf numFmtId="178" fontId="7" fillId="0" borderId="0" xfId="0" applyNumberFormat="1" applyFont="1">
      <alignment vertical="center"/>
    </xf>
    <xf numFmtId="41" fontId="21" fillId="0" borderId="0" xfId="0" applyNumberFormat="1" applyFont="1">
      <alignment vertical="center"/>
    </xf>
    <xf numFmtId="0" fontId="22" fillId="0" borderId="0" xfId="0" applyFont="1">
      <alignment vertical="center"/>
    </xf>
    <xf numFmtId="0" fontId="0" fillId="0" borderId="0" xfId="0" applyBorder="1">
      <alignment vertical="center"/>
    </xf>
    <xf numFmtId="177" fontId="17" fillId="0" borderId="32" xfId="4" applyNumberFormat="1" applyFont="1" applyFill="1" applyBorder="1" applyAlignment="1">
      <alignment horizontal="left"/>
    </xf>
    <xf numFmtId="0" fontId="20" fillId="0" borderId="33" xfId="0" applyFont="1" applyBorder="1">
      <alignment vertical="center"/>
    </xf>
    <xf numFmtId="0" fontId="20" fillId="0" borderId="35" xfId="0" applyFont="1" applyBorder="1">
      <alignment vertical="center"/>
    </xf>
    <xf numFmtId="0" fontId="0" fillId="0" borderId="35" xfId="0" applyBorder="1">
      <alignment vertical="center"/>
    </xf>
    <xf numFmtId="0" fontId="20" fillId="0" borderId="37" xfId="0" applyFont="1" applyFill="1" applyBorder="1">
      <alignment vertical="center"/>
    </xf>
    <xf numFmtId="0" fontId="0" fillId="0" borderId="38" xfId="0" applyBorder="1">
      <alignment vertical="center"/>
    </xf>
    <xf numFmtId="0" fontId="23" fillId="0" borderId="0" xfId="0" applyFont="1">
      <alignment vertical="center"/>
    </xf>
    <xf numFmtId="0" fontId="24" fillId="0" borderId="33" xfId="0" applyFont="1" applyBorder="1">
      <alignment vertical="center"/>
    </xf>
    <xf numFmtId="0" fontId="24" fillId="0" borderId="34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36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36" xfId="0" applyFont="1" applyBorder="1">
      <alignment vertical="center"/>
    </xf>
    <xf numFmtId="0" fontId="7" fillId="0" borderId="38" xfId="0" applyFont="1" applyBorder="1">
      <alignment vertical="center"/>
    </xf>
    <xf numFmtId="0" fontId="7" fillId="0" borderId="39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0" xfId="0" applyFont="1" applyBorder="1">
      <alignment vertical="center"/>
    </xf>
    <xf numFmtId="0" fontId="7" fillId="0" borderId="6" xfId="0" applyFont="1" applyBorder="1">
      <alignment vertical="center"/>
    </xf>
    <xf numFmtId="41" fontId="7" fillId="0" borderId="4" xfId="0" applyNumberFormat="1" applyFont="1" applyBorder="1">
      <alignment vertical="center"/>
    </xf>
    <xf numFmtId="41" fontId="7" fillId="0" borderId="16" xfId="0" applyNumberFormat="1" applyFont="1" applyBorder="1">
      <alignment vertical="center"/>
    </xf>
    <xf numFmtId="41" fontId="7" fillId="0" borderId="7" xfId="0" applyNumberFormat="1" applyFont="1" applyBorder="1">
      <alignment vertical="center"/>
    </xf>
    <xf numFmtId="176" fontId="15" fillId="4" borderId="3" xfId="0" applyNumberFormat="1" applyFont="1" applyFill="1" applyBorder="1" applyAlignment="1">
      <alignment horizontal="center" wrapText="1"/>
    </xf>
    <xf numFmtId="176" fontId="15" fillId="4" borderId="4" xfId="0" applyNumberFormat="1" applyFont="1" applyFill="1" applyBorder="1" applyAlignment="1">
      <alignment horizontal="center"/>
    </xf>
    <xf numFmtId="176" fontId="15" fillId="4" borderId="6" xfId="0" applyNumberFormat="1" applyFont="1" applyFill="1" applyBorder="1" applyAlignment="1">
      <alignment horizontal="center"/>
    </xf>
    <xf numFmtId="176" fontId="15" fillId="4" borderId="7" xfId="0" applyNumberFormat="1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25" fillId="0" borderId="0" xfId="0" applyFont="1" applyAlignment="1">
      <alignment horizontal="right" vertical="center"/>
    </xf>
  </cellXfs>
  <cellStyles count="5">
    <cellStyle name="Smart Highlight" xfId="3"/>
    <cellStyle name="Smart Subtitle 1" xfId="4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000" b="1"/>
              <a:t>Valuation</a:t>
            </a:r>
            <a:r>
              <a:rPr lang="en-US" altLang="ko-KR" sz="1000" b="1" baseline="0"/>
              <a:t> - Mamimun, Minimum, Medium</a:t>
            </a:r>
            <a:endParaRPr lang="en-US" altLang="ko-KR" sz="1000" b="1"/>
          </a:p>
        </c:rich>
      </c:tx>
      <c:layout>
        <c:manualLayout>
          <c:xMode val="edge"/>
          <c:yMode val="edge"/>
          <c:x val="1.6479811814458893E-2"/>
          <c:y val="5.35885328978737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4.0034776902887141E-2"/>
          <c:y val="3.7746710232649493E-2"/>
          <c:w val="0.88263888888888886"/>
          <c:h val="0.79718963700965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Sensitivity_hskim!$B$29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F5C-4593-9396-B6B762DC0641}"/>
              </c:ext>
            </c:extLst>
          </c:dPt>
          <c:dLbls>
            <c:dLbl>
              <c:idx val="0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04238845144357"/>
                      <c:h val="0.3770283188285674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F5C-4593-9396-B6B762DC06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Sensitivity_hskim!$C$29</c:f>
              <c:numCache>
                <c:formatCode>_(* #,##0_);_(* \(#,##0\);_(* "-"_);_(@_)</c:formatCode>
                <c:ptCount val="1"/>
                <c:pt idx="0">
                  <c:v>105929.06543640574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5C-4593-9396-B6B762DC0641}"/>
            </c:ext>
          </c:extLst>
        </c:ser>
        <c:ser>
          <c:idx val="1"/>
          <c:order val="1"/>
          <c:tx>
            <c:strRef>
              <c:f>Sensitivity_hskim!$B$32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3856736657917744E-2"/>
                      <c:h val="0.4194358336786849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F5C-4593-9396-B6B762DC06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Sensitivity_hskim!$C$32</c:f>
              <c:numCache>
                <c:formatCode>_(* #,##0_);_(* \(#,##0\);_(* "-"_);_(@_)</c:formatCode>
                <c:ptCount val="1"/>
                <c:pt idx="0">
                  <c:v>74928.433260135353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5C-4593-9396-B6B762DC0641}"/>
            </c:ext>
          </c:extLst>
        </c:ser>
        <c:ser>
          <c:idx val="2"/>
          <c:order val="2"/>
          <c:tx>
            <c:strRef>
              <c:f>Sensitivity_hskim!$B$31</c:f>
              <c:strCache>
                <c:ptCount val="1"/>
                <c:pt idx="0">
                  <c:v>Mid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/>
              <c:numFmt formatCode="#,##0_);[Red]\(#,##0\);\-_)" sourceLinked="0"/>
              <c:spPr>
                <a:noFill/>
                <a:ln w="9525" cap="flat" cmpd="sng" algn="ctr">
                  <a:noFill/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9.5866797900262465E-2"/>
                      <c:h val="0.3205558778836856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F5C-4593-9396-B6B762DC06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Sensitivity_hskim!$C$31</c:f>
              <c:numCache>
                <c:formatCode>_(* #,##0_);_(* \(#,##0\);_(* "-"_);_(@_)</c:formatCode>
                <c:ptCount val="1"/>
                <c:pt idx="0">
                  <c:v>87733.92365737271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5C-4593-9396-B6B762DC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8410088"/>
        <c:axId val="478411264"/>
      </c:barChart>
      <c:catAx>
        <c:axId val="478410088"/>
        <c:scaling>
          <c:orientation val="minMax"/>
        </c:scaling>
        <c:delete val="1"/>
        <c:axPos val="l"/>
        <c:numFmt formatCode="_(* #,##0_);_(* \(#,##0\);_(* &quot;-&quot;_);_(@_)" sourceLinked="1"/>
        <c:majorTickMark val="none"/>
        <c:minorTickMark val="none"/>
        <c:tickLblPos val="nextTo"/>
        <c:crossAx val="478411264"/>
        <c:crosses val="autoZero"/>
        <c:auto val="1"/>
        <c:lblAlgn val="ctr"/>
        <c:lblOffset val="100"/>
        <c:noMultiLvlLbl val="0"/>
      </c:catAx>
      <c:valAx>
        <c:axId val="478411264"/>
        <c:scaling>
          <c:orientation val="minMax"/>
        </c:scaling>
        <c:delete val="0"/>
        <c:axPos val="b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8410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12</xdr:row>
      <xdr:rowOff>123825</xdr:rowOff>
    </xdr:from>
    <xdr:to>
      <xdr:col>12</xdr:col>
      <xdr:colOff>219075</xdr:colOff>
      <xdr:row>15</xdr:row>
      <xdr:rowOff>114300</xdr:rowOff>
    </xdr:to>
    <xdr:cxnSp macro="">
      <xdr:nvCxnSpPr>
        <xdr:cNvPr id="3" name="Straight Arrow Connector 2"/>
        <xdr:cNvCxnSpPr/>
      </xdr:nvCxnSpPr>
      <xdr:spPr>
        <a:xfrm flipV="1">
          <a:off x="4333875" y="2657475"/>
          <a:ext cx="4324350" cy="62865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6</xdr:row>
      <xdr:rowOff>114300</xdr:rowOff>
    </xdr:from>
    <xdr:to>
      <xdr:col>12</xdr:col>
      <xdr:colOff>228600</xdr:colOff>
      <xdr:row>12</xdr:row>
      <xdr:rowOff>66675</xdr:rowOff>
    </xdr:to>
    <xdr:cxnSp macro="">
      <xdr:nvCxnSpPr>
        <xdr:cNvPr id="4" name="Straight Arrow Connector 3"/>
        <xdr:cNvCxnSpPr/>
      </xdr:nvCxnSpPr>
      <xdr:spPr>
        <a:xfrm>
          <a:off x="3695700" y="1390650"/>
          <a:ext cx="4972050" cy="1209675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8</xdr:row>
      <xdr:rowOff>104775</xdr:rowOff>
    </xdr:from>
    <xdr:to>
      <xdr:col>12</xdr:col>
      <xdr:colOff>228600</xdr:colOff>
      <xdr:row>14</xdr:row>
      <xdr:rowOff>47625</xdr:rowOff>
    </xdr:to>
    <xdr:cxnSp macro="">
      <xdr:nvCxnSpPr>
        <xdr:cNvPr id="7" name="Straight Arrow Connector 6"/>
        <xdr:cNvCxnSpPr/>
      </xdr:nvCxnSpPr>
      <xdr:spPr>
        <a:xfrm>
          <a:off x="3695700" y="1800225"/>
          <a:ext cx="4972050" cy="1209675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14</xdr:row>
      <xdr:rowOff>123825</xdr:rowOff>
    </xdr:from>
    <xdr:to>
      <xdr:col>12</xdr:col>
      <xdr:colOff>228600</xdr:colOff>
      <xdr:row>18</xdr:row>
      <xdr:rowOff>123825</xdr:rowOff>
    </xdr:to>
    <xdr:cxnSp macro="">
      <xdr:nvCxnSpPr>
        <xdr:cNvPr id="8" name="Straight Arrow Connector 7"/>
        <xdr:cNvCxnSpPr/>
      </xdr:nvCxnSpPr>
      <xdr:spPr>
        <a:xfrm flipV="1">
          <a:off x="2200275" y="3086100"/>
          <a:ext cx="6467475" cy="847725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238125</xdr:colOff>
      <xdr:row>11</xdr:row>
      <xdr:rowOff>28575</xdr:rowOff>
    </xdr:from>
    <xdr:to>
      <xdr:col>16</xdr:col>
      <xdr:colOff>314058</xdr:colOff>
      <xdr:row>16</xdr:row>
      <xdr:rowOff>142727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63075" y="2352675"/>
          <a:ext cx="2133333" cy="1180952"/>
        </a:xfrm>
        <a:prstGeom prst="rect">
          <a:avLst/>
        </a:prstGeom>
      </xdr:spPr>
    </xdr:pic>
    <xdr:clientData/>
  </xdr:twoCellAnchor>
  <xdr:twoCellAnchor>
    <xdr:from>
      <xdr:col>4</xdr:col>
      <xdr:colOff>666753</xdr:colOff>
      <xdr:row>7</xdr:row>
      <xdr:rowOff>9525</xdr:rowOff>
    </xdr:from>
    <xdr:to>
      <xdr:col>4</xdr:col>
      <xdr:colOff>666754</xdr:colOff>
      <xdr:row>10</xdr:row>
      <xdr:rowOff>171450</xdr:rowOff>
    </xdr:to>
    <xdr:cxnSp macro="">
      <xdr:nvCxnSpPr>
        <xdr:cNvPr id="11" name="Straight Arrow Connector 10"/>
        <xdr:cNvCxnSpPr/>
      </xdr:nvCxnSpPr>
      <xdr:spPr>
        <a:xfrm flipH="1">
          <a:off x="3657603" y="1495425"/>
          <a:ext cx="1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504826</xdr:colOff>
      <xdr:row>11</xdr:row>
      <xdr:rowOff>0</xdr:rowOff>
    </xdr:from>
    <xdr:to>
      <xdr:col>5</xdr:col>
      <xdr:colOff>0</xdr:colOff>
      <xdr:row>15</xdr:row>
      <xdr:rowOff>28575</xdr:rowOff>
    </xdr:to>
    <xdr:cxnSp macro="">
      <xdr:nvCxnSpPr>
        <xdr:cNvPr id="15" name="Straight Arrow Connector 14"/>
        <xdr:cNvCxnSpPr/>
      </xdr:nvCxnSpPr>
      <xdr:spPr>
        <a:xfrm flipH="1">
          <a:off x="2133601" y="2324100"/>
          <a:ext cx="1533524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38100</xdr:colOff>
      <xdr:row>18</xdr:row>
      <xdr:rowOff>0</xdr:rowOff>
    </xdr:from>
    <xdr:to>
      <xdr:col>15</xdr:col>
      <xdr:colOff>9525</xdr:colOff>
      <xdr:row>38</xdr:row>
      <xdr:rowOff>135225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9850" y="3810000"/>
          <a:ext cx="4086225" cy="3118791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0</xdr:col>
      <xdr:colOff>180975</xdr:colOff>
      <xdr:row>32</xdr:row>
      <xdr:rowOff>57150</xdr:rowOff>
    </xdr:from>
    <xdr:to>
      <xdr:col>6</xdr:col>
      <xdr:colOff>409575</xdr:colOff>
      <xdr:row>40</xdr:row>
      <xdr:rowOff>85725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262280</xdr:colOff>
      <xdr:row>35</xdr:row>
      <xdr:rowOff>100355</xdr:rowOff>
    </xdr:from>
    <xdr:to>
      <xdr:col>4</xdr:col>
      <xdr:colOff>366371</xdr:colOff>
      <xdr:row>36</xdr:row>
      <xdr:rowOff>32996</xdr:rowOff>
    </xdr:to>
    <xdr:sp macro="" textlink="">
      <xdr:nvSpPr>
        <xdr:cNvPr id="5" name="Oval 4"/>
        <xdr:cNvSpPr/>
      </xdr:nvSpPr>
      <xdr:spPr>
        <a:xfrm>
          <a:off x="3253130" y="6405905"/>
          <a:ext cx="104091" cy="104091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5"/>
  <sheetViews>
    <sheetView showGridLines="0" workbookViewId="0">
      <selection activeCell="B3" sqref="B3"/>
    </sheetView>
  </sheetViews>
  <sheetFormatPr defaultRowHeight="16.5" x14ac:dyDescent="0.3"/>
  <cols>
    <col min="1" max="1" width="2.5" customWidth="1"/>
    <col min="2" max="2" width="18.875" bestFit="1" customWidth="1"/>
    <col min="4" max="4" width="9.25" bestFit="1" customWidth="1"/>
    <col min="5" max="8" width="8.875" bestFit="1" customWidth="1"/>
  </cols>
  <sheetData>
    <row r="2" spans="2:17" ht="17.25" x14ac:dyDescent="0.3">
      <c r="B2" s="42" t="s">
        <v>33</v>
      </c>
    </row>
    <row r="4" spans="2:17" ht="17.25" thickBot="1" x14ac:dyDescent="0.3">
      <c r="B4" s="3" t="s">
        <v>1</v>
      </c>
      <c r="C4" s="4"/>
      <c r="D4" s="5" t="s">
        <v>3</v>
      </c>
      <c r="E4" s="5" t="s">
        <v>4</v>
      </c>
      <c r="F4" s="5" t="s">
        <v>2</v>
      </c>
      <c r="G4" s="5" t="s">
        <v>5</v>
      </c>
      <c r="H4" s="5" t="s">
        <v>6</v>
      </c>
      <c r="J4" s="44" t="s">
        <v>19</v>
      </c>
      <c r="K4" s="45"/>
      <c r="L4" s="45"/>
      <c r="M4" s="45"/>
      <c r="N4" s="45"/>
      <c r="O4" s="45"/>
      <c r="P4" s="45"/>
      <c r="Q4" s="46"/>
    </row>
    <row r="5" spans="2:17" x14ac:dyDescent="0.25">
      <c r="B5" s="6" t="s">
        <v>0</v>
      </c>
      <c r="C5" s="7"/>
      <c r="D5" s="7">
        <v>4791.9452017350286</v>
      </c>
      <c r="E5" s="7">
        <v>5632.2302782393654</v>
      </c>
      <c r="F5" s="7">
        <v>5969.5957004998072</v>
      </c>
      <c r="G5" s="7">
        <v>6889.1840057120917</v>
      </c>
      <c r="H5" s="7">
        <v>8423.1193373474616</v>
      </c>
      <c r="J5" s="47" t="s">
        <v>16</v>
      </c>
      <c r="K5" s="43"/>
      <c r="L5" s="43"/>
      <c r="M5" s="43"/>
      <c r="N5" s="43"/>
      <c r="O5" s="43"/>
      <c r="P5" s="43"/>
      <c r="Q5" s="48"/>
    </row>
    <row r="6" spans="2:17" x14ac:dyDescent="0.3">
      <c r="B6" s="1"/>
      <c r="C6" s="1"/>
      <c r="D6" s="1"/>
      <c r="E6" s="1"/>
      <c r="F6" s="1"/>
      <c r="G6" s="1"/>
      <c r="H6" s="1"/>
      <c r="J6" s="47" t="s">
        <v>17</v>
      </c>
      <c r="K6" s="43"/>
      <c r="L6" s="43"/>
      <c r="M6" s="43"/>
      <c r="N6" s="43"/>
      <c r="O6" s="43"/>
      <c r="P6" s="43"/>
      <c r="Q6" s="48"/>
    </row>
    <row r="7" spans="2:17" x14ac:dyDescent="0.25">
      <c r="B7" s="8" t="s">
        <v>7</v>
      </c>
      <c r="C7" s="9"/>
      <c r="D7" s="9"/>
      <c r="E7" s="10">
        <v>9.0982885195127206E-2</v>
      </c>
      <c r="F7" s="1"/>
      <c r="G7" s="1"/>
      <c r="H7" s="1"/>
      <c r="J7" s="49" t="s">
        <v>18</v>
      </c>
      <c r="K7" s="50"/>
      <c r="L7" s="50"/>
      <c r="M7" s="50"/>
      <c r="N7" s="50"/>
      <c r="O7" s="50"/>
      <c r="P7" s="50"/>
      <c r="Q7" s="51"/>
    </row>
    <row r="8" spans="2:17" x14ac:dyDescent="0.3">
      <c r="B8" s="1"/>
      <c r="C8" s="1"/>
      <c r="D8" s="1"/>
      <c r="E8" s="1"/>
      <c r="F8" s="1"/>
      <c r="G8" s="1"/>
      <c r="H8" s="1"/>
    </row>
    <row r="9" spans="2:17" x14ac:dyDescent="0.25">
      <c r="B9" s="8" t="s">
        <v>8</v>
      </c>
      <c r="C9" s="9"/>
      <c r="D9" s="9"/>
      <c r="E9" s="11">
        <v>5.0000000000000001E-3</v>
      </c>
      <c r="F9" s="1"/>
      <c r="G9" s="1"/>
      <c r="H9" s="1"/>
    </row>
    <row r="10" spans="2:17" x14ac:dyDescent="0.3">
      <c r="B10" s="1"/>
      <c r="C10" s="1"/>
      <c r="D10" s="1"/>
      <c r="E10" s="1"/>
      <c r="F10" s="1"/>
      <c r="G10" s="1"/>
      <c r="H10" s="1"/>
    </row>
    <row r="11" spans="2:17" x14ac:dyDescent="0.25">
      <c r="B11" s="8" t="s">
        <v>14</v>
      </c>
      <c r="C11" s="9"/>
      <c r="D11" s="9"/>
      <c r="E11" s="9">
        <f>NPV(E7,D5:H5)+H5*(1+E9)/(E7-E9)*(1/(1+E7)^5)</f>
        <v>87733.92365737271</v>
      </c>
      <c r="F11" s="1"/>
      <c r="G11" s="1"/>
      <c r="H11" s="1"/>
    </row>
    <row r="12" spans="2:17" x14ac:dyDescent="0.25">
      <c r="B12" s="2" t="s">
        <v>15</v>
      </c>
      <c r="C12" s="12"/>
      <c r="D12" s="13"/>
      <c r="E12" s="12"/>
      <c r="F12" s="14"/>
      <c r="G12" s="14"/>
      <c r="H12" s="14"/>
    </row>
    <row r="13" spans="2:17" ht="17.25" thickBot="1" x14ac:dyDescent="0.3">
      <c r="B13" s="15" t="s">
        <v>9</v>
      </c>
      <c r="C13" s="16"/>
      <c r="D13" s="17"/>
      <c r="E13" s="16"/>
      <c r="F13" s="18"/>
      <c r="G13" s="18"/>
      <c r="H13" s="18"/>
    </row>
    <row r="14" spans="2:17" x14ac:dyDescent="0.25">
      <c r="B14" s="19"/>
      <c r="C14" s="12"/>
      <c r="D14" s="13"/>
      <c r="E14" s="12"/>
      <c r="F14" s="14"/>
      <c r="G14" s="14"/>
      <c r="H14" s="14"/>
    </row>
    <row r="15" spans="2:17" x14ac:dyDescent="0.3">
      <c r="B15" s="98" t="s">
        <v>10</v>
      </c>
      <c r="C15" s="99"/>
      <c r="D15" s="102" t="s">
        <v>11</v>
      </c>
      <c r="E15" s="103"/>
      <c r="F15" s="103"/>
      <c r="G15" s="103"/>
      <c r="H15" s="104"/>
    </row>
    <row r="16" spans="2:17" ht="17.25" thickBot="1" x14ac:dyDescent="0.3">
      <c r="B16" s="100"/>
      <c r="C16" s="101"/>
      <c r="D16" s="20">
        <f>E16-0.5%</f>
        <v>8.0982885195127197E-2</v>
      </c>
      <c r="E16" s="21">
        <f>F16-0.5%</f>
        <v>8.5982885195127201E-2</v>
      </c>
      <c r="F16" s="21">
        <f>E7</f>
        <v>9.0982885195127206E-2</v>
      </c>
      <c r="G16" s="21">
        <f>F16+0.5%</f>
        <v>9.598288519512721E-2</v>
      </c>
      <c r="H16" s="22">
        <f>G16+0.5%</f>
        <v>0.10098288519512721</v>
      </c>
    </row>
    <row r="17" spans="2:8" x14ac:dyDescent="0.25">
      <c r="B17" s="105" t="s">
        <v>12</v>
      </c>
      <c r="C17" s="23">
        <v>0</v>
      </c>
      <c r="D17" s="30">
        <f t="array" ref="D17:H21">NPV($D$16:$H$16,$D$5:$H$5)+$H$5*(1+$C$17:$C$21)/($D$16:$H$16-$C$17:$C$21)*(1/(1+$D$16:$H$16)^5)</f>
        <v>95197.803673586983</v>
      </c>
      <c r="E17" s="24">
        <v>89234.102939029108</v>
      </c>
      <c r="F17" s="31">
        <v>83933.784601599385</v>
      </c>
      <c r="G17" s="32">
        <v>79192.989450851339</v>
      </c>
      <c r="H17" s="33">
        <v>74928.433260135353</v>
      </c>
    </row>
    <row r="18" spans="2:8" x14ac:dyDescent="0.25">
      <c r="B18" s="106"/>
      <c r="C18" s="25">
        <v>2.5000000000000001E-3</v>
      </c>
      <c r="D18" s="34">
        <v>97624.243271899293</v>
      </c>
      <c r="E18" s="26">
        <v>91343.272886600505</v>
      </c>
      <c r="F18" s="35">
        <v>85780.169467087864</v>
      </c>
      <c r="G18" s="36">
        <v>80819.556481130945</v>
      </c>
      <c r="H18" s="37">
        <v>76369.493555817535</v>
      </c>
    </row>
    <row r="19" spans="2:8" x14ac:dyDescent="0.25">
      <c r="B19" s="106"/>
      <c r="C19" s="25">
        <f>E9</f>
        <v>5.0000000000000001E-3</v>
      </c>
      <c r="D19" s="34">
        <v>100210.35301119671</v>
      </c>
      <c r="E19" s="26">
        <v>93582.66602531221</v>
      </c>
      <c r="F19" s="35">
        <v>87733.92365737271</v>
      </c>
      <c r="G19" s="36">
        <v>82535.512138007267</v>
      </c>
      <c r="H19" s="37">
        <v>77885.622458405662</v>
      </c>
    </row>
    <row r="20" spans="2:8" x14ac:dyDescent="0.25">
      <c r="B20" s="106"/>
      <c r="C20" s="25">
        <v>7.4999999999999997E-3</v>
      </c>
      <c r="D20" s="34">
        <v>102972.42955776025</v>
      </c>
      <c r="E20" s="26">
        <v>95964.726774493611</v>
      </c>
      <c r="F20" s="35">
        <v>89804.693100886871</v>
      </c>
      <c r="G20" s="36">
        <v>84348.433194073077</v>
      </c>
      <c r="H20" s="37">
        <v>79482.842616330192</v>
      </c>
    </row>
    <row r="21" spans="2:8" x14ac:dyDescent="0.25">
      <c r="B21" s="107"/>
      <c r="C21" s="27">
        <v>0.01</v>
      </c>
      <c r="D21" s="38">
        <v>105929.06543640574</v>
      </c>
      <c r="E21" s="28">
        <v>98503.537345892502</v>
      </c>
      <c r="F21" s="39">
        <v>92003.314833099124</v>
      </c>
      <c r="G21" s="40">
        <v>86266.777617356158</v>
      </c>
      <c r="H21" s="41">
        <v>81167.838632016239</v>
      </c>
    </row>
    <row r="22" spans="2:8" x14ac:dyDescent="0.3">
      <c r="B22" s="1"/>
      <c r="C22" s="1"/>
      <c r="D22" s="1"/>
      <c r="E22" s="1"/>
      <c r="F22" s="1"/>
      <c r="G22" s="1"/>
      <c r="H22" s="1"/>
    </row>
    <row r="23" spans="2:8" x14ac:dyDescent="0.3">
      <c r="B23" s="1" t="s">
        <v>13</v>
      </c>
      <c r="C23" s="29" t="e">
        <f>NPV($D$16:$H$16,$D$5:$H$5)+$H$5*(1+$C$17:$C$21)/($D$16:$H$16-$C$17:$C$21)*(1/(1+$D$16:$H$16)^5)</f>
        <v>#VALUE!</v>
      </c>
      <c r="D23" s="1"/>
      <c r="E23" s="1"/>
      <c r="F23" s="1"/>
      <c r="G23" s="1"/>
      <c r="H23" s="1"/>
    </row>
    <row r="25" spans="2:8" x14ac:dyDescent="0.3">
      <c r="C25" s="52"/>
    </row>
  </sheetData>
  <mergeCells count="3">
    <mergeCell ref="B15:C16"/>
    <mergeCell ref="D15:H15"/>
    <mergeCell ref="B17:B2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showGridLines="0" workbookViewId="0">
      <selection activeCell="B3" sqref="B3"/>
    </sheetView>
  </sheetViews>
  <sheetFormatPr defaultRowHeight="16.5" x14ac:dyDescent="0.3"/>
  <cols>
    <col min="1" max="1" width="2.5" customWidth="1"/>
    <col min="2" max="2" width="18.875" bestFit="1" customWidth="1"/>
    <col min="4" max="4" width="9.25" bestFit="1" customWidth="1"/>
    <col min="5" max="8" width="8.875" bestFit="1" customWidth="1"/>
  </cols>
  <sheetData>
    <row r="2" spans="2:8" ht="17.25" x14ac:dyDescent="0.3">
      <c r="B2" s="42" t="s">
        <v>21</v>
      </c>
    </row>
    <row r="4" spans="2:8" ht="17.25" thickBot="1" x14ac:dyDescent="0.3">
      <c r="B4" s="3" t="s">
        <v>1</v>
      </c>
      <c r="C4" s="4"/>
      <c r="D4" s="5" t="s">
        <v>3</v>
      </c>
      <c r="E4" s="5" t="s">
        <v>4</v>
      </c>
      <c r="F4" s="5" t="s">
        <v>2</v>
      </c>
      <c r="G4" s="5" t="s">
        <v>5</v>
      </c>
      <c r="H4" s="5" t="s">
        <v>6</v>
      </c>
    </row>
    <row r="5" spans="2:8" x14ac:dyDescent="0.25">
      <c r="B5" s="6" t="s">
        <v>0</v>
      </c>
      <c r="C5" s="7"/>
      <c r="D5" s="7">
        <v>4791.9452017350286</v>
      </c>
      <c r="E5" s="7">
        <v>5632.2302782393654</v>
      </c>
      <c r="F5" s="7">
        <v>5969.5957004998072</v>
      </c>
      <c r="G5" s="7">
        <v>6889.1840057120917</v>
      </c>
      <c r="H5" s="7">
        <v>8423.1193373474616</v>
      </c>
    </row>
    <row r="6" spans="2:8" x14ac:dyDescent="0.3">
      <c r="B6" s="1"/>
      <c r="C6" s="1"/>
      <c r="D6" s="1"/>
      <c r="E6" s="1"/>
      <c r="F6" s="1"/>
      <c r="G6" s="1"/>
      <c r="H6" s="1"/>
    </row>
    <row r="7" spans="2:8" x14ac:dyDescent="0.25">
      <c r="B7" s="8" t="s">
        <v>7</v>
      </c>
      <c r="C7" s="9"/>
      <c r="D7" s="9"/>
      <c r="E7" s="10">
        <v>9.0982885195127206E-2</v>
      </c>
      <c r="F7" s="1"/>
      <c r="G7" s="1"/>
      <c r="H7" s="1"/>
    </row>
    <row r="8" spans="2:8" x14ac:dyDescent="0.3">
      <c r="B8" s="1"/>
      <c r="C8" s="1"/>
      <c r="D8" s="1"/>
      <c r="E8" s="1"/>
      <c r="F8" s="1"/>
      <c r="G8" s="1"/>
      <c r="H8" s="1"/>
    </row>
    <row r="9" spans="2:8" x14ac:dyDescent="0.25">
      <c r="B9" s="8" t="s">
        <v>8</v>
      </c>
      <c r="C9" s="9"/>
      <c r="D9" s="9"/>
      <c r="E9" s="11">
        <v>5.0000000000000001E-3</v>
      </c>
      <c r="F9" s="1"/>
      <c r="G9" s="1"/>
      <c r="H9" s="1"/>
    </row>
    <row r="10" spans="2:8" x14ac:dyDescent="0.3">
      <c r="B10" s="1"/>
      <c r="C10" s="1"/>
      <c r="D10" s="1"/>
      <c r="E10" s="1"/>
      <c r="F10" s="1"/>
      <c r="G10" s="1"/>
      <c r="H10" s="1"/>
    </row>
    <row r="11" spans="2:8" x14ac:dyDescent="0.25">
      <c r="B11" s="8" t="s">
        <v>14</v>
      </c>
      <c r="C11" s="9"/>
      <c r="D11" s="9"/>
      <c r="E11" s="9">
        <f>NPV(E7,D5:H5)+H5*(1+E9)/(E7-E9)*(1/(1+E7)^5)</f>
        <v>87733.92365737271</v>
      </c>
      <c r="F11" s="1"/>
      <c r="G11" s="1"/>
      <c r="H11" s="1"/>
    </row>
    <row r="12" spans="2:8" x14ac:dyDescent="0.25">
      <c r="B12" s="2" t="s">
        <v>15</v>
      </c>
      <c r="C12" s="12"/>
      <c r="D12" s="13"/>
      <c r="E12" s="12"/>
      <c r="F12" s="14"/>
      <c r="G12" s="14"/>
      <c r="H12" s="14"/>
    </row>
    <row r="13" spans="2:8" ht="17.25" thickBot="1" x14ac:dyDescent="0.3">
      <c r="B13" s="15" t="s">
        <v>9</v>
      </c>
      <c r="C13" s="16"/>
      <c r="D13" s="17"/>
      <c r="E13" s="16"/>
      <c r="F13" s="18"/>
      <c r="G13" s="18"/>
      <c r="H13" s="18"/>
    </row>
    <row r="14" spans="2:8" x14ac:dyDescent="0.25">
      <c r="B14" s="19"/>
      <c r="C14" s="12"/>
      <c r="D14" s="13"/>
      <c r="E14" s="12"/>
      <c r="F14" s="14"/>
      <c r="G14" s="14"/>
      <c r="H14" s="14"/>
    </row>
    <row r="15" spans="2:8" x14ac:dyDescent="0.3">
      <c r="B15" s="98" t="s">
        <v>10</v>
      </c>
      <c r="C15" s="99"/>
      <c r="D15" s="102" t="s">
        <v>11</v>
      </c>
      <c r="E15" s="103"/>
      <c r="F15" s="103"/>
      <c r="G15" s="103"/>
      <c r="H15" s="104"/>
    </row>
    <row r="16" spans="2:8" ht="17.25" thickBot="1" x14ac:dyDescent="0.3">
      <c r="B16" s="100"/>
      <c r="C16" s="101"/>
      <c r="D16" s="20">
        <f>E16-0.5%</f>
        <v>8.0982885195127197E-2</v>
      </c>
      <c r="E16" s="21">
        <f>F16-0.5%</f>
        <v>8.5982885195127201E-2</v>
      </c>
      <c r="F16" s="21">
        <v>9.0982885195127206E-2</v>
      </c>
      <c r="G16" s="21">
        <f>F16+0.5%</f>
        <v>9.598288519512721E-2</v>
      </c>
      <c r="H16" s="22">
        <f>G16+0.5%</f>
        <v>0.10098288519512721</v>
      </c>
    </row>
    <row r="17" spans="2:8" x14ac:dyDescent="0.25">
      <c r="B17" s="105" t="s">
        <v>12</v>
      </c>
      <c r="C17" s="23">
        <v>0</v>
      </c>
      <c r="D17" s="30">
        <f t="array" ref="D17:H21">NPV($D$16:$H$16,$D$5:$H$5)+$H$5*(1+$C$17:$C$21)/($D$16:$H$16-$C$17:$C$21)*(1/(1+$D$16:$H$16)^5)</f>
        <v>95197.803673586983</v>
      </c>
      <c r="E17" s="24">
        <v>89234.102939029108</v>
      </c>
      <c r="F17" s="31">
        <v>83933.784601599385</v>
      </c>
      <c r="G17" s="32">
        <v>79192.989450851339</v>
      </c>
      <c r="H17" s="33">
        <v>74928.433260135353</v>
      </c>
    </row>
    <row r="18" spans="2:8" x14ac:dyDescent="0.25">
      <c r="B18" s="106"/>
      <c r="C18" s="25">
        <v>2.5000000000000001E-3</v>
      </c>
      <c r="D18" s="34">
        <v>97624.243271899293</v>
      </c>
      <c r="E18" s="26">
        <v>91343.272886600505</v>
      </c>
      <c r="F18" s="35">
        <v>85780.169467087864</v>
      </c>
      <c r="G18" s="36">
        <v>80819.556481130945</v>
      </c>
      <c r="H18" s="37">
        <v>76369.493555817535</v>
      </c>
    </row>
    <row r="19" spans="2:8" x14ac:dyDescent="0.25">
      <c r="B19" s="106"/>
      <c r="C19" s="25">
        <v>5.0000000000000001E-3</v>
      </c>
      <c r="D19" s="34">
        <v>100210.35301119671</v>
      </c>
      <c r="E19" s="26">
        <v>93582.66602531221</v>
      </c>
      <c r="F19" s="35">
        <v>87733.92365737271</v>
      </c>
      <c r="G19" s="36">
        <v>82535.512138007267</v>
      </c>
      <c r="H19" s="37">
        <v>77885.622458405662</v>
      </c>
    </row>
    <row r="20" spans="2:8" x14ac:dyDescent="0.25">
      <c r="B20" s="106"/>
      <c r="C20" s="25">
        <v>7.4999999999999997E-3</v>
      </c>
      <c r="D20" s="34">
        <v>102972.42955776025</v>
      </c>
      <c r="E20" s="26">
        <v>95964.726774493611</v>
      </c>
      <c r="F20" s="35">
        <v>89804.693100886871</v>
      </c>
      <c r="G20" s="36">
        <v>84348.433194073077</v>
      </c>
      <c r="H20" s="37">
        <v>79482.842616330192</v>
      </c>
    </row>
    <row r="21" spans="2:8" x14ac:dyDescent="0.25">
      <c r="B21" s="107"/>
      <c r="C21" s="27">
        <v>0.01</v>
      </c>
      <c r="D21" s="38">
        <v>105929.06543640574</v>
      </c>
      <c r="E21" s="28">
        <v>98503.537345892502</v>
      </c>
      <c r="F21" s="39">
        <v>92003.314833099124</v>
      </c>
      <c r="G21" s="40">
        <v>86266.777617356158</v>
      </c>
      <c r="H21" s="41">
        <v>81167.838632016239</v>
      </c>
    </row>
    <row r="22" spans="2:8" x14ac:dyDescent="0.3">
      <c r="B22" s="1"/>
      <c r="C22" s="1"/>
      <c r="D22" s="1"/>
      <c r="E22" s="1"/>
      <c r="F22" s="1"/>
      <c r="G22" s="1"/>
      <c r="H22" s="1"/>
    </row>
    <row r="23" spans="2:8" x14ac:dyDescent="0.3">
      <c r="B23" s="1" t="s">
        <v>13</v>
      </c>
      <c r="C23" s="29" t="e">
        <f>NPV($D$16:$H$16,$D$5:$H$5)+$H$5*(1+$C$17:$C$21)/($D$16:$H$16-$C$17:$C$21)*(1/(1+$D$16:$H$16)^5)</f>
        <v>#VALUE!</v>
      </c>
      <c r="D23" s="1"/>
      <c r="E23" s="1"/>
      <c r="F23" s="1"/>
      <c r="G23" s="1"/>
      <c r="H23" s="1"/>
    </row>
  </sheetData>
  <mergeCells count="3">
    <mergeCell ref="B15:C16"/>
    <mergeCell ref="D15:H15"/>
    <mergeCell ref="B17:B2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32"/>
  <sheetViews>
    <sheetView showGridLines="0" tabSelected="1" zoomScaleNormal="100" workbookViewId="0">
      <selection activeCell="Q1" sqref="Q1"/>
    </sheetView>
  </sheetViews>
  <sheetFormatPr defaultRowHeight="13.5" x14ac:dyDescent="0.3"/>
  <cols>
    <col min="1" max="1" width="2.5" style="1" customWidth="1"/>
    <col min="2" max="2" width="18.875" style="1" bestFit="1" customWidth="1"/>
    <col min="3" max="3" width="9" style="1"/>
    <col min="4" max="8" width="8.875" style="1" customWidth="1"/>
    <col min="9" max="16384" width="9" style="1"/>
  </cols>
  <sheetData>
    <row r="1" spans="1:17" ht="16.5" x14ac:dyDescent="0.3">
      <c r="A1"/>
      <c r="B1"/>
      <c r="C1"/>
      <c r="D1"/>
      <c r="E1"/>
      <c r="F1"/>
      <c r="G1"/>
      <c r="H1"/>
      <c r="I1"/>
      <c r="J1"/>
      <c r="K1"/>
      <c r="L1"/>
      <c r="M1"/>
      <c r="Q1" s="108" t="s">
        <v>34</v>
      </c>
    </row>
    <row r="2" spans="1:17" ht="17.25" x14ac:dyDescent="0.3">
      <c r="A2"/>
      <c r="B2" s="42" t="s">
        <v>33</v>
      </c>
      <c r="C2"/>
      <c r="D2"/>
      <c r="E2"/>
      <c r="F2"/>
      <c r="G2"/>
      <c r="H2"/>
      <c r="I2"/>
      <c r="J2"/>
      <c r="K2"/>
      <c r="L2"/>
      <c r="M2"/>
    </row>
    <row r="3" spans="1:17" ht="16.5" x14ac:dyDescent="0.3">
      <c r="A3"/>
      <c r="B3"/>
      <c r="C3"/>
      <c r="D3"/>
      <c r="E3"/>
      <c r="F3"/>
      <c r="G3"/>
      <c r="H3"/>
      <c r="I3"/>
      <c r="J3"/>
      <c r="K3"/>
      <c r="L3"/>
      <c r="M3"/>
    </row>
    <row r="4" spans="1:17" ht="17.25" thickBot="1" x14ac:dyDescent="0.3">
      <c r="A4"/>
      <c r="B4" s="3" t="s">
        <v>1</v>
      </c>
      <c r="C4" s="4"/>
      <c r="D4" s="5" t="s">
        <v>3</v>
      </c>
      <c r="E4" s="5" t="s">
        <v>4</v>
      </c>
      <c r="F4" s="5" t="s">
        <v>2</v>
      </c>
      <c r="G4" s="5" t="s">
        <v>5</v>
      </c>
      <c r="H4" s="5" t="s">
        <v>6</v>
      </c>
      <c r="I4"/>
      <c r="J4" s="77" t="s">
        <v>22</v>
      </c>
      <c r="K4" s="78"/>
      <c r="L4" s="78"/>
      <c r="M4" s="78"/>
      <c r="N4" s="84"/>
      <c r="O4" s="84"/>
      <c r="P4" s="84"/>
      <c r="Q4" s="85"/>
    </row>
    <row r="5" spans="1:17" ht="16.5" x14ac:dyDescent="0.25">
      <c r="A5"/>
      <c r="B5" s="6" t="s">
        <v>0</v>
      </c>
      <c r="C5" s="7"/>
      <c r="D5" s="7">
        <v>4791.9452017350286</v>
      </c>
      <c r="E5" s="7">
        <v>5632.2302782393654</v>
      </c>
      <c r="F5" s="7">
        <v>5969.5957004998072</v>
      </c>
      <c r="G5" s="7">
        <v>6889.1840057120917</v>
      </c>
      <c r="H5" s="7">
        <v>8423.1193373474616</v>
      </c>
      <c r="I5"/>
      <c r="J5" s="79" t="s">
        <v>24</v>
      </c>
      <c r="K5" s="70"/>
      <c r="L5" s="70"/>
      <c r="M5" s="70"/>
      <c r="N5" s="86"/>
      <c r="O5" s="86"/>
      <c r="P5" s="86"/>
      <c r="Q5" s="87"/>
    </row>
    <row r="6" spans="1:17" ht="16.5" x14ac:dyDescent="0.3">
      <c r="A6"/>
      <c r="I6"/>
      <c r="J6" s="79" t="s">
        <v>23</v>
      </c>
      <c r="K6" s="70"/>
      <c r="L6" s="70"/>
      <c r="M6" s="70"/>
      <c r="N6" s="86"/>
      <c r="O6" s="86"/>
      <c r="P6" s="86"/>
      <c r="Q6" s="87"/>
    </row>
    <row r="7" spans="1:17" ht="16.5" x14ac:dyDescent="0.25">
      <c r="A7"/>
      <c r="B7" s="8" t="s">
        <v>7</v>
      </c>
      <c r="C7" s="9"/>
      <c r="D7" s="9"/>
      <c r="E7" s="10">
        <f>M13</f>
        <v>9.0982885195127206E-2</v>
      </c>
      <c r="I7"/>
      <c r="J7" s="80"/>
      <c r="K7" s="76"/>
      <c r="L7" s="76"/>
      <c r="M7" s="76"/>
      <c r="N7" s="88"/>
      <c r="O7" s="88"/>
      <c r="P7" s="88"/>
      <c r="Q7" s="89"/>
    </row>
    <row r="8" spans="1:17" ht="16.5" x14ac:dyDescent="0.3">
      <c r="A8"/>
      <c r="I8"/>
      <c r="J8" s="79" t="s">
        <v>25</v>
      </c>
      <c r="K8" s="70"/>
      <c r="L8" s="70"/>
      <c r="M8" s="70"/>
      <c r="N8" s="86"/>
      <c r="O8" s="86"/>
      <c r="P8" s="86"/>
      <c r="Q8" s="87"/>
    </row>
    <row r="9" spans="1:17" ht="16.5" x14ac:dyDescent="0.25">
      <c r="A9"/>
      <c r="B9" s="8" t="s">
        <v>8</v>
      </c>
      <c r="C9" s="9"/>
      <c r="D9" s="9"/>
      <c r="E9" s="11">
        <f>M15</f>
        <v>5.0000000000000001E-3</v>
      </c>
      <c r="I9"/>
      <c r="J9" s="81" t="s">
        <v>26</v>
      </c>
      <c r="K9" s="82"/>
      <c r="L9" s="82"/>
      <c r="M9" s="82"/>
      <c r="N9" s="90"/>
      <c r="O9" s="90"/>
      <c r="P9" s="90"/>
      <c r="Q9" s="91"/>
    </row>
    <row r="10" spans="1:17" ht="16.5" x14ac:dyDescent="0.3">
      <c r="A10"/>
      <c r="I10"/>
      <c r="J10"/>
      <c r="K10"/>
      <c r="L10"/>
      <c r="M10"/>
    </row>
    <row r="11" spans="1:17" ht="16.5" x14ac:dyDescent="0.25">
      <c r="A11"/>
      <c r="B11" s="8" t="s">
        <v>14</v>
      </c>
      <c r="C11" s="9"/>
      <c r="D11" s="9"/>
      <c r="E11" s="9">
        <f>NPV(E7,D5:H5)+H5*(1+E9)/(E7-E9)*(1/(1+E7)^5)</f>
        <v>87733.92365737271</v>
      </c>
      <c r="I11"/>
      <c r="J11" s="75" t="s">
        <v>27</v>
      </c>
      <c r="K11" s="2"/>
      <c r="L11" s="2"/>
      <c r="M11" s="2"/>
    </row>
    <row r="12" spans="1:17" ht="16.5" x14ac:dyDescent="0.25">
      <c r="A12"/>
      <c r="B12" s="2" t="s">
        <v>15</v>
      </c>
      <c r="C12" s="12"/>
      <c r="D12" s="13"/>
      <c r="E12" s="12"/>
      <c r="F12" s="14"/>
      <c r="G12" s="14"/>
      <c r="H12" s="14"/>
      <c r="I12"/>
      <c r="J12"/>
      <c r="K12"/>
      <c r="L12"/>
      <c r="M12"/>
    </row>
    <row r="13" spans="1:17" ht="17.25" thickBot="1" x14ac:dyDescent="0.3">
      <c r="A13"/>
      <c r="B13" s="15" t="s">
        <v>9</v>
      </c>
      <c r="C13" s="16"/>
      <c r="D13" s="17"/>
      <c r="E13" s="16"/>
      <c r="F13" s="18"/>
      <c r="G13" s="18"/>
      <c r="H13" s="18"/>
      <c r="I13"/>
      <c r="J13" s="8" t="s">
        <v>20</v>
      </c>
      <c r="K13" s="9"/>
      <c r="L13" s="9"/>
      <c r="M13" s="10">
        <v>9.0982885195127206E-2</v>
      </c>
    </row>
    <row r="14" spans="1:17" ht="16.5" x14ac:dyDescent="0.25">
      <c r="A14"/>
      <c r="B14" s="19"/>
      <c r="C14" s="12"/>
      <c r="D14" s="13"/>
      <c r="E14" s="12"/>
      <c r="F14" s="14"/>
      <c r="G14" s="14"/>
      <c r="H14" s="14"/>
      <c r="I14"/>
    </row>
    <row r="15" spans="1:17" ht="16.5" customHeight="1" x14ac:dyDescent="0.25">
      <c r="A15"/>
      <c r="B15" s="55" t="s">
        <v>10</v>
      </c>
      <c r="C15" s="53"/>
      <c r="D15" s="102" t="s">
        <v>11</v>
      </c>
      <c r="E15" s="103"/>
      <c r="F15" s="103"/>
      <c r="G15" s="103"/>
      <c r="H15" s="104"/>
      <c r="I15"/>
      <c r="J15" s="8" t="s">
        <v>8</v>
      </c>
      <c r="K15" s="9"/>
      <c r="L15" s="9"/>
      <c r="M15" s="11">
        <v>5.0000000000000001E-3</v>
      </c>
    </row>
    <row r="16" spans="1:17" ht="17.25" thickBot="1" x14ac:dyDescent="0.3">
      <c r="A16"/>
      <c r="B16" s="54"/>
      <c r="C16" s="56">
        <f>E11</f>
        <v>87733.92365737271</v>
      </c>
      <c r="D16" s="21">
        <f>E16-0.5%</f>
        <v>8.0982885195127197E-2</v>
      </c>
      <c r="E16" s="21">
        <f>F16-0.5%</f>
        <v>8.5982885195127201E-2</v>
      </c>
      <c r="F16" s="21">
        <f>M13</f>
        <v>9.0982885195127206E-2</v>
      </c>
      <c r="G16" s="21">
        <f>F16+0.5%</f>
        <v>9.598288519512721E-2</v>
      </c>
      <c r="H16" s="22">
        <f>G16+0.5%</f>
        <v>0.10098288519512721</v>
      </c>
      <c r="I16"/>
      <c r="J16" s="72"/>
      <c r="K16"/>
      <c r="L16"/>
      <c r="M16"/>
    </row>
    <row r="17" spans="1:13" ht="16.5" x14ac:dyDescent="0.25">
      <c r="A17"/>
      <c r="B17" s="105" t="s">
        <v>12</v>
      </c>
      <c r="C17" s="25">
        <f>C18-0.25%</f>
        <v>0</v>
      </c>
      <c r="D17" s="58">
        <f t="dataTable" ref="D17:H21" dt2D="1" dtr="1" r1="E7" r2="E9"/>
        <v>95197.803673586983</v>
      </c>
      <c r="E17" s="58">
        <v>89234.102939029108</v>
      </c>
      <c r="F17" s="24">
        <v>83933.784601599385</v>
      </c>
      <c r="G17" s="59">
        <v>79192.989450851339</v>
      </c>
      <c r="H17" s="60">
        <v>74928.433260135353</v>
      </c>
      <c r="I17"/>
      <c r="J17"/>
      <c r="K17"/>
      <c r="L17"/>
      <c r="M17"/>
    </row>
    <row r="18" spans="1:13" ht="16.5" x14ac:dyDescent="0.25">
      <c r="A18"/>
      <c r="B18" s="106"/>
      <c r="C18" s="25">
        <f>C19-0.25%</f>
        <v>2.5000000000000001E-3</v>
      </c>
      <c r="D18" s="61">
        <v>97624.243271899293</v>
      </c>
      <c r="E18" s="61">
        <v>91343.272886600505</v>
      </c>
      <c r="F18" s="35">
        <v>85780.169467087864</v>
      </c>
      <c r="G18" s="62">
        <v>80819.556481130945</v>
      </c>
      <c r="H18" s="63">
        <v>76369.493555817535</v>
      </c>
      <c r="I18"/>
      <c r="J18" s="83" t="s">
        <v>28</v>
      </c>
      <c r="K18"/>
      <c r="L18"/>
      <c r="M18"/>
    </row>
    <row r="19" spans="1:13" ht="16.5" x14ac:dyDescent="0.25">
      <c r="A19"/>
      <c r="B19" s="106"/>
      <c r="C19" s="25">
        <f>M15</f>
        <v>5.0000000000000001E-3</v>
      </c>
      <c r="D19" s="35">
        <v>100210.35301119671</v>
      </c>
      <c r="E19" s="35">
        <v>93582.66602531221</v>
      </c>
      <c r="F19" s="67">
        <v>87733.92365737271</v>
      </c>
      <c r="G19" s="68">
        <v>82535.512138007267</v>
      </c>
      <c r="H19" s="69">
        <v>77885.622458405662</v>
      </c>
      <c r="I19"/>
      <c r="J19"/>
      <c r="K19"/>
      <c r="L19"/>
      <c r="M19"/>
    </row>
    <row r="20" spans="1:13" ht="16.5" x14ac:dyDescent="0.25">
      <c r="A20"/>
      <c r="B20" s="106"/>
      <c r="C20" s="25">
        <f>C19+0.25%</f>
        <v>7.4999999999999997E-3</v>
      </c>
      <c r="D20" s="61">
        <v>102972.42955776025</v>
      </c>
      <c r="E20" s="61">
        <v>95964.726774493611</v>
      </c>
      <c r="F20" s="35">
        <v>89804.693100886871</v>
      </c>
      <c r="G20" s="62">
        <v>84348.433194073077</v>
      </c>
      <c r="H20" s="63">
        <v>79482.842616330192</v>
      </c>
      <c r="I20"/>
      <c r="J20"/>
      <c r="K20"/>
      <c r="L20"/>
      <c r="M20"/>
    </row>
    <row r="21" spans="1:13" ht="16.5" x14ac:dyDescent="0.25">
      <c r="A21"/>
      <c r="B21" s="107"/>
      <c r="C21" s="57">
        <f>C20+0.25%</f>
        <v>0.01</v>
      </c>
      <c r="D21" s="64">
        <v>105929.06543640574</v>
      </c>
      <c r="E21" s="64">
        <v>98503.537345892502</v>
      </c>
      <c r="F21" s="39">
        <v>92003.314833099124</v>
      </c>
      <c r="G21" s="65">
        <v>86266.777617356158</v>
      </c>
      <c r="H21" s="66">
        <v>81167.838632016239</v>
      </c>
      <c r="I21"/>
      <c r="J21"/>
      <c r="K21"/>
      <c r="L21"/>
      <c r="M21"/>
    </row>
    <row r="22" spans="1:13" ht="8.1" customHeight="1" x14ac:dyDescent="0.3">
      <c r="A22"/>
      <c r="I22"/>
      <c r="J22"/>
      <c r="K22"/>
      <c r="L22"/>
      <c r="M22"/>
    </row>
    <row r="23" spans="1:13" ht="8.1" customHeight="1" x14ac:dyDescent="0.3">
      <c r="A23"/>
      <c r="C23" s="73"/>
      <c r="D23" s="74" t="b">
        <f>D17=답안!D17</f>
        <v>1</v>
      </c>
      <c r="E23" s="74" t="b">
        <f>E17=답안!E17</f>
        <v>1</v>
      </c>
      <c r="F23" s="74" t="b">
        <f>F17=답안!F17</f>
        <v>1</v>
      </c>
      <c r="G23" s="74" t="b">
        <f>G17=답안!G17</f>
        <v>1</v>
      </c>
      <c r="H23" s="74" t="b">
        <f>H17=답안!H17</f>
        <v>1</v>
      </c>
      <c r="I23"/>
      <c r="J23"/>
      <c r="K23"/>
      <c r="L23"/>
      <c r="M23"/>
    </row>
    <row r="24" spans="1:13" ht="8.1" customHeight="1" x14ac:dyDescent="0.3">
      <c r="A24"/>
      <c r="D24" s="74" t="b">
        <f>D18=답안!D18</f>
        <v>1</v>
      </c>
      <c r="E24" s="74" t="b">
        <f>E18=답안!E18</f>
        <v>1</v>
      </c>
      <c r="F24" s="74" t="b">
        <f>F18=답안!F18</f>
        <v>1</v>
      </c>
      <c r="G24" s="74" t="b">
        <f>G18=답안!G18</f>
        <v>1</v>
      </c>
      <c r="H24" s="74" t="b">
        <f>H18=답안!H18</f>
        <v>1</v>
      </c>
      <c r="I24"/>
      <c r="J24"/>
      <c r="K24"/>
      <c r="L24"/>
      <c r="M24"/>
    </row>
    <row r="25" spans="1:13" ht="8.1" customHeight="1" x14ac:dyDescent="0.3">
      <c r="A25"/>
      <c r="D25" s="74" t="b">
        <f>D19=답안!D19</f>
        <v>1</v>
      </c>
      <c r="E25" s="74" t="b">
        <f>E19=답안!E19</f>
        <v>1</v>
      </c>
      <c r="F25" s="74" t="b">
        <f>F19=답안!F19</f>
        <v>1</v>
      </c>
      <c r="G25" s="74" t="b">
        <f>G19=답안!G19</f>
        <v>1</v>
      </c>
      <c r="H25" s="74" t="b">
        <f>H19=답안!H19</f>
        <v>1</v>
      </c>
      <c r="I25"/>
      <c r="J25"/>
      <c r="K25"/>
      <c r="L25"/>
      <c r="M25"/>
    </row>
    <row r="26" spans="1:13" ht="8.1" customHeight="1" x14ac:dyDescent="0.3">
      <c r="A26"/>
      <c r="B26"/>
      <c r="C26"/>
      <c r="D26" s="74" t="b">
        <f>D20=답안!D20</f>
        <v>1</v>
      </c>
      <c r="E26" s="74" t="b">
        <f>E20=답안!E20</f>
        <v>1</v>
      </c>
      <c r="F26" s="74" t="b">
        <f>F20=답안!F20</f>
        <v>1</v>
      </c>
      <c r="G26" s="74" t="b">
        <f>G20=답안!G20</f>
        <v>1</v>
      </c>
      <c r="H26" s="74" t="b">
        <f>H20=답안!H20</f>
        <v>1</v>
      </c>
      <c r="I26"/>
      <c r="J26"/>
      <c r="K26"/>
      <c r="L26"/>
      <c r="M26"/>
    </row>
    <row r="27" spans="1:13" ht="8.1" customHeight="1" x14ac:dyDescent="0.3">
      <c r="A27"/>
      <c r="B27"/>
      <c r="C27"/>
      <c r="D27" s="74" t="b">
        <f>D21=답안!D21</f>
        <v>1</v>
      </c>
      <c r="E27" s="74" t="b">
        <f>E21=답안!E21</f>
        <v>1</v>
      </c>
      <c r="F27" s="74" t="b">
        <f>F21=답안!F21</f>
        <v>1</v>
      </c>
      <c r="G27" s="74" t="b">
        <f>G21=답안!G21</f>
        <v>1</v>
      </c>
      <c r="H27" s="74" t="b">
        <f>H21=답안!H21</f>
        <v>1</v>
      </c>
      <c r="I27"/>
      <c r="J27"/>
      <c r="K27"/>
      <c r="L27"/>
      <c r="M27"/>
    </row>
    <row r="28" spans="1:13" ht="8.1" customHeight="1" x14ac:dyDescent="0.3">
      <c r="E28" s="71"/>
      <c r="F28" s="71"/>
      <c r="G28" s="71"/>
      <c r="H28" s="71"/>
    </row>
    <row r="29" spans="1:13" x14ac:dyDescent="0.3">
      <c r="B29" s="92" t="s">
        <v>29</v>
      </c>
      <c r="C29" s="95">
        <f>MAX(D17:H21)</f>
        <v>105929.06543640574</v>
      </c>
      <c r="E29" s="71"/>
      <c r="F29" s="71"/>
      <c r="G29" s="71"/>
      <c r="H29" s="71"/>
    </row>
    <row r="30" spans="1:13" x14ac:dyDescent="0.3">
      <c r="B30" s="93" t="s">
        <v>30</v>
      </c>
      <c r="C30" s="96">
        <f>AVERAGE(D17:H21)</f>
        <v>88512.623439453862</v>
      </c>
    </row>
    <row r="31" spans="1:13" x14ac:dyDescent="0.3">
      <c r="B31" s="93" t="s">
        <v>31</v>
      </c>
      <c r="C31" s="96">
        <f>MEDIAN(D17:H21)</f>
        <v>87733.92365737271</v>
      </c>
    </row>
    <row r="32" spans="1:13" x14ac:dyDescent="0.3">
      <c r="B32" s="94" t="s">
        <v>32</v>
      </c>
      <c r="C32" s="97">
        <f>MIN(D17:H21)</f>
        <v>74928.433260135353</v>
      </c>
    </row>
  </sheetData>
  <mergeCells count="2">
    <mergeCell ref="D15:H15"/>
    <mergeCell ref="B17:B2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실습</vt:lpstr>
      <vt:lpstr>답안</vt:lpstr>
      <vt:lpstr>Sensitivity_hskim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HeeSang Kim</dc:creator>
  <cp:lastModifiedBy>김희상</cp:lastModifiedBy>
  <dcterms:created xsi:type="dcterms:W3CDTF">2015-06-23T08:22:30Z</dcterms:created>
  <dcterms:modified xsi:type="dcterms:W3CDTF">2019-07-08T08:40:13Z</dcterms:modified>
</cp:coreProperties>
</file>