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chae23\Desktop\"/>
    </mc:Choice>
  </mc:AlternateContent>
  <bookViews>
    <workbookView xWindow="0" yWindow="0" windowWidth="28800" windowHeight="12255"/>
  </bookViews>
  <sheets>
    <sheet name="PER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D171" i="1"/>
  <c r="E171" i="1"/>
  <c r="F171" i="1"/>
  <c r="G171" i="1"/>
  <c r="H171" i="1"/>
  <c r="I171" i="1"/>
  <c r="J171" i="1"/>
  <c r="K171" i="1"/>
  <c r="L171" i="1"/>
  <c r="M171" i="1"/>
  <c r="N171" i="1"/>
  <c r="D172" i="1"/>
  <c r="E172" i="1"/>
  <c r="F172" i="1"/>
  <c r="G172" i="1"/>
  <c r="H172" i="1"/>
  <c r="I172" i="1"/>
  <c r="J172" i="1"/>
  <c r="K172" i="1"/>
  <c r="L172" i="1"/>
  <c r="M172" i="1"/>
  <c r="N172" i="1"/>
  <c r="D173" i="1"/>
  <c r="E173" i="1"/>
  <c r="F173" i="1"/>
  <c r="G173" i="1"/>
  <c r="H173" i="1"/>
  <c r="I173" i="1"/>
  <c r="J173" i="1"/>
  <c r="K173" i="1"/>
  <c r="L173" i="1"/>
  <c r="M173" i="1"/>
  <c r="N173" i="1"/>
  <c r="D174" i="1"/>
  <c r="E174" i="1"/>
  <c r="F174" i="1"/>
  <c r="G174" i="1"/>
  <c r="H174" i="1"/>
  <c r="I174" i="1"/>
  <c r="J174" i="1"/>
  <c r="K174" i="1"/>
  <c r="L174" i="1"/>
  <c r="M174" i="1"/>
  <c r="N174" i="1"/>
  <c r="D175" i="1"/>
  <c r="E175" i="1"/>
  <c r="F175" i="1"/>
  <c r="G175" i="1"/>
  <c r="H175" i="1"/>
  <c r="I175" i="1"/>
  <c r="J175" i="1"/>
  <c r="K175" i="1"/>
  <c r="L175" i="1"/>
  <c r="M175" i="1"/>
  <c r="N175" i="1"/>
  <c r="D176" i="1"/>
  <c r="E176" i="1"/>
  <c r="F176" i="1"/>
  <c r="G176" i="1"/>
  <c r="H176" i="1"/>
  <c r="I176" i="1"/>
  <c r="J176" i="1"/>
  <c r="K176" i="1"/>
  <c r="L176" i="1"/>
  <c r="M176" i="1"/>
  <c r="N176" i="1"/>
  <c r="D177" i="1"/>
  <c r="E177" i="1"/>
  <c r="F177" i="1"/>
  <c r="G177" i="1"/>
  <c r="H177" i="1"/>
  <c r="I177" i="1"/>
  <c r="J177" i="1"/>
  <c r="K177" i="1"/>
  <c r="L177" i="1"/>
  <c r="M177" i="1"/>
  <c r="N177" i="1"/>
  <c r="D178" i="1"/>
  <c r="E178" i="1"/>
  <c r="F178" i="1"/>
  <c r="G178" i="1"/>
  <c r="H178" i="1"/>
  <c r="I178" i="1"/>
  <c r="J178" i="1"/>
  <c r="K178" i="1"/>
  <c r="L178" i="1"/>
  <c r="M178" i="1"/>
  <c r="N178" i="1"/>
  <c r="D179" i="1"/>
  <c r="E179" i="1"/>
  <c r="F179" i="1"/>
  <c r="G179" i="1"/>
  <c r="H179" i="1"/>
  <c r="I179" i="1"/>
  <c r="J179" i="1"/>
  <c r="K179" i="1"/>
  <c r="L179" i="1"/>
  <c r="M179" i="1"/>
  <c r="N179" i="1"/>
  <c r="D181" i="1"/>
  <c r="E181" i="1"/>
  <c r="F181" i="1"/>
  <c r="G181" i="1"/>
  <c r="H181" i="1"/>
  <c r="I181" i="1"/>
  <c r="J181" i="1"/>
  <c r="K181" i="1"/>
  <c r="L181" i="1"/>
  <c r="M181" i="1"/>
  <c r="N181" i="1"/>
  <c r="D182" i="1"/>
  <c r="E182" i="1"/>
  <c r="F182" i="1"/>
  <c r="G182" i="1"/>
  <c r="H182" i="1"/>
  <c r="I182" i="1"/>
  <c r="J182" i="1"/>
  <c r="K182" i="1"/>
  <c r="L182" i="1"/>
  <c r="M182" i="1"/>
  <c r="N182" i="1"/>
  <c r="D183" i="1"/>
  <c r="E183" i="1"/>
  <c r="F183" i="1"/>
  <c r="G183" i="1"/>
  <c r="H183" i="1"/>
  <c r="I183" i="1"/>
  <c r="J183" i="1"/>
  <c r="K183" i="1"/>
  <c r="L183" i="1"/>
  <c r="M183" i="1"/>
  <c r="N183" i="1"/>
  <c r="D184" i="1"/>
  <c r="E184" i="1"/>
  <c r="F184" i="1"/>
  <c r="G184" i="1"/>
  <c r="H184" i="1"/>
  <c r="I184" i="1"/>
  <c r="J184" i="1"/>
  <c r="K184" i="1"/>
  <c r="L184" i="1"/>
  <c r="M184" i="1"/>
  <c r="N184" i="1"/>
  <c r="D185" i="1"/>
  <c r="E185" i="1"/>
  <c r="F185" i="1"/>
  <c r="G185" i="1"/>
  <c r="H185" i="1"/>
  <c r="I185" i="1"/>
  <c r="J185" i="1"/>
  <c r="K185" i="1"/>
  <c r="L185" i="1"/>
  <c r="M185" i="1"/>
  <c r="N185" i="1"/>
  <c r="D186" i="1"/>
  <c r="E186" i="1"/>
  <c r="F186" i="1"/>
  <c r="G186" i="1"/>
  <c r="H186" i="1"/>
  <c r="I186" i="1"/>
  <c r="J186" i="1"/>
  <c r="K186" i="1"/>
  <c r="L186" i="1"/>
  <c r="M186" i="1"/>
  <c r="N186" i="1"/>
  <c r="D187" i="1"/>
  <c r="E187" i="1"/>
  <c r="F187" i="1"/>
  <c r="G187" i="1"/>
  <c r="H187" i="1"/>
  <c r="I187" i="1"/>
  <c r="J187" i="1"/>
  <c r="K187" i="1"/>
  <c r="L187" i="1"/>
  <c r="M187" i="1"/>
  <c r="N187" i="1"/>
  <c r="E122" i="1"/>
  <c r="E123" i="1"/>
  <c r="N167" i="1"/>
  <c r="M167" i="1"/>
  <c r="L167" i="1"/>
  <c r="K167" i="1"/>
  <c r="J167" i="1"/>
  <c r="I167" i="1"/>
  <c r="H167" i="1"/>
  <c r="G167" i="1"/>
  <c r="F167" i="1"/>
  <c r="E167" i="1"/>
  <c r="D167" i="1"/>
  <c r="N166" i="1"/>
  <c r="M166" i="1"/>
  <c r="L166" i="1"/>
  <c r="K166" i="1"/>
  <c r="J166" i="1"/>
  <c r="I166" i="1"/>
  <c r="H166" i="1"/>
  <c r="G166" i="1"/>
  <c r="F166" i="1"/>
  <c r="E166" i="1"/>
  <c r="D166" i="1"/>
  <c r="N165" i="1"/>
  <c r="M165" i="1"/>
  <c r="L165" i="1"/>
  <c r="K165" i="1"/>
  <c r="J165" i="1"/>
  <c r="I165" i="1"/>
  <c r="H165" i="1"/>
  <c r="G165" i="1"/>
  <c r="F165" i="1"/>
  <c r="E165" i="1"/>
  <c r="D165" i="1"/>
  <c r="N164" i="1"/>
  <c r="M164" i="1"/>
  <c r="L164" i="1"/>
  <c r="K164" i="1"/>
  <c r="J164" i="1"/>
  <c r="I164" i="1"/>
  <c r="H164" i="1"/>
  <c r="G164" i="1"/>
  <c r="F164" i="1"/>
  <c r="E164" i="1"/>
  <c r="D164" i="1"/>
  <c r="N163" i="1"/>
  <c r="M163" i="1"/>
  <c r="L163" i="1"/>
  <c r="K163" i="1"/>
  <c r="J163" i="1"/>
  <c r="I163" i="1"/>
  <c r="H163" i="1"/>
  <c r="G163" i="1"/>
  <c r="F163" i="1"/>
  <c r="E163" i="1"/>
  <c r="D163" i="1"/>
  <c r="N162" i="1"/>
  <c r="M162" i="1"/>
  <c r="L162" i="1"/>
  <c r="K162" i="1"/>
  <c r="J162" i="1"/>
  <c r="I162" i="1"/>
  <c r="H162" i="1"/>
  <c r="G162" i="1"/>
  <c r="F162" i="1"/>
  <c r="E162" i="1"/>
  <c r="D162" i="1"/>
  <c r="N161" i="1"/>
  <c r="M161" i="1"/>
  <c r="L161" i="1"/>
  <c r="K161" i="1"/>
  <c r="J161" i="1"/>
  <c r="I161" i="1"/>
  <c r="H161" i="1"/>
  <c r="G161" i="1"/>
  <c r="F161" i="1"/>
  <c r="E161" i="1"/>
  <c r="D161" i="1"/>
  <c r="N159" i="1"/>
  <c r="M159" i="1"/>
  <c r="L159" i="1"/>
  <c r="K159" i="1"/>
  <c r="J159" i="1"/>
  <c r="I159" i="1"/>
  <c r="H159" i="1"/>
  <c r="G159" i="1"/>
  <c r="F159" i="1"/>
  <c r="E159" i="1"/>
  <c r="N158" i="1"/>
  <c r="M158" i="1"/>
  <c r="L158" i="1"/>
  <c r="K158" i="1"/>
  <c r="J158" i="1"/>
  <c r="I158" i="1"/>
  <c r="H158" i="1"/>
  <c r="G158" i="1"/>
  <c r="F158" i="1"/>
  <c r="E158" i="1"/>
  <c r="D158" i="1"/>
  <c r="N157" i="1"/>
  <c r="M157" i="1"/>
  <c r="L157" i="1"/>
  <c r="K157" i="1"/>
  <c r="J157" i="1"/>
  <c r="I157" i="1"/>
  <c r="H157" i="1"/>
  <c r="G157" i="1"/>
  <c r="F157" i="1"/>
  <c r="E157" i="1"/>
  <c r="D157" i="1"/>
  <c r="N156" i="1"/>
  <c r="M156" i="1"/>
  <c r="L156" i="1"/>
  <c r="K156" i="1"/>
  <c r="J156" i="1"/>
  <c r="I156" i="1"/>
  <c r="H156" i="1"/>
  <c r="G156" i="1"/>
  <c r="F156" i="1"/>
  <c r="E156" i="1"/>
  <c r="D156" i="1"/>
  <c r="N155" i="1"/>
  <c r="M155" i="1"/>
  <c r="L155" i="1"/>
  <c r="K155" i="1"/>
  <c r="J155" i="1"/>
  <c r="I155" i="1"/>
  <c r="H155" i="1"/>
  <c r="G155" i="1"/>
  <c r="F155" i="1"/>
  <c r="E155" i="1"/>
  <c r="D155" i="1"/>
  <c r="N154" i="1"/>
  <c r="M154" i="1"/>
  <c r="L154" i="1"/>
  <c r="K154" i="1"/>
  <c r="J154" i="1"/>
  <c r="I154" i="1"/>
  <c r="H154" i="1"/>
  <c r="G154" i="1"/>
  <c r="F154" i="1"/>
  <c r="E154" i="1"/>
  <c r="D154" i="1"/>
  <c r="N153" i="1"/>
  <c r="M153" i="1"/>
  <c r="L153" i="1"/>
  <c r="K153" i="1"/>
  <c r="J153" i="1"/>
  <c r="I153" i="1"/>
  <c r="H153" i="1"/>
  <c r="G153" i="1"/>
  <c r="F153" i="1"/>
  <c r="E153" i="1"/>
  <c r="D153" i="1"/>
  <c r="N152" i="1"/>
  <c r="M152" i="1"/>
  <c r="L152" i="1"/>
  <c r="K152" i="1"/>
  <c r="J152" i="1"/>
  <c r="I152" i="1"/>
  <c r="H152" i="1"/>
  <c r="G152" i="1"/>
  <c r="F152" i="1"/>
  <c r="E152" i="1"/>
  <c r="D152" i="1"/>
  <c r="N151" i="1"/>
  <c r="M151" i="1"/>
  <c r="L151" i="1"/>
  <c r="K151" i="1"/>
  <c r="J151" i="1"/>
  <c r="I151" i="1"/>
  <c r="H151" i="1"/>
  <c r="G151" i="1"/>
  <c r="F151" i="1"/>
  <c r="E151" i="1"/>
  <c r="D151" i="1"/>
  <c r="D159" i="1"/>
  <c r="I150" i="1"/>
  <c r="N150" i="1"/>
  <c r="M150" i="1"/>
  <c r="L150" i="1"/>
  <c r="K150" i="1"/>
  <c r="J150" i="1"/>
  <c r="H150" i="1"/>
  <c r="G150" i="1"/>
  <c r="F150" i="1"/>
  <c r="E150" i="1"/>
  <c r="D150" i="1"/>
  <c r="C167" i="1"/>
  <c r="C166" i="1"/>
  <c r="C165" i="1"/>
  <c r="C164" i="1"/>
  <c r="C163" i="1"/>
  <c r="C162" i="1"/>
  <c r="C161" i="1"/>
  <c r="C159" i="1"/>
  <c r="C158" i="1"/>
  <c r="C157" i="1"/>
  <c r="C156" i="1"/>
  <c r="C155" i="1"/>
  <c r="C154" i="1"/>
  <c r="C153" i="1"/>
  <c r="C152" i="1"/>
  <c r="C151" i="1"/>
  <c r="C150" i="1"/>
  <c r="B150" i="1"/>
  <c r="B123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N129" i="1"/>
  <c r="M129" i="1"/>
  <c r="L129" i="1"/>
  <c r="K129" i="1"/>
  <c r="J129" i="1"/>
  <c r="H129" i="1"/>
  <c r="G129" i="1"/>
  <c r="F129" i="1"/>
  <c r="E129" i="1"/>
  <c r="D129" i="1"/>
  <c r="N146" i="1"/>
  <c r="M146" i="1"/>
  <c r="L146" i="1"/>
  <c r="K146" i="1"/>
  <c r="J146" i="1"/>
  <c r="H146" i="1"/>
  <c r="G146" i="1"/>
  <c r="F146" i="1"/>
  <c r="E146" i="1"/>
  <c r="D146" i="1"/>
  <c r="N145" i="1"/>
  <c r="M145" i="1"/>
  <c r="L145" i="1"/>
  <c r="K145" i="1"/>
  <c r="J145" i="1"/>
  <c r="H145" i="1"/>
  <c r="G145" i="1"/>
  <c r="F145" i="1"/>
  <c r="E145" i="1"/>
  <c r="D145" i="1"/>
  <c r="N144" i="1"/>
  <c r="M144" i="1"/>
  <c r="L144" i="1"/>
  <c r="K144" i="1"/>
  <c r="J144" i="1"/>
  <c r="H144" i="1"/>
  <c r="G144" i="1"/>
  <c r="F144" i="1"/>
  <c r="E144" i="1"/>
  <c r="D144" i="1"/>
  <c r="N143" i="1"/>
  <c r="M143" i="1"/>
  <c r="L143" i="1"/>
  <c r="K143" i="1"/>
  <c r="J143" i="1"/>
  <c r="H143" i="1"/>
  <c r="G143" i="1"/>
  <c r="F143" i="1"/>
  <c r="E143" i="1"/>
  <c r="D143" i="1"/>
  <c r="N142" i="1"/>
  <c r="M142" i="1"/>
  <c r="L142" i="1"/>
  <c r="K142" i="1"/>
  <c r="J142" i="1"/>
  <c r="H142" i="1"/>
  <c r="G142" i="1"/>
  <c r="F142" i="1"/>
  <c r="E142" i="1"/>
  <c r="D142" i="1"/>
  <c r="N141" i="1"/>
  <c r="M141" i="1"/>
  <c r="L141" i="1"/>
  <c r="K141" i="1"/>
  <c r="J141" i="1"/>
  <c r="H141" i="1"/>
  <c r="G141" i="1"/>
  <c r="F141" i="1"/>
  <c r="E141" i="1"/>
  <c r="D141" i="1"/>
  <c r="N140" i="1"/>
  <c r="M140" i="1"/>
  <c r="L140" i="1"/>
  <c r="K140" i="1"/>
  <c r="J140" i="1"/>
  <c r="H140" i="1"/>
  <c r="G140" i="1"/>
  <c r="F140" i="1"/>
  <c r="E140" i="1"/>
  <c r="D140" i="1"/>
  <c r="N139" i="1"/>
  <c r="M139" i="1"/>
  <c r="L139" i="1"/>
  <c r="K139" i="1"/>
  <c r="J139" i="1"/>
  <c r="H139" i="1"/>
  <c r="G139" i="1"/>
  <c r="F139" i="1"/>
  <c r="E139" i="1"/>
  <c r="D139" i="1"/>
  <c r="N138" i="1"/>
  <c r="M138" i="1"/>
  <c r="L138" i="1"/>
  <c r="K138" i="1"/>
  <c r="J138" i="1"/>
  <c r="H138" i="1"/>
  <c r="G138" i="1"/>
  <c r="F138" i="1"/>
  <c r="E138" i="1"/>
  <c r="D138" i="1"/>
  <c r="N137" i="1"/>
  <c r="M137" i="1"/>
  <c r="L137" i="1"/>
  <c r="K137" i="1"/>
  <c r="J137" i="1"/>
  <c r="H137" i="1"/>
  <c r="G137" i="1"/>
  <c r="F137" i="1"/>
  <c r="E137" i="1"/>
  <c r="D137" i="1"/>
  <c r="N136" i="1"/>
  <c r="M136" i="1"/>
  <c r="L136" i="1"/>
  <c r="K136" i="1"/>
  <c r="J136" i="1"/>
  <c r="H136" i="1"/>
  <c r="G136" i="1"/>
  <c r="F136" i="1"/>
  <c r="E136" i="1"/>
  <c r="D136" i="1"/>
  <c r="N135" i="1"/>
  <c r="M135" i="1"/>
  <c r="L135" i="1"/>
  <c r="K135" i="1"/>
  <c r="J135" i="1"/>
  <c r="H135" i="1"/>
  <c r="G135" i="1"/>
  <c r="F135" i="1"/>
  <c r="E135" i="1"/>
  <c r="D135" i="1"/>
  <c r="N134" i="1"/>
  <c r="M134" i="1"/>
  <c r="L134" i="1"/>
  <c r="K134" i="1"/>
  <c r="J134" i="1"/>
  <c r="H134" i="1"/>
  <c r="G134" i="1"/>
  <c r="F134" i="1"/>
  <c r="E134" i="1"/>
  <c r="D134" i="1"/>
  <c r="N133" i="1"/>
  <c r="M133" i="1"/>
  <c r="L133" i="1"/>
  <c r="K133" i="1"/>
  <c r="J133" i="1"/>
  <c r="H133" i="1"/>
  <c r="G133" i="1"/>
  <c r="F133" i="1"/>
  <c r="E133" i="1"/>
  <c r="D133" i="1"/>
  <c r="N132" i="1"/>
  <c r="M132" i="1"/>
  <c r="L132" i="1"/>
  <c r="K132" i="1"/>
  <c r="J132" i="1"/>
  <c r="H132" i="1"/>
  <c r="G132" i="1"/>
  <c r="F132" i="1"/>
  <c r="E132" i="1"/>
  <c r="D132" i="1"/>
  <c r="N131" i="1"/>
  <c r="M131" i="1"/>
  <c r="L131" i="1"/>
  <c r="K131" i="1"/>
  <c r="J131" i="1"/>
  <c r="H131" i="1"/>
  <c r="G131" i="1"/>
  <c r="F131" i="1"/>
  <c r="E131" i="1"/>
  <c r="D131" i="1"/>
  <c r="N130" i="1"/>
  <c r="M130" i="1"/>
  <c r="L130" i="1"/>
  <c r="K130" i="1"/>
  <c r="J130" i="1"/>
  <c r="H130" i="1"/>
  <c r="G130" i="1"/>
  <c r="F130" i="1"/>
  <c r="E130" i="1"/>
  <c r="D130" i="1"/>
  <c r="C33" i="1"/>
  <c r="C41" i="1"/>
  <c r="K103" i="1"/>
  <c r="L103" i="1" s="1"/>
  <c r="M103" i="1" s="1"/>
  <c r="N103" i="1" s="1"/>
  <c r="J103" i="1"/>
  <c r="G103" i="1"/>
  <c r="F103" i="1" s="1"/>
  <c r="E103" i="1" s="1"/>
  <c r="D103" i="1" s="1"/>
  <c r="H103" i="1"/>
  <c r="N125" i="1"/>
  <c r="N124" i="1"/>
  <c r="N123" i="1"/>
  <c r="N122" i="1"/>
  <c r="C111" i="1"/>
  <c r="C110" i="1" s="1"/>
  <c r="C109" i="1" s="1"/>
  <c r="C108" i="1" s="1"/>
  <c r="C107" i="1" s="1"/>
  <c r="C106" i="1" s="1"/>
  <c r="C105" i="1" s="1"/>
  <c r="C104" i="1" s="1"/>
  <c r="C115" i="1"/>
  <c r="C116" i="1" s="1"/>
  <c r="C117" i="1" s="1"/>
  <c r="C118" i="1" s="1"/>
  <c r="C119" i="1" s="1"/>
  <c r="C120" i="1" s="1"/>
  <c r="C114" i="1"/>
  <c r="C112" i="1"/>
  <c r="C113" i="1"/>
  <c r="I103" i="1"/>
  <c r="B122" i="1"/>
  <c r="G78" i="1"/>
  <c r="G77" i="1"/>
  <c r="G76" i="1"/>
  <c r="G75" i="1"/>
  <c r="E94" i="1"/>
  <c r="E95" i="1"/>
  <c r="B95" i="1"/>
  <c r="D39" i="1"/>
  <c r="C86" i="1"/>
  <c r="C87" i="1" s="1"/>
  <c r="C88" i="1" s="1"/>
  <c r="C89" i="1" s="1"/>
  <c r="C90" i="1" s="1"/>
  <c r="C91" i="1" s="1"/>
  <c r="C92" i="1" s="1"/>
  <c r="C85" i="1"/>
  <c r="C82" i="1"/>
  <c r="C81" i="1"/>
  <c r="C80" i="1" s="1"/>
  <c r="C79" i="1" s="1"/>
  <c r="C78" i="1" s="1"/>
  <c r="C77" i="1" s="1"/>
  <c r="C76" i="1" s="1"/>
  <c r="C83" i="1"/>
  <c r="C84" i="1"/>
  <c r="B94" i="1"/>
  <c r="D75" i="1"/>
  <c r="E66" i="1"/>
  <c r="E67" i="1"/>
  <c r="I57" i="1"/>
  <c r="J57" i="1" s="1"/>
  <c r="H57" i="1"/>
  <c r="E57" i="1"/>
  <c r="D57" i="1"/>
  <c r="F57" i="1"/>
  <c r="C63" i="1"/>
  <c r="C64" i="1" s="1"/>
  <c r="C62" i="1"/>
  <c r="C59" i="1"/>
  <c r="C58" i="1" s="1"/>
  <c r="C60" i="1"/>
  <c r="G57" i="1"/>
  <c r="C61" i="1"/>
  <c r="B67" i="1"/>
  <c r="B66" i="1"/>
  <c r="H69" i="1"/>
  <c r="H68" i="1"/>
  <c r="H67" i="1"/>
  <c r="H66" i="1"/>
  <c r="C39" i="1" l="1"/>
  <c r="C44" i="1"/>
  <c r="C52" i="1" l="1"/>
  <c r="C51" i="1"/>
  <c r="D33" i="1"/>
  <c r="D32" i="1"/>
  <c r="D31" i="1"/>
  <c r="D30" i="1"/>
  <c r="D44" i="1"/>
  <c r="C42" i="1"/>
  <c r="D45" i="1"/>
  <c r="C26" i="1"/>
  <c r="C25" i="1"/>
  <c r="C43" i="1" l="1"/>
  <c r="C45" i="1" s="1"/>
  <c r="E124" i="1" s="1"/>
  <c r="C103" i="1" s="1"/>
  <c r="C47" i="1"/>
  <c r="D43" i="1"/>
  <c r="D19" i="1"/>
  <c r="D14" i="1"/>
  <c r="D20" i="1" s="1"/>
  <c r="C19" i="1"/>
  <c r="C16" i="1"/>
  <c r="C17" i="1" s="1"/>
  <c r="C14" i="1"/>
  <c r="C18" i="1" s="1"/>
  <c r="C20" i="1" s="1"/>
  <c r="E96" i="1" l="1"/>
  <c r="C75" i="1" s="1"/>
  <c r="E68" i="1"/>
  <c r="C57" i="1" s="1"/>
  <c r="D18" i="1"/>
  <c r="C22" i="1"/>
</calcChain>
</file>

<file path=xl/sharedStrings.xml><?xml version="1.0" encoding="utf-8"?>
<sst xmlns="http://schemas.openxmlformats.org/spreadsheetml/2006/main" count="85" uniqueCount="47">
  <si>
    <t>베타</t>
    <phoneticPr fontId="2" type="noConversion"/>
  </si>
  <si>
    <t>고성장기간</t>
    <phoneticPr fontId="2" type="noConversion"/>
  </si>
  <si>
    <t>안정성장기간</t>
    <phoneticPr fontId="2" type="noConversion"/>
  </si>
  <si>
    <t>성장률</t>
    <phoneticPr fontId="2" type="noConversion"/>
  </si>
  <si>
    <t>자기자본비용</t>
    <phoneticPr fontId="2" type="noConversion"/>
  </si>
  <si>
    <t>배당성향</t>
    <phoneticPr fontId="2" type="noConversion"/>
  </si>
  <si>
    <t>Rf</t>
    <phoneticPr fontId="2" type="noConversion"/>
  </si>
  <si>
    <t>PER</t>
    <phoneticPr fontId="2" type="noConversion"/>
  </si>
  <si>
    <t>분자</t>
    <phoneticPr fontId="2" type="noConversion"/>
  </si>
  <si>
    <t>분자 최종값</t>
    <phoneticPr fontId="2" type="noConversion"/>
  </si>
  <si>
    <t>분모</t>
    <phoneticPr fontId="2" type="noConversion"/>
  </si>
  <si>
    <t>예제</t>
    <phoneticPr fontId="2" type="noConversion"/>
  </si>
  <si>
    <t>최종 PER</t>
    <phoneticPr fontId="2" type="noConversion"/>
  </si>
  <si>
    <t>비고</t>
    <phoneticPr fontId="2" type="noConversion"/>
  </si>
  <si>
    <t>전체 기간 동안의 자기자본비용은 일정하다고 가정</t>
    <phoneticPr fontId="2" type="noConversion"/>
  </si>
  <si>
    <t>고성장기간 동안에는 배당보다는 투자에 신경쓰고, 안정 궤도에 올랐을 때 배당을 더</t>
    <phoneticPr fontId="2" type="noConversion"/>
  </si>
  <si>
    <t>(*) 배당 성향과 성장률이 있으니 ROE를 역산할 수 있다.</t>
    <phoneticPr fontId="2" type="noConversion"/>
  </si>
  <si>
    <t>위험프리미엄</t>
    <phoneticPr fontId="2" type="noConversion"/>
  </si>
  <si>
    <t>ROE(고성장)</t>
    <phoneticPr fontId="2" type="noConversion"/>
  </si>
  <si>
    <t>ROE(안정성장)</t>
    <phoneticPr fontId="2" type="noConversion"/>
  </si>
  <si>
    <t>구분</t>
  </si>
  <si>
    <t>구분</t>
    <phoneticPr fontId="2" type="noConversion"/>
  </si>
  <si>
    <t>수치</t>
    <phoneticPr fontId="2" type="noConversion"/>
  </si>
  <si>
    <t>산식</t>
    <phoneticPr fontId="2" type="noConversion"/>
  </si>
  <si>
    <t>성장률/유보율</t>
    <phoneticPr fontId="2" type="noConversion"/>
  </si>
  <si>
    <t>Max</t>
    <phoneticPr fontId="2" type="noConversion"/>
  </si>
  <si>
    <t>Mean</t>
    <phoneticPr fontId="2" type="noConversion"/>
  </si>
  <si>
    <t>Mid</t>
    <phoneticPr fontId="2" type="noConversion"/>
  </si>
  <si>
    <t>Min</t>
    <phoneticPr fontId="2" type="noConversion"/>
  </si>
  <si>
    <t>Payout Ratio</t>
    <phoneticPr fontId="2" type="noConversion"/>
  </si>
  <si>
    <t>Growth Rate / Payout Ratio</t>
    <phoneticPr fontId="2" type="noConversion"/>
  </si>
  <si>
    <t>Growth Rate</t>
    <phoneticPr fontId="2" type="noConversion"/>
  </si>
  <si>
    <t>PER Sensitivity Analysis</t>
    <phoneticPr fontId="2" type="noConversion"/>
  </si>
  <si>
    <t>Growth Rate / Interest Rate</t>
    <phoneticPr fontId="2" type="noConversion"/>
  </si>
  <si>
    <t>Interest Rate</t>
    <phoneticPr fontId="2" type="noConversion"/>
  </si>
  <si>
    <t>성장률/금리</t>
  </si>
  <si>
    <t>성장률/금리</t>
    <phoneticPr fontId="2" type="noConversion"/>
  </si>
  <si>
    <t>성장률이 일정할 때 금리 하락/상승에 따른 PER 변화율</t>
    <phoneticPr fontId="2" type="noConversion"/>
  </si>
  <si>
    <t>현재 기준금리
6%</t>
    <phoneticPr fontId="2" type="noConversion"/>
  </si>
  <si>
    <t>금리가 일정할 때 성장률 하락/상승에 따른 PER 변화율</t>
    <phoneticPr fontId="2" type="noConversion"/>
  </si>
  <si>
    <t>금리 하락 시 PER 변화율</t>
    <phoneticPr fontId="2" type="noConversion"/>
  </si>
  <si>
    <t>금리 상승 시 PER 변화율</t>
    <phoneticPr fontId="2" type="noConversion"/>
  </si>
  <si>
    <t>현재 기준 성장률 30%</t>
    <phoneticPr fontId="2" type="noConversion"/>
  </si>
  <si>
    <t>성장률 하락 시</t>
    <phoneticPr fontId="2" type="noConversion"/>
  </si>
  <si>
    <t>성장률 상승 시</t>
    <phoneticPr fontId="2" type="noConversion"/>
  </si>
  <si>
    <t>기준 성장률 30%로 산출한 PER 대비 변화율</t>
    <phoneticPr fontId="2" type="noConversion"/>
  </si>
  <si>
    <t>금리가 일정할 때 성장률 하락/상승에 따른 PER 변화율(Base Growth Rate 30%로 산출한 PER 대비)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</si>
</sst>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;[Red]_)\(#,##0\);\-_)"/>
    <numFmt numFmtId="178" formatCode="#,##0.00;[Red]_)\(#,##0.00\);\-_)"/>
    <numFmt numFmtId="179" formatCode="#,##0.000;[Red]_)\(#,##0.000\);\-_)"/>
    <numFmt numFmtId="180" formatCode="0.0%"/>
    <numFmt numFmtId="181" formatCode="&quot;고&quot;&quot;성&quot;&quot;장&quot;&quot;기&quot;&quot;간&quot;\ #&quot;년&quot;"/>
    <numFmt numFmtId="182" formatCode="0.000%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i/>
      <sz val="9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0" xfId="0" applyFont="1" applyFill="1" applyBorder="1">
      <alignment vertical="center"/>
    </xf>
    <xf numFmtId="179" fontId="3" fillId="0" borderId="0" xfId="0" applyNumberFormat="1" applyFont="1">
      <alignment vertical="center"/>
    </xf>
    <xf numFmtId="0" fontId="4" fillId="0" borderId="0" xfId="0" applyFont="1">
      <alignment vertical="center"/>
    </xf>
    <xf numFmtId="179" fontId="4" fillId="0" borderId="0" xfId="0" applyNumberFormat="1" applyFont="1">
      <alignment vertical="center"/>
    </xf>
    <xf numFmtId="10" fontId="3" fillId="0" borderId="0" xfId="1" applyNumberFormat="1" applyFont="1">
      <alignment vertical="center"/>
    </xf>
    <xf numFmtId="10" fontId="3" fillId="0" borderId="0" xfId="0" applyNumberFormat="1" applyFont="1">
      <alignment vertical="center"/>
    </xf>
    <xf numFmtId="181" fontId="3" fillId="0" borderId="1" xfId="0" applyNumberFormat="1" applyFont="1" applyBorder="1" applyAlignment="1">
      <alignment horizontal="left" vertical="center"/>
    </xf>
    <xf numFmtId="10" fontId="3" fillId="0" borderId="1" xfId="1" applyNumberFormat="1" applyFont="1" applyBorder="1">
      <alignment vertical="center"/>
    </xf>
    <xf numFmtId="176" fontId="5" fillId="2" borderId="2" xfId="0" applyNumberFormat="1" applyFont="1" applyFill="1" applyBorder="1" applyAlignment="1">
      <alignment vertical="center"/>
    </xf>
    <xf numFmtId="176" fontId="6" fillId="2" borderId="3" xfId="0" applyNumberFormat="1" applyFont="1" applyFill="1" applyBorder="1" applyAlignment="1">
      <alignment vertical="center"/>
    </xf>
    <xf numFmtId="176" fontId="6" fillId="2" borderId="4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vertical="center"/>
    </xf>
    <xf numFmtId="176" fontId="6" fillId="2" borderId="10" xfId="0" applyNumberFormat="1" applyFont="1" applyFill="1" applyBorder="1" applyAlignment="1">
      <alignment vertical="center"/>
    </xf>
    <xf numFmtId="176" fontId="3" fillId="0" borderId="12" xfId="0" applyNumberFormat="1" applyFont="1" applyBorder="1" applyAlignment="1">
      <alignment vertical="center"/>
    </xf>
    <xf numFmtId="176" fontId="6" fillId="2" borderId="10" xfId="0" applyNumberFormat="1" applyFont="1" applyFill="1" applyBorder="1" applyAlignment="1">
      <alignment horizontal="center" vertical="center"/>
    </xf>
    <xf numFmtId="176" fontId="6" fillId="2" borderId="4" xfId="0" applyNumberFormat="1" applyFont="1" applyFill="1" applyBorder="1" applyAlignment="1">
      <alignment vertical="center"/>
    </xf>
    <xf numFmtId="176" fontId="5" fillId="2" borderId="16" xfId="0" applyNumberFormat="1" applyFont="1" applyFill="1" applyBorder="1" applyAlignment="1">
      <alignment horizontal="left" vertical="center"/>
    </xf>
    <xf numFmtId="10" fontId="3" fillId="0" borderId="17" xfId="0" applyNumberFormat="1" applyFont="1" applyBorder="1" applyAlignment="1">
      <alignment vertical="center"/>
    </xf>
    <xf numFmtId="176" fontId="6" fillId="2" borderId="16" xfId="0" applyNumberFormat="1" applyFont="1" applyFill="1" applyBorder="1" applyAlignment="1">
      <alignment vertical="center"/>
    </xf>
    <xf numFmtId="176" fontId="5" fillId="2" borderId="10" xfId="0" applyNumberFormat="1" applyFont="1" applyFill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9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vertical="center"/>
    </xf>
    <xf numFmtId="176" fontId="5" fillId="2" borderId="4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8" fontId="3" fillId="0" borderId="5" xfId="0" applyNumberFormat="1" applyFont="1" applyBorder="1" applyAlignment="1">
      <alignment vertical="center"/>
    </xf>
    <xf numFmtId="178" fontId="3" fillId="0" borderId="12" xfId="0" applyNumberFormat="1" applyFont="1" applyBorder="1" applyAlignment="1">
      <alignment vertical="center"/>
    </xf>
    <xf numFmtId="9" fontId="3" fillId="0" borderId="0" xfId="1" applyFont="1" applyBorder="1" applyAlignment="1">
      <alignment horizontal="right" vertical="center"/>
    </xf>
    <xf numFmtId="9" fontId="3" fillId="0" borderId="17" xfId="1" applyFont="1" applyBorder="1" applyAlignment="1">
      <alignment vertical="center"/>
    </xf>
    <xf numFmtId="9" fontId="3" fillId="0" borderId="11" xfId="1" applyFont="1" applyBorder="1" applyAlignment="1">
      <alignment horizontal="center" vertical="center"/>
    </xf>
    <xf numFmtId="9" fontId="3" fillId="4" borderId="11" xfId="1" applyFont="1" applyFill="1" applyBorder="1" applyAlignment="1">
      <alignment horizontal="center" vertical="center"/>
    </xf>
    <xf numFmtId="9" fontId="3" fillId="0" borderId="15" xfId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3" fillId="4" borderId="9" xfId="1" applyFont="1" applyFill="1" applyBorder="1" applyAlignment="1">
      <alignment horizontal="center" vertical="center"/>
    </xf>
    <xf numFmtId="9" fontId="3" fillId="0" borderId="18" xfId="1" applyFont="1" applyBorder="1" applyAlignment="1">
      <alignment vertical="center"/>
    </xf>
    <xf numFmtId="9" fontId="3" fillId="0" borderId="19" xfId="1" applyFont="1" applyBorder="1" applyAlignment="1">
      <alignment horizontal="right" vertical="center"/>
    </xf>
    <xf numFmtId="178" fontId="7" fillId="3" borderId="7" xfId="0" applyNumberFormat="1" applyFont="1" applyFill="1" applyBorder="1" applyAlignment="1">
      <alignment horizontal="center" vertical="center"/>
    </xf>
    <xf numFmtId="178" fontId="3" fillId="0" borderId="13" xfId="0" applyNumberFormat="1" applyFont="1" applyBorder="1" applyAlignment="1">
      <alignment vertical="center"/>
    </xf>
    <xf numFmtId="178" fontId="3" fillId="5" borderId="13" xfId="0" applyNumberFormat="1" applyFont="1" applyFill="1" applyBorder="1" applyAlignment="1">
      <alignment vertical="center"/>
    </xf>
    <xf numFmtId="178" fontId="3" fillId="6" borderId="13" xfId="0" applyNumberFormat="1" applyFont="1" applyFill="1" applyBorder="1" applyAlignment="1">
      <alignment vertical="center"/>
    </xf>
    <xf numFmtId="178" fontId="3" fillId="0" borderId="14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78" fontId="3" fillId="5" borderId="1" xfId="0" applyNumberFormat="1" applyFont="1" applyFill="1" applyBorder="1" applyAlignment="1">
      <alignment vertical="center"/>
    </xf>
    <xf numFmtId="178" fontId="3" fillId="6" borderId="1" xfId="0" applyNumberFormat="1" applyFont="1" applyFill="1" applyBorder="1" applyAlignment="1">
      <alignment vertical="center"/>
    </xf>
    <xf numFmtId="178" fontId="3" fillId="6" borderId="14" xfId="0" applyNumberFormat="1" applyFont="1" applyFill="1" applyBorder="1" applyAlignment="1">
      <alignment vertical="center"/>
    </xf>
    <xf numFmtId="178" fontId="3" fillId="4" borderId="1" xfId="0" applyNumberFormat="1" applyFont="1" applyFill="1" applyBorder="1" applyAlignment="1">
      <alignment vertical="center"/>
    </xf>
    <xf numFmtId="178" fontId="3" fillId="0" borderId="18" xfId="0" applyNumberFormat="1" applyFont="1" applyBorder="1" applyAlignment="1">
      <alignment horizontal="right" vertical="center"/>
    </xf>
    <xf numFmtId="178" fontId="3" fillId="0" borderId="12" xfId="0" applyNumberFormat="1" applyFont="1" applyBorder="1" applyAlignment="1">
      <alignment horizontal="right" vertical="center"/>
    </xf>
    <xf numFmtId="0" fontId="6" fillId="7" borderId="0" xfId="0" applyFont="1" applyFill="1" applyAlignment="1">
      <alignment horizontal="centerContinuous" vertical="center"/>
    </xf>
    <xf numFmtId="0" fontId="8" fillId="7" borderId="0" xfId="0" applyFont="1" applyFill="1" applyAlignment="1">
      <alignment horizontal="centerContinuous" vertical="center"/>
    </xf>
    <xf numFmtId="0" fontId="9" fillId="7" borderId="16" xfId="0" applyFont="1" applyFill="1" applyBorder="1" applyAlignment="1">
      <alignment horizontal="centerContinuous" vertical="center"/>
    </xf>
    <xf numFmtId="0" fontId="9" fillId="7" borderId="17" xfId="0" applyFont="1" applyFill="1" applyBorder="1" applyAlignment="1">
      <alignment horizontal="centerContinuous" vertical="center"/>
    </xf>
    <xf numFmtId="0" fontId="9" fillId="7" borderId="18" xfId="0" applyFont="1" applyFill="1" applyBorder="1" applyAlignment="1">
      <alignment horizontal="centerContinuous" vertical="center"/>
    </xf>
    <xf numFmtId="176" fontId="6" fillId="2" borderId="12" xfId="0" applyNumberFormat="1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vertical="center"/>
    </xf>
    <xf numFmtId="176" fontId="3" fillId="0" borderId="19" xfId="0" applyNumberFormat="1" applyFont="1" applyBorder="1" applyAlignment="1">
      <alignment vertical="center"/>
    </xf>
    <xf numFmtId="176" fontId="3" fillId="0" borderId="19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6" fontId="8" fillId="2" borderId="4" xfId="0" applyNumberFormat="1" applyFont="1" applyFill="1" applyBorder="1" applyAlignment="1">
      <alignment horizontal="center" vertical="center"/>
    </xf>
    <xf numFmtId="176" fontId="8" fillId="2" borderId="10" xfId="0" applyNumberFormat="1" applyFont="1" applyFill="1" applyBorder="1" applyAlignment="1">
      <alignment horizontal="center" vertical="center"/>
    </xf>
    <xf numFmtId="180" fontId="3" fillId="8" borderId="11" xfId="1" applyNumberFormat="1" applyFont="1" applyFill="1" applyBorder="1" applyAlignment="1">
      <alignment horizontal="center" vertical="center"/>
    </xf>
    <xf numFmtId="180" fontId="3" fillId="8" borderId="15" xfId="1" applyNumberFormat="1" applyFont="1" applyFill="1" applyBorder="1" applyAlignment="1">
      <alignment horizontal="center" vertical="center"/>
    </xf>
    <xf numFmtId="180" fontId="3" fillId="4" borderId="11" xfId="1" applyNumberFormat="1" applyFont="1" applyFill="1" applyBorder="1" applyAlignment="1">
      <alignment horizontal="center" vertical="center"/>
    </xf>
    <xf numFmtId="178" fontId="3" fillId="4" borderId="14" xfId="0" applyNumberFormat="1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2" xfId="0" applyFont="1" applyBorder="1">
      <alignment vertical="center"/>
    </xf>
    <xf numFmtId="176" fontId="9" fillId="2" borderId="4" xfId="0" applyNumberFormat="1" applyFont="1" applyFill="1" applyBorder="1" applyAlignment="1">
      <alignment horizontal="center" vertical="center"/>
    </xf>
    <xf numFmtId="176" fontId="9" fillId="2" borderId="5" xfId="0" applyNumberFormat="1" applyFont="1" applyFill="1" applyBorder="1" applyAlignment="1">
      <alignment horizontal="center" vertical="center"/>
    </xf>
    <xf numFmtId="178" fontId="3" fillId="5" borderId="12" xfId="0" applyNumberFormat="1" applyFont="1" applyFill="1" applyBorder="1" applyAlignment="1">
      <alignment vertical="center"/>
    </xf>
    <xf numFmtId="178" fontId="3" fillId="5" borderId="14" xfId="0" applyNumberFormat="1" applyFont="1" applyFill="1" applyBorder="1" applyAlignment="1">
      <alignment vertical="center"/>
    </xf>
    <xf numFmtId="182" fontId="3" fillId="0" borderId="1" xfId="0" applyNumberFormat="1" applyFont="1" applyBorder="1">
      <alignment vertical="center"/>
    </xf>
    <xf numFmtId="10" fontId="3" fillId="3" borderId="1" xfId="1" applyNumberFormat="1" applyFont="1" applyFill="1" applyBorder="1">
      <alignment vertical="center"/>
    </xf>
    <xf numFmtId="10" fontId="3" fillId="0" borderId="1" xfId="1" applyNumberFormat="1" applyFont="1" applyFill="1" applyBorder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180" fontId="3" fillId="5" borderId="8" xfId="1" applyNumberFormat="1" applyFont="1" applyFill="1" applyBorder="1" applyAlignment="1">
      <alignment horizontal="center" vertical="center"/>
    </xf>
    <xf numFmtId="180" fontId="3" fillId="5" borderId="9" xfId="1" applyNumberFormat="1" applyFont="1" applyFill="1" applyBorder="1" applyAlignment="1">
      <alignment horizontal="center" vertical="center"/>
    </xf>
    <xf numFmtId="180" fontId="3" fillId="4" borderId="9" xfId="1" applyNumberFormat="1" applyFont="1" applyFill="1" applyBorder="1" applyAlignment="1">
      <alignment horizontal="center" vertical="center"/>
    </xf>
    <xf numFmtId="180" fontId="3" fillId="0" borderId="9" xfId="1" applyNumberFormat="1" applyFont="1" applyBorder="1" applyAlignment="1">
      <alignment horizontal="center" vertical="center"/>
    </xf>
    <xf numFmtId="180" fontId="3" fillId="5" borderId="11" xfId="1" applyNumberFormat="1" applyFont="1" applyFill="1" applyBorder="1" applyAlignment="1">
      <alignment horizontal="center" vertical="center"/>
    </xf>
    <xf numFmtId="180" fontId="3" fillId="5" borderId="15" xfId="1" applyNumberFormat="1" applyFont="1" applyFill="1" applyBorder="1" applyAlignment="1">
      <alignment horizontal="center" vertical="center"/>
    </xf>
    <xf numFmtId="180" fontId="3" fillId="0" borderId="0" xfId="1" applyNumberFormat="1" applyFont="1" applyAlignment="1">
      <alignment horizontal="center" vertical="center"/>
    </xf>
    <xf numFmtId="180" fontId="3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180" fontId="4" fillId="10" borderId="1" xfId="1" applyNumberFormat="1" applyFont="1" applyFill="1" applyBorder="1" applyAlignment="1">
      <alignment horizontal="center" vertical="center"/>
    </xf>
    <xf numFmtId="180" fontId="4" fillId="9" borderId="1" xfId="1" applyNumberFormat="1" applyFont="1" applyFill="1" applyBorder="1" applyAlignment="1">
      <alignment horizontal="center" vertical="center"/>
    </xf>
    <xf numFmtId="180" fontId="3" fillId="0" borderId="1" xfId="1" applyNumberFormat="1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Continuous" vertical="center"/>
    </xf>
    <xf numFmtId="0" fontId="3" fillId="9" borderId="14" xfId="0" applyFont="1" applyFill="1" applyBorder="1" applyAlignment="1">
      <alignment horizontal="centerContinuous" vertical="center"/>
    </xf>
    <xf numFmtId="0" fontId="3" fillId="10" borderId="3" xfId="0" applyFont="1" applyFill="1" applyBorder="1" applyAlignment="1">
      <alignment horizontal="centerContinuous" vertical="center"/>
    </xf>
    <xf numFmtId="0" fontId="4" fillId="10" borderId="2" xfId="0" applyFont="1" applyFill="1" applyBorder="1" applyAlignment="1">
      <alignment horizontal="centerContinuous" vertical="center"/>
    </xf>
    <xf numFmtId="0" fontId="4" fillId="9" borderId="2" xfId="0" applyFont="1" applyFill="1" applyBorder="1" applyAlignment="1">
      <alignment horizontal="centerContinuous" vertical="center"/>
    </xf>
    <xf numFmtId="180" fontId="4" fillId="11" borderId="1" xfId="0" applyNumberFormat="1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8" fillId="12" borderId="19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 wrapText="1"/>
    </xf>
    <xf numFmtId="180" fontId="4" fillId="10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textRotation="135"/>
    </xf>
    <xf numFmtId="0" fontId="4" fillId="9" borderId="1" xfId="0" applyFont="1" applyFill="1" applyBorder="1" applyAlignment="1">
      <alignment horizontal="center" vertical="center" textRotation="135"/>
    </xf>
    <xf numFmtId="0" fontId="8" fillId="12" borderId="3" xfId="0" applyFont="1" applyFill="1" applyBorder="1" applyAlignment="1">
      <alignment horizontal="center" vertical="center"/>
    </xf>
    <xf numFmtId="180" fontId="4" fillId="11" borderId="1" xfId="1" applyNumberFormat="1" applyFont="1" applyFill="1" applyBorder="1" applyAlignment="1">
      <alignment horizontal="center" vertical="center"/>
    </xf>
    <xf numFmtId="10" fontId="3" fillId="0" borderId="0" xfId="1" applyNumberFormat="1" applyFon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95"/>
  <sheetViews>
    <sheetView showGridLines="0" tabSelected="1" topLeftCell="A22" zoomScale="145" zoomScaleNormal="145" workbookViewId="0">
      <selection activeCell="H14" sqref="H14"/>
    </sheetView>
  </sheetViews>
  <sheetFormatPr defaultRowHeight="12" x14ac:dyDescent="0.2"/>
  <cols>
    <col min="1" max="1" width="3.7109375" style="1" customWidth="1"/>
    <col min="2" max="2" width="11" style="1" customWidth="1"/>
    <col min="3" max="4" width="12.7109375" style="1" customWidth="1"/>
    <col min="5" max="5" width="17.7109375" style="1" customWidth="1"/>
    <col min="6" max="14" width="12.7109375" style="1" customWidth="1"/>
    <col min="15" max="16384" width="9.140625" style="1"/>
  </cols>
  <sheetData>
    <row r="4" spans="2:8" x14ac:dyDescent="0.2">
      <c r="B4" s="1" t="s">
        <v>11</v>
      </c>
      <c r="C4" s="1">
        <v>18.100000000000001</v>
      </c>
    </row>
    <row r="6" spans="2:8" s="3" customFormat="1" x14ac:dyDescent="0.2">
      <c r="B6" s="2"/>
      <c r="C6" s="2" t="s">
        <v>1</v>
      </c>
      <c r="D6" s="2" t="s">
        <v>2</v>
      </c>
      <c r="E6" s="2" t="s">
        <v>13</v>
      </c>
    </row>
    <row r="7" spans="2:8" x14ac:dyDescent="0.2">
      <c r="B7" s="4" t="s">
        <v>3</v>
      </c>
      <c r="C7" s="5">
        <v>0.25</v>
      </c>
      <c r="D7" s="5">
        <v>0.08</v>
      </c>
      <c r="E7" s="4"/>
    </row>
    <row r="8" spans="2:8" x14ac:dyDescent="0.2">
      <c r="B8" s="4" t="s">
        <v>0</v>
      </c>
      <c r="C8" s="4">
        <v>1</v>
      </c>
      <c r="D8" s="4"/>
      <c r="E8" s="4"/>
    </row>
    <row r="9" spans="2:8" x14ac:dyDescent="0.2">
      <c r="B9" s="4" t="s">
        <v>4</v>
      </c>
      <c r="C9" s="6">
        <v>0.115</v>
      </c>
      <c r="D9" s="4"/>
      <c r="E9" s="4" t="s">
        <v>14</v>
      </c>
    </row>
    <row r="10" spans="2:8" x14ac:dyDescent="0.2">
      <c r="B10" s="4" t="s">
        <v>5</v>
      </c>
      <c r="C10" s="5">
        <v>0.2</v>
      </c>
      <c r="D10" s="5">
        <v>0.5</v>
      </c>
      <c r="E10" s="4" t="s">
        <v>15</v>
      </c>
    </row>
    <row r="11" spans="2:8" x14ac:dyDescent="0.2">
      <c r="B11" s="4" t="s">
        <v>6</v>
      </c>
      <c r="C11" s="5">
        <v>0.06</v>
      </c>
      <c r="D11" s="4"/>
      <c r="E11" s="4"/>
    </row>
    <row r="12" spans="2:8" x14ac:dyDescent="0.2">
      <c r="B12" s="7" t="s">
        <v>17</v>
      </c>
      <c r="C12" s="6">
        <v>5.5E-2</v>
      </c>
      <c r="D12" s="4"/>
      <c r="E12" s="4"/>
    </row>
    <row r="14" spans="2:8" x14ac:dyDescent="0.2">
      <c r="B14" s="8" t="s">
        <v>8</v>
      </c>
      <c r="C14" s="9">
        <f>C10*(1+C7)</f>
        <v>0.25</v>
      </c>
      <c r="D14" s="9">
        <f>D10*(1+C7)^5*(1+D7)</f>
        <v>1.64794921875</v>
      </c>
      <c r="H14" s="95">
        <f>1-(C29/C51)</f>
        <v>0.19999999999999996</v>
      </c>
    </row>
    <row r="15" spans="2:8" x14ac:dyDescent="0.2">
      <c r="B15" s="8"/>
      <c r="C15" s="9">
        <v>1</v>
      </c>
      <c r="D15" s="9"/>
    </row>
    <row r="16" spans="2:8" x14ac:dyDescent="0.2">
      <c r="C16" s="9">
        <f>((1+C7)^5)/(1+C9)^5</f>
        <v>1.7708253405679979</v>
      </c>
      <c r="D16" s="9"/>
    </row>
    <row r="17" spans="2:5" x14ac:dyDescent="0.2">
      <c r="C17" s="9">
        <f>C15-C16</f>
        <v>-0.7708253405679979</v>
      </c>
      <c r="D17" s="9"/>
    </row>
    <row r="18" spans="2:5" x14ac:dyDescent="0.2">
      <c r="B18" s="1" t="s">
        <v>9</v>
      </c>
      <c r="C18" s="9">
        <f>C14*C17</f>
        <v>-0.19270633514199947</v>
      </c>
      <c r="D18" s="9">
        <f>D14</f>
        <v>1.64794921875</v>
      </c>
    </row>
    <row r="19" spans="2:5" x14ac:dyDescent="0.2">
      <c r="B19" s="1" t="s">
        <v>10</v>
      </c>
      <c r="C19" s="9">
        <f>C9-C7</f>
        <v>-0.13500000000000001</v>
      </c>
      <c r="D19" s="9">
        <f>(C9-D7)*(1+C9)^5</f>
        <v>6.0317367834390637E-2</v>
      </c>
    </row>
    <row r="20" spans="2:5" x14ac:dyDescent="0.2">
      <c r="C20" s="9">
        <f>C18/C19</f>
        <v>1.4274543343851811</v>
      </c>
      <c r="D20" s="9">
        <f>D14/D19</f>
        <v>27.321305254477682</v>
      </c>
    </row>
    <row r="21" spans="2:5" x14ac:dyDescent="0.2">
      <c r="C21" s="9"/>
      <c r="D21" s="9"/>
    </row>
    <row r="22" spans="2:5" x14ac:dyDescent="0.2">
      <c r="B22" s="10" t="s">
        <v>12</v>
      </c>
      <c r="C22" s="11">
        <f>SUM(C20:D20)</f>
        <v>28.748759588862864</v>
      </c>
      <c r="D22" s="9"/>
    </row>
    <row r="24" spans="2:5" x14ac:dyDescent="0.2">
      <c r="B24" s="1" t="s">
        <v>16</v>
      </c>
    </row>
    <row r="25" spans="2:5" x14ac:dyDescent="0.2">
      <c r="B25" s="1" t="s">
        <v>18</v>
      </c>
      <c r="C25" s="12">
        <f>0.25/0.8</f>
        <v>0.3125</v>
      </c>
    </row>
    <row r="26" spans="2:5" x14ac:dyDescent="0.2">
      <c r="B26" s="1" t="s">
        <v>19</v>
      </c>
      <c r="C26" s="13">
        <f>8%/50%</f>
        <v>0.16</v>
      </c>
    </row>
    <row r="28" spans="2:5" x14ac:dyDescent="0.2">
      <c r="B28" s="2"/>
      <c r="C28" s="2" t="s">
        <v>1</v>
      </c>
      <c r="D28" s="2" t="s">
        <v>2</v>
      </c>
      <c r="E28" s="2" t="s">
        <v>13</v>
      </c>
    </row>
    <row r="29" spans="2:5" x14ac:dyDescent="0.2">
      <c r="B29" s="4" t="s">
        <v>3</v>
      </c>
      <c r="C29" s="5">
        <v>0.3</v>
      </c>
      <c r="D29" s="5">
        <v>0.08</v>
      </c>
      <c r="E29" s="14">
        <v>5</v>
      </c>
    </row>
    <row r="30" spans="2:5" x14ac:dyDescent="0.2">
      <c r="B30" s="4" t="s">
        <v>0</v>
      </c>
      <c r="C30" s="4">
        <v>1.2</v>
      </c>
      <c r="D30" s="4">
        <f>C30</f>
        <v>1.2</v>
      </c>
      <c r="E30" s="4"/>
    </row>
    <row r="31" spans="2:5" x14ac:dyDescent="0.2">
      <c r="B31" s="4" t="s">
        <v>6</v>
      </c>
      <c r="C31" s="85">
        <v>0.06</v>
      </c>
      <c r="D31" s="15">
        <f t="shared" ref="D31:D32" si="0">C31</f>
        <v>0.06</v>
      </c>
      <c r="E31" s="4"/>
    </row>
    <row r="32" spans="2:5" x14ac:dyDescent="0.2">
      <c r="B32" s="7" t="s">
        <v>17</v>
      </c>
      <c r="C32" s="15">
        <v>5.5E-2</v>
      </c>
      <c r="D32" s="15">
        <f t="shared" si="0"/>
        <v>5.5E-2</v>
      </c>
      <c r="E32" s="4"/>
    </row>
    <row r="33" spans="2:5" x14ac:dyDescent="0.2">
      <c r="B33" s="4" t="s">
        <v>4</v>
      </c>
      <c r="C33" s="84">
        <f>E122+C30*C32</f>
        <v>0.126</v>
      </c>
      <c r="D33" s="6">
        <f>D31+D30*D32</f>
        <v>0.126</v>
      </c>
      <c r="E33" s="4" t="s">
        <v>14</v>
      </c>
    </row>
    <row r="34" spans="2:5" x14ac:dyDescent="0.2">
      <c r="B34" s="4" t="s">
        <v>5</v>
      </c>
      <c r="C34" s="5">
        <v>0.2</v>
      </c>
      <c r="D34" s="5">
        <v>0.5</v>
      </c>
      <c r="E34" s="4" t="s">
        <v>15</v>
      </c>
    </row>
    <row r="39" spans="2:5" x14ac:dyDescent="0.2">
      <c r="B39" s="8" t="s">
        <v>8</v>
      </c>
      <c r="C39" s="9">
        <f>C34*(1+E123)</f>
        <v>0.26</v>
      </c>
      <c r="D39" s="9">
        <f>D34*(1+E95)^E29*(1+D29)</f>
        <v>2.0049822000000006</v>
      </c>
    </row>
    <row r="40" spans="2:5" x14ac:dyDescent="0.2">
      <c r="B40" s="8"/>
      <c r="C40" s="9">
        <v>1</v>
      </c>
      <c r="D40" s="9"/>
    </row>
    <row r="41" spans="2:5" x14ac:dyDescent="0.2">
      <c r="C41" s="9">
        <f>((1+E123)^E29)/(1+C33)^E29</f>
        <v>2.0512793542699321</v>
      </c>
      <c r="D41" s="9"/>
    </row>
    <row r="42" spans="2:5" x14ac:dyDescent="0.2">
      <c r="C42" s="9">
        <f>C40-C41</f>
        <v>-1.0512793542699321</v>
      </c>
      <c r="D42" s="9"/>
    </row>
    <row r="43" spans="2:5" x14ac:dyDescent="0.2">
      <c r="B43" s="1" t="s">
        <v>9</v>
      </c>
      <c r="C43" s="9">
        <f>C39*C42</f>
        <v>-0.27333263211018238</v>
      </c>
      <c r="D43" s="9">
        <f>D39</f>
        <v>2.0049822000000006</v>
      </c>
    </row>
    <row r="44" spans="2:5" x14ac:dyDescent="0.2">
      <c r="B44" s="1" t="s">
        <v>10</v>
      </c>
      <c r="C44" s="9">
        <f>C33-E95</f>
        <v>-0.17399999999999999</v>
      </c>
      <c r="D44" s="9">
        <f>(C33-D29)*(1+C33)^E29</f>
        <v>8.3262564723071253E-2</v>
      </c>
    </row>
    <row r="45" spans="2:5" x14ac:dyDescent="0.2">
      <c r="C45" s="9">
        <f>C43/C44</f>
        <v>1.570877196035531</v>
      </c>
      <c r="D45" s="9">
        <f>D39/D44</f>
        <v>24.080235897951379</v>
      </c>
    </row>
    <row r="46" spans="2:5" x14ac:dyDescent="0.2">
      <c r="C46" s="9"/>
      <c r="D46" s="9"/>
    </row>
    <row r="47" spans="2:5" x14ac:dyDescent="0.2">
      <c r="B47" s="10" t="s">
        <v>12</v>
      </c>
      <c r="C47" s="11">
        <f>SUM(C45:D45)</f>
        <v>25.651113093986911</v>
      </c>
      <c r="D47" s="9"/>
    </row>
    <row r="49" spans="2:10" x14ac:dyDescent="0.2">
      <c r="B49" s="1" t="s">
        <v>16</v>
      </c>
    </row>
    <row r="50" spans="2:10" s="3" customFormat="1" x14ac:dyDescent="0.2">
      <c r="B50" s="2" t="s">
        <v>21</v>
      </c>
      <c r="C50" s="2" t="s">
        <v>22</v>
      </c>
      <c r="D50" s="2" t="s">
        <v>23</v>
      </c>
    </row>
    <row r="51" spans="2:10" x14ac:dyDescent="0.2">
      <c r="B51" s="4" t="s">
        <v>18</v>
      </c>
      <c r="C51" s="15">
        <f>C29/(1-C34)</f>
        <v>0.37499999999999994</v>
      </c>
      <c r="D51" s="4" t="s">
        <v>24</v>
      </c>
    </row>
    <row r="52" spans="2:10" x14ac:dyDescent="0.2">
      <c r="B52" s="4" t="s">
        <v>19</v>
      </c>
      <c r="C52" s="6">
        <f>D29/(1-D34)</f>
        <v>0.16</v>
      </c>
      <c r="D52" s="4" t="s">
        <v>24</v>
      </c>
    </row>
    <row r="55" spans="2:10" x14ac:dyDescent="0.2">
      <c r="B55" s="60" t="s">
        <v>32</v>
      </c>
      <c r="C55" s="61"/>
      <c r="D55" s="61"/>
      <c r="E55" s="61"/>
      <c r="F55" s="61"/>
      <c r="G55" s="61"/>
      <c r="H55" s="61"/>
      <c r="I55" s="61"/>
      <c r="J55" s="62"/>
    </row>
    <row r="56" spans="2:10" x14ac:dyDescent="0.2">
      <c r="B56" s="16" t="s">
        <v>30</v>
      </c>
      <c r="C56" s="17"/>
      <c r="D56" s="18" t="s">
        <v>29</v>
      </c>
      <c r="E56" s="19"/>
      <c r="F56" s="19"/>
      <c r="G56" s="19"/>
      <c r="H56" s="19"/>
      <c r="I56" s="19"/>
      <c r="J56" s="63"/>
    </row>
    <row r="57" spans="2:10" ht="12.75" thickBot="1" x14ac:dyDescent="0.25">
      <c r="B57" s="20"/>
      <c r="C57" s="46">
        <f>E68</f>
        <v>25.651113093986911</v>
      </c>
      <c r="D57" s="41">
        <f t="shared" ref="D57:F57" si="1">E57-5%</f>
        <v>5.0000000000000017E-2</v>
      </c>
      <c r="E57" s="42">
        <f t="shared" si="1"/>
        <v>0.10000000000000002</v>
      </c>
      <c r="F57" s="42">
        <f>G57-5%</f>
        <v>0.15000000000000002</v>
      </c>
      <c r="G57" s="43">
        <f>C66</f>
        <v>0.2</v>
      </c>
      <c r="H57" s="42">
        <f>G57+5%</f>
        <v>0.25</v>
      </c>
      <c r="I57" s="42">
        <f t="shared" ref="I57:J57" si="2">H57+5%</f>
        <v>0.3</v>
      </c>
      <c r="J57" s="42">
        <f t="shared" si="2"/>
        <v>0.35</v>
      </c>
    </row>
    <row r="58" spans="2:10" x14ac:dyDescent="0.2">
      <c r="B58" s="21"/>
      <c r="C58" s="38">
        <f t="shared" ref="C58:C59" si="3">C59-5%</f>
        <v>0.15000000000000002</v>
      </c>
      <c r="D58" s="35"/>
      <c r="E58" s="47"/>
      <c r="F58" s="48"/>
      <c r="G58" s="49"/>
      <c r="H58" s="47"/>
      <c r="I58" s="47"/>
      <c r="J58" s="47"/>
    </row>
    <row r="59" spans="2:10" x14ac:dyDescent="0.2">
      <c r="B59" s="21"/>
      <c r="C59" s="38">
        <f t="shared" si="3"/>
        <v>0.2</v>
      </c>
      <c r="D59" s="50"/>
      <c r="E59" s="51"/>
      <c r="F59" s="52"/>
      <c r="G59" s="53"/>
      <c r="H59" s="51"/>
      <c r="I59" s="51"/>
      <c r="J59" s="51"/>
    </row>
    <row r="60" spans="2:10" x14ac:dyDescent="0.2">
      <c r="B60" s="23"/>
      <c r="C60" s="38">
        <f>C61-5%</f>
        <v>0.25</v>
      </c>
      <c r="D60" s="50"/>
      <c r="E60" s="51"/>
      <c r="F60" s="52"/>
      <c r="G60" s="53"/>
      <c r="H60" s="51"/>
      <c r="I60" s="51"/>
      <c r="J60" s="51"/>
    </row>
    <row r="61" spans="2:10" x14ac:dyDescent="0.2">
      <c r="B61" s="23" t="s">
        <v>31</v>
      </c>
      <c r="C61" s="39">
        <f>C67</f>
        <v>0.3</v>
      </c>
      <c r="D61" s="54"/>
      <c r="E61" s="53"/>
      <c r="F61" s="53"/>
      <c r="G61" s="55"/>
      <c r="H61" s="53"/>
      <c r="I61" s="53"/>
      <c r="J61" s="53"/>
    </row>
    <row r="62" spans="2:10" x14ac:dyDescent="0.2">
      <c r="B62" s="21"/>
      <c r="C62" s="38">
        <f>C61+5%</f>
        <v>0.35</v>
      </c>
      <c r="D62" s="50"/>
      <c r="E62" s="51"/>
      <c r="F62" s="52"/>
      <c r="G62" s="53"/>
      <c r="H62" s="51"/>
      <c r="I62" s="51"/>
      <c r="J62" s="51"/>
    </row>
    <row r="63" spans="2:10" x14ac:dyDescent="0.2">
      <c r="B63" s="21"/>
      <c r="C63" s="38">
        <f t="shared" ref="C63:C64" si="4">C62+5%</f>
        <v>0.39999999999999997</v>
      </c>
      <c r="D63" s="50"/>
      <c r="E63" s="51"/>
      <c r="F63" s="52"/>
      <c r="G63" s="53"/>
      <c r="H63" s="51"/>
      <c r="I63" s="51"/>
      <c r="J63" s="51"/>
    </row>
    <row r="64" spans="2:10" x14ac:dyDescent="0.2">
      <c r="B64" s="24"/>
      <c r="C64" s="40">
        <f t="shared" si="4"/>
        <v>0.44999999999999996</v>
      </c>
      <c r="D64" s="50"/>
      <c r="E64" s="51"/>
      <c r="F64" s="52"/>
      <c r="G64" s="53"/>
      <c r="H64" s="51"/>
      <c r="I64" s="51"/>
      <c r="J64" s="51"/>
    </row>
    <row r="65" spans="2:10" x14ac:dyDescent="0.2">
      <c r="B65" s="64"/>
      <c r="C65" s="31"/>
      <c r="D65" s="31"/>
      <c r="E65" s="31"/>
      <c r="F65" s="31"/>
      <c r="G65" s="31"/>
      <c r="H65" s="31"/>
      <c r="I65" s="31"/>
      <c r="J65" s="65"/>
    </row>
    <row r="66" spans="2:10" x14ac:dyDescent="0.2">
      <c r="B66" s="25" t="str">
        <f>D56</f>
        <v>Payout Ratio</v>
      </c>
      <c r="C66" s="37">
        <v>0.2</v>
      </c>
      <c r="D66" s="26"/>
      <c r="E66" s="44">
        <f>C66</f>
        <v>0.2</v>
      </c>
      <c r="F66" s="31"/>
      <c r="G66" s="27" t="s">
        <v>25</v>
      </c>
      <c r="H66" s="56">
        <f>MAX(D58:J64)</f>
        <v>0</v>
      </c>
      <c r="I66" s="31"/>
      <c r="J66" s="65"/>
    </row>
    <row r="67" spans="2:10" x14ac:dyDescent="0.2">
      <c r="B67" s="28" t="str">
        <f>B61</f>
        <v>Growth Rate</v>
      </c>
      <c r="C67" s="36">
        <v>0.3</v>
      </c>
      <c r="D67" s="29"/>
      <c r="E67" s="45">
        <f>C67</f>
        <v>0.3</v>
      </c>
      <c r="F67" s="29"/>
      <c r="G67" s="21" t="s">
        <v>26</v>
      </c>
      <c r="H67" s="30" t="e">
        <f>AVERAGE(D58:J64)</f>
        <v>#DIV/0!</v>
      </c>
      <c r="I67" s="29"/>
      <c r="J67" s="66"/>
    </row>
    <row r="68" spans="2:10" x14ac:dyDescent="0.2">
      <c r="B68" s="32" t="s">
        <v>7</v>
      </c>
      <c r="C68" s="34"/>
      <c r="D68" s="33"/>
      <c r="E68" s="35">
        <f>SUM($C$45:$D$45)</f>
        <v>25.651113093986911</v>
      </c>
      <c r="F68" s="31"/>
      <c r="G68" s="21" t="s">
        <v>27</v>
      </c>
      <c r="H68" s="30" t="e">
        <f>MEDIAN(D58:J64)</f>
        <v>#NUM!</v>
      </c>
      <c r="I68" s="31"/>
      <c r="J68" s="65"/>
    </row>
    <row r="69" spans="2:10" x14ac:dyDescent="0.2">
      <c r="B69" s="67"/>
      <c r="C69" s="68"/>
      <c r="D69" s="68"/>
      <c r="E69" s="68"/>
      <c r="F69" s="33"/>
      <c r="G69" s="24" t="s">
        <v>28</v>
      </c>
      <c r="H69" s="57">
        <f>MIN(D58:J64)</f>
        <v>0</v>
      </c>
      <c r="I69" s="33"/>
      <c r="J69" s="22"/>
    </row>
    <row r="70" spans="2:10" x14ac:dyDescent="0.2">
      <c r="J70" s="31"/>
    </row>
    <row r="71" spans="2:10" x14ac:dyDescent="0.2">
      <c r="J71" s="31"/>
    </row>
    <row r="72" spans="2:10" x14ac:dyDescent="0.2">
      <c r="J72" s="31"/>
    </row>
    <row r="73" spans="2:10" x14ac:dyDescent="0.2">
      <c r="B73" s="60" t="s">
        <v>32</v>
      </c>
      <c r="C73" s="61"/>
      <c r="D73" s="61"/>
      <c r="E73" s="76"/>
      <c r="F73" s="76"/>
      <c r="G73" s="76"/>
      <c r="H73" s="77"/>
    </row>
    <row r="74" spans="2:10" x14ac:dyDescent="0.2">
      <c r="B74" s="16" t="s">
        <v>30</v>
      </c>
      <c r="C74" s="17"/>
      <c r="D74" s="69" t="s">
        <v>29</v>
      </c>
      <c r="E74" s="75"/>
      <c r="F74" s="75"/>
      <c r="G74" s="75"/>
      <c r="H74" s="78"/>
    </row>
    <row r="75" spans="2:10" ht="12.75" thickBot="1" x14ac:dyDescent="0.25">
      <c r="B75" s="20"/>
      <c r="C75" s="46">
        <f>E96</f>
        <v>25.651113093986911</v>
      </c>
      <c r="D75" s="43">
        <f>C94</f>
        <v>0.2</v>
      </c>
      <c r="E75" s="75"/>
      <c r="F75" s="27" t="s">
        <v>25</v>
      </c>
      <c r="G75" s="56">
        <f>MAX(D76:D92)</f>
        <v>0</v>
      </c>
      <c r="H75" s="78"/>
    </row>
    <row r="76" spans="2:10" x14ac:dyDescent="0.2">
      <c r="B76" s="21"/>
      <c r="C76" s="71">
        <f t="shared" ref="C76:C82" si="5">C77-2.5%</f>
        <v>0.1</v>
      </c>
      <c r="D76" s="35"/>
      <c r="E76" s="75"/>
      <c r="F76" s="21" t="s">
        <v>26</v>
      </c>
      <c r="G76" s="30" t="e">
        <f>AVERAGE(D76:D92)</f>
        <v>#DIV/0!</v>
      </c>
      <c r="H76" s="78"/>
    </row>
    <row r="77" spans="2:10" x14ac:dyDescent="0.2">
      <c r="B77" s="21"/>
      <c r="C77" s="71">
        <f t="shared" si="5"/>
        <v>0.125</v>
      </c>
      <c r="D77" s="50"/>
      <c r="E77" s="75"/>
      <c r="F77" s="21" t="s">
        <v>27</v>
      </c>
      <c r="G77" s="30" t="e">
        <f>MEDIAN(D76:D92)</f>
        <v>#NUM!</v>
      </c>
      <c r="H77" s="78"/>
    </row>
    <row r="78" spans="2:10" x14ac:dyDescent="0.2">
      <c r="B78" s="23"/>
      <c r="C78" s="71">
        <f t="shared" si="5"/>
        <v>0.15</v>
      </c>
      <c r="D78" s="50"/>
      <c r="E78" s="75"/>
      <c r="F78" s="24" t="s">
        <v>28</v>
      </c>
      <c r="G78" s="57">
        <f>MIN(D76:D92)</f>
        <v>0</v>
      </c>
      <c r="H78" s="78"/>
    </row>
    <row r="79" spans="2:10" x14ac:dyDescent="0.2">
      <c r="B79" s="70"/>
      <c r="C79" s="71">
        <f t="shared" si="5"/>
        <v>0.17499999999999999</v>
      </c>
      <c r="D79" s="50"/>
      <c r="E79" s="75"/>
      <c r="F79" s="75"/>
      <c r="G79" s="75"/>
      <c r="H79" s="78"/>
    </row>
    <row r="80" spans="2:10" x14ac:dyDescent="0.2">
      <c r="B80" s="21"/>
      <c r="C80" s="71">
        <f t="shared" si="5"/>
        <v>0.19999999999999998</v>
      </c>
      <c r="D80" s="50"/>
      <c r="E80" s="75"/>
      <c r="F80" s="75"/>
      <c r="G80" s="75"/>
      <c r="H80" s="78"/>
    </row>
    <row r="81" spans="2:10" x14ac:dyDescent="0.2">
      <c r="B81" s="21"/>
      <c r="C81" s="71">
        <f t="shared" si="5"/>
        <v>0.22499999999999998</v>
      </c>
      <c r="D81" s="50"/>
      <c r="E81" s="75"/>
      <c r="F81" s="75"/>
      <c r="G81" s="75"/>
      <c r="H81" s="78"/>
    </row>
    <row r="82" spans="2:10" x14ac:dyDescent="0.2">
      <c r="B82" s="21"/>
      <c r="C82" s="71">
        <f t="shared" si="5"/>
        <v>0.24999999999999997</v>
      </c>
      <c r="D82" s="50"/>
      <c r="E82" s="75"/>
      <c r="F82" s="75"/>
      <c r="G82" s="75"/>
      <c r="H82" s="78"/>
    </row>
    <row r="83" spans="2:10" x14ac:dyDescent="0.2">
      <c r="B83" s="21"/>
      <c r="C83" s="71">
        <f>C84-2.5%</f>
        <v>0.27499999999999997</v>
      </c>
      <c r="D83" s="50"/>
      <c r="E83" s="75"/>
      <c r="F83" s="75"/>
      <c r="G83" s="75"/>
      <c r="H83" s="78"/>
    </row>
    <row r="84" spans="2:10" x14ac:dyDescent="0.2">
      <c r="B84" s="70" t="s">
        <v>31</v>
      </c>
      <c r="C84" s="73">
        <f>C95</f>
        <v>0.3</v>
      </c>
      <c r="D84" s="74"/>
      <c r="E84" s="75"/>
      <c r="F84" s="75"/>
      <c r="G84" s="75"/>
      <c r="H84" s="78"/>
    </row>
    <row r="85" spans="2:10" x14ac:dyDescent="0.2">
      <c r="B85" s="21"/>
      <c r="C85" s="71">
        <f>C84+2.5%</f>
        <v>0.32500000000000001</v>
      </c>
      <c r="D85" s="50"/>
      <c r="E85" s="75"/>
      <c r="F85" s="75"/>
      <c r="G85" s="75"/>
      <c r="H85" s="78"/>
    </row>
    <row r="86" spans="2:10" x14ac:dyDescent="0.2">
      <c r="B86" s="21"/>
      <c r="C86" s="71">
        <f t="shared" ref="C86:C92" si="6">C85+2.5%</f>
        <v>0.35000000000000003</v>
      </c>
      <c r="D86" s="50"/>
      <c r="E86" s="75"/>
      <c r="F86" s="75"/>
      <c r="G86" s="75"/>
      <c r="H86" s="78"/>
    </row>
    <row r="87" spans="2:10" x14ac:dyDescent="0.2">
      <c r="B87" s="21"/>
      <c r="C87" s="71">
        <f t="shared" si="6"/>
        <v>0.37500000000000006</v>
      </c>
      <c r="D87" s="50"/>
      <c r="E87" s="75"/>
      <c r="F87" s="75"/>
      <c r="G87" s="75"/>
      <c r="H87" s="78"/>
    </row>
    <row r="88" spans="2:10" x14ac:dyDescent="0.2">
      <c r="B88" s="21"/>
      <c r="C88" s="71">
        <f t="shared" si="6"/>
        <v>0.40000000000000008</v>
      </c>
      <c r="D88" s="50"/>
      <c r="E88" s="75"/>
      <c r="F88" s="75"/>
      <c r="G88" s="75"/>
      <c r="H88" s="78"/>
    </row>
    <row r="89" spans="2:10" x14ac:dyDescent="0.2">
      <c r="B89" s="21"/>
      <c r="C89" s="71">
        <f t="shared" si="6"/>
        <v>0.4250000000000001</v>
      </c>
      <c r="D89" s="50"/>
      <c r="E89" s="75"/>
      <c r="F89" s="75"/>
      <c r="G89" s="75"/>
      <c r="H89" s="78"/>
    </row>
    <row r="90" spans="2:10" x14ac:dyDescent="0.2">
      <c r="B90" s="21"/>
      <c r="C90" s="71">
        <f t="shared" si="6"/>
        <v>0.45000000000000012</v>
      </c>
      <c r="D90" s="50"/>
      <c r="E90" s="75"/>
      <c r="F90" s="75"/>
      <c r="G90" s="75"/>
      <c r="H90" s="78"/>
    </row>
    <row r="91" spans="2:10" x14ac:dyDescent="0.2">
      <c r="B91" s="21"/>
      <c r="C91" s="71">
        <f t="shared" si="6"/>
        <v>0.47500000000000014</v>
      </c>
      <c r="D91" s="50"/>
      <c r="E91" s="75"/>
      <c r="F91" s="75"/>
      <c r="G91" s="75"/>
      <c r="H91" s="78"/>
      <c r="I91" s="75"/>
      <c r="J91" s="75"/>
    </row>
    <row r="92" spans="2:10" x14ac:dyDescent="0.2">
      <c r="B92" s="24"/>
      <c r="C92" s="72">
        <f t="shared" si="6"/>
        <v>0.50000000000000011</v>
      </c>
      <c r="D92" s="50"/>
      <c r="E92" s="75"/>
      <c r="F92" s="75"/>
      <c r="G92" s="75"/>
      <c r="H92" s="78"/>
      <c r="I92" s="75"/>
      <c r="J92" s="75"/>
    </row>
    <row r="93" spans="2:10" x14ac:dyDescent="0.2">
      <c r="B93" s="64"/>
      <c r="C93" s="31"/>
      <c r="D93" s="31"/>
      <c r="E93" s="31"/>
      <c r="F93" s="31"/>
      <c r="G93" s="31"/>
      <c r="H93" s="65"/>
      <c r="I93" s="31"/>
      <c r="J93" s="31"/>
    </row>
    <row r="94" spans="2:10" x14ac:dyDescent="0.2">
      <c r="B94" s="25" t="str">
        <f>D74</f>
        <v>Payout Ratio</v>
      </c>
      <c r="C94" s="37">
        <v>0.2</v>
      </c>
      <c r="D94" s="26"/>
      <c r="E94" s="44">
        <f>C94</f>
        <v>0.2</v>
      </c>
      <c r="F94" s="31"/>
      <c r="G94" s="75"/>
      <c r="H94" s="78"/>
      <c r="I94" s="31"/>
      <c r="J94" s="31"/>
    </row>
    <row r="95" spans="2:10" x14ac:dyDescent="0.2">
      <c r="B95" s="28" t="str">
        <f>B84</f>
        <v>Growth Rate</v>
      </c>
      <c r="C95" s="36">
        <v>0.3</v>
      </c>
      <c r="D95" s="29"/>
      <c r="E95" s="45">
        <f>C95</f>
        <v>0.3</v>
      </c>
      <c r="F95" s="29"/>
      <c r="G95" s="75"/>
      <c r="H95" s="78"/>
      <c r="I95" s="29"/>
      <c r="J95" s="29"/>
    </row>
    <row r="96" spans="2:10" x14ac:dyDescent="0.2">
      <c r="B96" s="32" t="s">
        <v>7</v>
      </c>
      <c r="C96" s="34"/>
      <c r="D96" s="33"/>
      <c r="E96" s="35">
        <f>SUM($C$45:$D$45)</f>
        <v>25.651113093986911</v>
      </c>
      <c r="F96" s="31"/>
      <c r="G96" s="75"/>
      <c r="H96" s="78"/>
      <c r="I96" s="31"/>
      <c r="J96" s="31"/>
    </row>
    <row r="97" spans="2:14" x14ac:dyDescent="0.2">
      <c r="B97" s="67"/>
      <c r="C97" s="68"/>
      <c r="D97" s="68"/>
      <c r="E97" s="68"/>
      <c r="F97" s="33"/>
      <c r="G97" s="68"/>
      <c r="H97" s="79"/>
      <c r="I97" s="31"/>
      <c r="J97" s="31"/>
    </row>
    <row r="101" spans="2:14" x14ac:dyDescent="0.2">
      <c r="B101" s="60" t="s">
        <v>32</v>
      </c>
      <c r="C101" s="61"/>
      <c r="D101" s="61"/>
      <c r="E101" s="61"/>
      <c r="F101" s="61"/>
      <c r="G101" s="61"/>
      <c r="H101" s="61"/>
      <c r="I101" s="61"/>
      <c r="J101" s="62"/>
      <c r="K101" s="62"/>
      <c r="L101" s="62"/>
      <c r="M101" s="62"/>
      <c r="N101" s="62"/>
    </row>
    <row r="102" spans="2:14" x14ac:dyDescent="0.2">
      <c r="B102" s="16" t="s">
        <v>33</v>
      </c>
      <c r="C102" s="17"/>
      <c r="D102" s="80" t="s">
        <v>34</v>
      </c>
      <c r="E102" s="81"/>
      <c r="F102" s="81"/>
      <c r="G102" s="81"/>
      <c r="H102" s="81"/>
      <c r="I102" s="81"/>
      <c r="J102" s="81"/>
      <c r="K102" s="81"/>
      <c r="L102" s="81"/>
      <c r="M102" s="81"/>
      <c r="N102" s="87"/>
    </row>
    <row r="103" spans="2:14" ht="12.75" thickBot="1" x14ac:dyDescent="0.25">
      <c r="B103" s="20"/>
      <c r="C103" s="46">
        <f>E124</f>
        <v>25.651113093986911</v>
      </c>
      <c r="D103" s="88">
        <f t="shared" ref="D103:H103" si="7">E103-0.5%</f>
        <v>3.500000000000001E-2</v>
      </c>
      <c r="E103" s="89">
        <f t="shared" si="7"/>
        <v>4.0000000000000008E-2</v>
      </c>
      <c r="F103" s="89">
        <f t="shared" si="7"/>
        <v>4.5000000000000005E-2</v>
      </c>
      <c r="G103" s="89">
        <f t="shared" si="7"/>
        <v>0.05</v>
      </c>
      <c r="H103" s="89">
        <f>I103-0.5%</f>
        <v>5.5E-2</v>
      </c>
      <c r="I103" s="90">
        <f>C122</f>
        <v>0.06</v>
      </c>
      <c r="J103" s="91">
        <f>I103+0.5%</f>
        <v>6.5000000000000002E-2</v>
      </c>
      <c r="K103" s="91">
        <f t="shared" ref="K103:N103" si="8">J103+0.5%</f>
        <v>7.0000000000000007E-2</v>
      </c>
      <c r="L103" s="91">
        <f t="shared" si="8"/>
        <v>7.5000000000000011E-2</v>
      </c>
      <c r="M103" s="91">
        <f t="shared" si="8"/>
        <v>8.0000000000000016E-2</v>
      </c>
      <c r="N103" s="91">
        <f t="shared" si="8"/>
        <v>8.500000000000002E-2</v>
      </c>
    </row>
    <row r="104" spans="2:14" x14ac:dyDescent="0.2">
      <c r="B104" s="21"/>
      <c r="C104" s="92">
        <f t="shared" ref="C104:C112" si="9">C105-2.5%</f>
        <v>7.5000000000000011E-2</v>
      </c>
      <c r="D104" s="82">
        <f t="dataTable" ref="D104:N120" dt2D="1" dtr="1" r1="E122" r2="E123"/>
        <v>58.892259343969421</v>
      </c>
      <c r="E104" s="48">
        <v>46.450535311534914</v>
      </c>
      <c r="F104" s="48">
        <v>38.037390704916668</v>
      </c>
      <c r="G104" s="48">
        <v>31.973228159630185</v>
      </c>
      <c r="H104" s="48">
        <v>27.397739632712344</v>
      </c>
      <c r="I104" s="49">
        <v>23.824634188147598</v>
      </c>
      <c r="J104" s="48">
        <v>20.958289733396235</v>
      </c>
      <c r="K104" s="48">
        <v>18.608626060506129</v>
      </c>
      <c r="L104" s="48">
        <v>16.647842502409453</v>
      </c>
      <c r="M104" s="48">
        <v>14.98681903583465</v>
      </c>
      <c r="N104" s="48">
        <v>13.561487304147818</v>
      </c>
    </row>
    <row r="105" spans="2:14" x14ac:dyDescent="0.2">
      <c r="B105" s="21"/>
      <c r="C105" s="92">
        <f t="shared" si="9"/>
        <v>0.1</v>
      </c>
      <c r="D105" s="83">
        <v>59.008931399736902</v>
      </c>
      <c r="E105" s="52">
        <v>46.56695617209985</v>
      </c>
      <c r="F105" s="52">
        <v>38.153636577624496</v>
      </c>
      <c r="G105" s="52">
        <v>32.089378607026433</v>
      </c>
      <c r="H105" s="52">
        <v>27.513878051297787</v>
      </c>
      <c r="I105" s="53">
        <v>23.940848351687467</v>
      </c>
      <c r="J105" s="52">
        <v>21.074672412433713</v>
      </c>
      <c r="K105" s="52">
        <v>18.725275732207265</v>
      </c>
      <c r="L105" s="52">
        <v>16.764864167967154</v>
      </c>
      <c r="M105" s="52">
        <v>15.104325166565763</v>
      </c>
      <c r="N105" s="52">
        <v>13.679598942372765</v>
      </c>
    </row>
    <row r="106" spans="2:14" x14ac:dyDescent="0.2">
      <c r="B106" s="23"/>
      <c r="C106" s="92">
        <f t="shared" si="9"/>
        <v>0.125</v>
      </c>
      <c r="D106" s="83">
        <v>59.142665717742794</v>
      </c>
      <c r="E106" s="52">
        <v>46.700486989702682</v>
      </c>
      <c r="F106" s="52">
        <v>38.287053394850354</v>
      </c>
      <c r="G106" s="52">
        <v>32.222775018923464</v>
      </c>
      <c r="H106" s="52">
        <v>27.647352321851837</v>
      </c>
      <c r="I106" s="53">
        <v>24.074504065454938</v>
      </c>
      <c r="J106" s="52">
        <v>21.208619217901489</v>
      </c>
      <c r="K106" s="52">
        <v>18.859630193868981</v>
      </c>
      <c r="L106" s="52">
        <v>16.899750747834421</v>
      </c>
      <c r="M106" s="52">
        <v>15.239877360531636</v>
      </c>
      <c r="N106" s="52">
        <v>13.815960602805369</v>
      </c>
    </row>
    <row r="107" spans="2:14" x14ac:dyDescent="0.2">
      <c r="B107" s="23"/>
      <c r="C107" s="92">
        <f t="shared" si="9"/>
        <v>0.15</v>
      </c>
      <c r="D107" s="83">
        <v>59.29506667381083</v>
      </c>
      <c r="E107" s="52">
        <v>46.852736624940746</v>
      </c>
      <c r="F107" s="52">
        <v>38.439255751884737</v>
      </c>
      <c r="G107" s="52">
        <v>32.375039044790462</v>
      </c>
      <c r="H107" s="52">
        <v>27.799792546021848</v>
      </c>
      <c r="I107" s="53">
        <v>24.227241369974685</v>
      </c>
      <c r="J107" s="52">
        <v>21.36178171624579</v>
      </c>
      <c r="K107" s="52">
        <v>19.013354238622462</v>
      </c>
      <c r="L107" s="52">
        <v>17.054182091741069</v>
      </c>
      <c r="M107" s="52">
        <v>15.395172501015555</v>
      </c>
      <c r="N107" s="52">
        <v>13.972288347126282</v>
      </c>
    </row>
    <row r="108" spans="2:14" x14ac:dyDescent="0.2">
      <c r="B108" s="21"/>
      <c r="C108" s="92">
        <f t="shared" si="9"/>
        <v>0.17499999999999999</v>
      </c>
      <c r="D108" s="83">
        <v>59.467849224478194</v>
      </c>
      <c r="E108" s="52">
        <v>47.025424828235366</v>
      </c>
      <c r="F108" s="52">
        <v>38.611969529102694</v>
      </c>
      <c r="G108" s="52">
        <v>32.547904105386515</v>
      </c>
      <c r="H108" s="52">
        <v>27.972941179306748</v>
      </c>
      <c r="I108" s="53">
        <v>24.400813344654569</v>
      </c>
      <c r="J108" s="52">
        <v>21.535925307213788</v>
      </c>
      <c r="K108" s="52">
        <v>19.18822740454176</v>
      </c>
      <c r="L108" s="52">
        <v>17.229953832127489</v>
      </c>
      <c r="M108" s="52">
        <v>15.572024428039592</v>
      </c>
      <c r="N108" s="52">
        <v>14.150416515615337</v>
      </c>
    </row>
    <row r="109" spans="2:14" x14ac:dyDescent="0.2">
      <c r="B109" s="21"/>
      <c r="C109" s="92">
        <f t="shared" si="9"/>
        <v>0.19999999999999998</v>
      </c>
      <c r="D109" s="83">
        <v>59.66284387548383</v>
      </c>
      <c r="E109" s="52">
        <v>47.220387222208757</v>
      </c>
      <c r="F109" s="52">
        <v>38.807036892100086</v>
      </c>
      <c r="G109" s="52">
        <v>32.743220414742503</v>
      </c>
      <c r="H109" s="52">
        <v>28.168658079213959</v>
      </c>
      <c r="I109" s="53">
        <v>24.597091186721631</v>
      </c>
      <c r="J109" s="52">
        <v>21.732934338483464</v>
      </c>
      <c r="K109" s="52">
        <v>19.386149130234521</v>
      </c>
      <c r="L109" s="52">
        <v>17.42898258636319</v>
      </c>
      <c r="M109" s="52">
        <v>15.772369193333281</v>
      </c>
      <c r="N109" s="52">
        <v>14.35230304151257</v>
      </c>
    </row>
    <row r="110" spans="2:14" x14ac:dyDescent="0.2">
      <c r="B110" s="21"/>
      <c r="C110" s="92">
        <f t="shared" si="9"/>
        <v>0.22499999999999998</v>
      </c>
      <c r="D110" s="83">
        <v>59.882001759454241</v>
      </c>
      <c r="E110" s="52">
        <v>47.439580393563666</v>
      </c>
      <c r="F110" s="52">
        <v>39.026421401722999</v>
      </c>
      <c r="G110" s="52">
        <v>32.962960112516278</v>
      </c>
      <c r="H110" s="52">
        <v>28.388925664364866</v>
      </c>
      <c r="I110" s="53">
        <v>24.818069401783063</v>
      </c>
      <c r="J110" s="52">
        <v>21.954817332702941</v>
      </c>
      <c r="K110" s="52">
        <v>19.609144023742449</v>
      </c>
      <c r="L110" s="52">
        <v>17.653311273299842</v>
      </c>
      <c r="M110" s="52">
        <v>15.998270430796119</v>
      </c>
      <c r="N110" s="52">
        <v>14.580034882178399</v>
      </c>
    </row>
    <row r="111" spans="2:14" x14ac:dyDescent="0.2">
      <c r="B111" s="21"/>
      <c r="C111" s="92">
        <f t="shared" si="9"/>
        <v>0.24999999999999997</v>
      </c>
      <c r="D111" s="83">
        <v>60.127399822786849</v>
      </c>
      <c r="E111" s="52">
        <v>47.685087094465878</v>
      </c>
      <c r="F111" s="52">
        <v>39.272213233990229</v>
      </c>
      <c r="G111" s="52">
        <v>33.209222506721019</v>
      </c>
      <c r="H111" s="52">
        <v>28.635854184548702</v>
      </c>
      <c r="I111" s="53">
        <v>25.065871106012121</v>
      </c>
      <c r="J111" s="52">
        <v>22.203712326939275</v>
      </c>
      <c r="K111" s="52">
        <v>19.859367244751404</v>
      </c>
      <c r="L111" s="52">
        <v>17.905114544158792</v>
      </c>
      <c r="M111" s="52">
        <v>16.251924842453867</v>
      </c>
      <c r="N111" s="52">
        <v>14.83583356705291</v>
      </c>
    </row>
    <row r="112" spans="2:14" x14ac:dyDescent="0.2">
      <c r="B112" s="23"/>
      <c r="C112" s="92">
        <f>C113-2.5%</f>
        <v>0.27499999999999997</v>
      </c>
      <c r="D112" s="83">
        <v>60.401246121730935</v>
      </c>
      <c r="E112" s="52">
        <v>47.959121553429426</v>
      </c>
      <c r="F112" s="52">
        <v>39.546634509908891</v>
      </c>
      <c r="G112" s="52">
        <v>33.484239426826854</v>
      </c>
      <c r="H112" s="52">
        <v>28.911687101725022</v>
      </c>
      <c r="I112" s="53">
        <v>25.342753439959047</v>
      </c>
      <c r="J112" s="52">
        <v>22.481892324536656</v>
      </c>
      <c r="K112" s="52">
        <v>20.139110000111234</v>
      </c>
      <c r="L112" s="52">
        <v>18.186704327753038</v>
      </c>
      <c r="M112" s="52">
        <v>16.535667799908691</v>
      </c>
      <c r="N112" s="52">
        <v>15.12206086241434</v>
      </c>
    </row>
    <row r="113" spans="2:14" x14ac:dyDescent="0.2">
      <c r="B113" s="70" t="s">
        <v>31</v>
      </c>
      <c r="C113" s="73">
        <f>C123</f>
        <v>0.3</v>
      </c>
      <c r="D113" s="54">
        <v>60.705885227666059</v>
      </c>
      <c r="E113" s="53">
        <v>48.264034895704668</v>
      </c>
      <c r="F113" s="53">
        <v>39.852044735183149</v>
      </c>
      <c r="G113" s="53">
        <v>33.790380687235682</v>
      </c>
      <c r="H113" s="53">
        <v>29.218806581974633</v>
      </c>
      <c r="I113" s="55">
        <v>25.651113093986911</v>
      </c>
      <c r="J113" s="53">
        <v>22.791770859384098</v>
      </c>
      <c r="K113" s="53">
        <v>20.450805152665264</v>
      </c>
      <c r="L113" s="53">
        <v>18.500535490043699</v>
      </c>
      <c r="M113" s="53">
        <v>16.851979061283107</v>
      </c>
      <c r="N113" s="53">
        <v>15.441224552936646</v>
      </c>
    </row>
    <row r="114" spans="2:14" x14ac:dyDescent="0.2">
      <c r="B114" s="21"/>
      <c r="C114" s="92">
        <f>C113+2.5%</f>
        <v>0.32500000000000001</v>
      </c>
      <c r="D114" s="83">
        <v>61.043803741578103</v>
      </c>
      <c r="E114" s="52">
        <v>48.602320673169068</v>
      </c>
      <c r="F114" s="52">
        <v>40.190946349815967</v>
      </c>
      <c r="G114" s="52">
        <v>34.130159661129255</v>
      </c>
      <c r="H114" s="52">
        <v>29.559739098399021</v>
      </c>
      <c r="I114" s="53">
        <v>25.993491945332444</v>
      </c>
      <c r="J114" s="52">
        <v>23.135907672592552</v>
      </c>
      <c r="K114" s="52">
        <v>20.797032943389478</v>
      </c>
      <c r="L114" s="52">
        <v>18.849211608030931</v>
      </c>
      <c r="M114" s="52">
        <v>17.203488603657728</v>
      </c>
      <c r="N114" s="52">
        <v>15.79598434004626</v>
      </c>
    </row>
    <row r="115" spans="2:14" x14ac:dyDescent="0.2">
      <c r="B115" s="21"/>
      <c r="C115" s="92">
        <f t="shared" ref="C115:C120" si="10">C114+2.5%</f>
        <v>0.35000000000000003</v>
      </c>
      <c r="D115" s="83">
        <v>61.417635917732767</v>
      </c>
      <c r="E115" s="52">
        <v>48.976620503720852</v>
      </c>
      <c r="F115" s="52">
        <v>40.56599038760411</v>
      </c>
      <c r="G115" s="52">
        <v>34.506238964690446</v>
      </c>
      <c r="H115" s="52">
        <v>29.937161144968332</v>
      </c>
      <c r="I115" s="53">
        <v>26.372582806791851</v>
      </c>
      <c r="J115" s="52">
        <v>23.517014501581478</v>
      </c>
      <c r="K115" s="52">
        <v>21.180526826841405</v>
      </c>
      <c r="L115" s="52">
        <v>19.235490857979347</v>
      </c>
      <c r="M115" s="52">
        <v>17.592982571002885</v>
      </c>
      <c r="N115" s="52">
        <v>16.189157857077976</v>
      </c>
    </row>
    <row r="116" spans="2:14" x14ac:dyDescent="0.2">
      <c r="B116" s="21"/>
      <c r="C116" s="92">
        <f t="shared" si="10"/>
        <v>0.37500000000000006</v>
      </c>
      <c r="D116" s="83">
        <v>61.830169396546694</v>
      </c>
      <c r="E116" s="52">
        <v>49.389729820175418</v>
      </c>
      <c r="F116" s="52">
        <v>40.979982245526081</v>
      </c>
      <c r="G116" s="52">
        <v>34.921436251697784</v>
      </c>
      <c r="H116" s="52">
        <v>30.353905061317803</v>
      </c>
      <c r="I116" s="53">
        <v>26.791235287031547</v>
      </c>
      <c r="J116" s="52">
        <v>23.937960981574854</v>
      </c>
      <c r="K116" s="52">
        <v>21.604179419918644</v>
      </c>
      <c r="L116" s="52">
        <v>19.662292017977883</v>
      </c>
      <c r="M116" s="52">
        <v>18.023409337603965</v>
      </c>
      <c r="N116" s="52">
        <v>16.62372680122996</v>
      </c>
    </row>
    <row r="117" spans="2:14" x14ac:dyDescent="0.2">
      <c r="B117" s="21"/>
      <c r="C117" s="92">
        <f t="shared" si="10"/>
        <v>0.40000000000000008</v>
      </c>
      <c r="D117" s="83">
        <v>62.284351046656106</v>
      </c>
      <c r="E117" s="52">
        <v>49.844603728664481</v>
      </c>
      <c r="F117" s="52">
        <v>41.435887563023336</v>
      </c>
      <c r="G117" s="52">
        <v>35.37873011849323</v>
      </c>
      <c r="H117" s="52">
        <v>30.812964968492732</v>
      </c>
      <c r="I117" s="53">
        <v>27.252461762523932</v>
      </c>
      <c r="J117" s="52">
        <v>24.401780659506652</v>
      </c>
      <c r="K117" s="52">
        <v>22.071048563927157</v>
      </c>
      <c r="L117" s="52">
        <v>20.132700584834172</v>
      </c>
      <c r="M117" s="52">
        <v>18.497885686980688</v>
      </c>
      <c r="N117" s="52">
        <v>17.10284318231794</v>
      </c>
    </row>
    <row r="118" spans="2:14" x14ac:dyDescent="0.2">
      <c r="B118" s="21"/>
      <c r="C118" s="92">
        <f t="shared" si="10"/>
        <v>0.4250000000000001</v>
      </c>
      <c r="D118" s="83">
        <v>62.783292916182944</v>
      </c>
      <c r="E118" s="52">
        <v>50.344362976538108</v>
      </c>
      <c r="F118" s="52">
        <v>41.936838211174432</v>
      </c>
      <c r="G118" s="52">
        <v>35.881266119323094</v>
      </c>
      <c r="H118" s="52">
        <v>31.31750281564192</v>
      </c>
      <c r="I118" s="53">
        <v>27.759443461108035</v>
      </c>
      <c r="J118" s="52">
        <v>24.911677120335739</v>
      </c>
      <c r="K118" s="52">
        <v>22.584363499959153</v>
      </c>
      <c r="L118" s="52">
        <v>20.649975005303336</v>
      </c>
      <c r="M118" s="52">
        <v>19.019703106300085</v>
      </c>
      <c r="N118" s="52">
        <v>17.629835688328502</v>
      </c>
    </row>
    <row r="119" spans="2:14" x14ac:dyDescent="0.2">
      <c r="B119" s="21"/>
      <c r="C119" s="92">
        <f t="shared" si="10"/>
        <v>0.45000000000000012</v>
      </c>
      <c r="D119" s="83">
        <v>63.330278293198653</v>
      </c>
      <c r="E119" s="52">
        <v>50.892300029769466</v>
      </c>
      <c r="F119" s="52">
        <v>42.486138391762438</v>
      </c>
      <c r="G119" s="52">
        <v>36.432362892052318</v>
      </c>
      <c r="H119" s="52">
        <v>31.870854537659653</v>
      </c>
      <c r="I119" s="53">
        <v>28.315536657175223</v>
      </c>
      <c r="J119" s="52">
        <v>25.471030225770249</v>
      </c>
      <c r="K119" s="52">
        <v>23.147531157580744</v>
      </c>
      <c r="L119" s="52">
        <v>21.217553021651337</v>
      </c>
      <c r="M119" s="52">
        <v>19.592334196283403</v>
      </c>
      <c r="N119" s="52">
        <v>18.208216167771557</v>
      </c>
    </row>
    <row r="120" spans="2:14" x14ac:dyDescent="0.2">
      <c r="B120" s="24"/>
      <c r="C120" s="93">
        <f t="shared" si="10"/>
        <v>0.47500000000000014</v>
      </c>
      <c r="D120" s="83">
        <v>63.928767875385383</v>
      </c>
      <c r="E120" s="52">
        <v>51.491885259862372</v>
      </c>
      <c r="F120" s="52">
        <v>43.087270846235349</v>
      </c>
      <c r="G120" s="52">
        <v>37.035518394251852</v>
      </c>
      <c r="H120" s="52">
        <v>32.476536323776166</v>
      </c>
      <c r="I120" s="53">
        <v>28.924278978479808</v>
      </c>
      <c r="J120" s="52">
        <v>26.083402465401363</v>
      </c>
      <c r="K120" s="52">
        <v>23.764142556829228</v>
      </c>
      <c r="L120" s="52">
        <v>21.839058131552701</v>
      </c>
      <c r="M120" s="52">
        <v>20.219439196606704</v>
      </c>
      <c r="N120" s="52">
        <v>18.841686228831939</v>
      </c>
    </row>
    <row r="121" spans="2:14" x14ac:dyDescent="0.2">
      <c r="B121" s="64"/>
      <c r="C121" s="31"/>
      <c r="D121" s="31"/>
      <c r="E121" s="31"/>
      <c r="F121" s="31"/>
      <c r="G121" s="31"/>
      <c r="H121" s="31"/>
      <c r="I121" s="31"/>
      <c r="J121" s="31"/>
      <c r="K121" s="75"/>
      <c r="L121" s="75"/>
      <c r="M121" s="75"/>
      <c r="N121" s="78"/>
    </row>
    <row r="122" spans="2:14" x14ac:dyDescent="0.2">
      <c r="B122" s="25" t="str">
        <f>D102</f>
        <v>Interest Rate</v>
      </c>
      <c r="C122" s="37">
        <v>0.06</v>
      </c>
      <c r="D122" s="26"/>
      <c r="E122" s="44">
        <f>C122</f>
        <v>0.06</v>
      </c>
      <c r="F122" s="31"/>
      <c r="G122" s="75"/>
      <c r="H122" s="75"/>
      <c r="I122" s="31"/>
      <c r="J122" s="31"/>
      <c r="K122" s="75"/>
      <c r="L122" s="75"/>
      <c r="M122" s="27" t="s">
        <v>25</v>
      </c>
      <c r="N122" s="56">
        <f>MAX(D104:N120)</f>
        <v>63.928767875385383</v>
      </c>
    </row>
    <row r="123" spans="2:14" x14ac:dyDescent="0.2">
      <c r="B123" s="28" t="str">
        <f>B113</f>
        <v>Growth Rate</v>
      </c>
      <c r="C123" s="36">
        <v>0.3</v>
      </c>
      <c r="D123" s="29"/>
      <c r="E123" s="45">
        <f>C123</f>
        <v>0.3</v>
      </c>
      <c r="F123" s="29"/>
      <c r="G123" s="75"/>
      <c r="H123" s="75"/>
      <c r="I123" s="29"/>
      <c r="J123" s="29"/>
      <c r="K123" s="75"/>
      <c r="L123" s="75"/>
      <c r="M123" s="21" t="s">
        <v>26</v>
      </c>
      <c r="N123" s="30">
        <f>AVERAGE(D104:N120)</f>
        <v>30.213995833810571</v>
      </c>
    </row>
    <row r="124" spans="2:14" x14ac:dyDescent="0.2">
      <c r="B124" s="32" t="s">
        <v>7</v>
      </c>
      <c r="C124" s="34"/>
      <c r="D124" s="33"/>
      <c r="E124" s="35">
        <f>SUM($C$45:$D$45)</f>
        <v>25.651113093986911</v>
      </c>
      <c r="F124" s="31"/>
      <c r="G124" s="75"/>
      <c r="H124" s="75"/>
      <c r="I124" s="31"/>
      <c r="J124" s="31"/>
      <c r="K124" s="75"/>
      <c r="L124" s="75"/>
      <c r="M124" s="21" t="s">
        <v>27</v>
      </c>
      <c r="N124" s="30">
        <f>MEDIAN(D104:N120)</f>
        <v>25.651113093986911</v>
      </c>
    </row>
    <row r="125" spans="2:14" x14ac:dyDescent="0.2">
      <c r="B125" s="67"/>
      <c r="C125" s="68"/>
      <c r="D125" s="68"/>
      <c r="E125" s="68"/>
      <c r="F125" s="33"/>
      <c r="G125" s="68"/>
      <c r="H125" s="68"/>
      <c r="I125" s="33"/>
      <c r="J125" s="33"/>
      <c r="K125" s="68"/>
      <c r="L125" s="68"/>
      <c r="M125" s="24" t="s">
        <v>28</v>
      </c>
      <c r="N125" s="57">
        <f>MIN(D104:N120)</f>
        <v>13.561487304147818</v>
      </c>
    </row>
    <row r="127" spans="2:14" x14ac:dyDescent="0.2">
      <c r="C127" s="59" t="s">
        <v>37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</row>
    <row r="128" spans="2:14" x14ac:dyDescent="0.2">
      <c r="C128" s="2" t="s">
        <v>21</v>
      </c>
      <c r="D128" s="103" t="s">
        <v>40</v>
      </c>
      <c r="E128" s="102"/>
      <c r="F128" s="102"/>
      <c r="G128" s="102"/>
      <c r="H128" s="102"/>
      <c r="I128" s="109" t="s">
        <v>38</v>
      </c>
      <c r="J128" s="104" t="s">
        <v>41</v>
      </c>
      <c r="K128" s="100"/>
      <c r="L128" s="100"/>
      <c r="M128" s="100"/>
      <c r="N128" s="101"/>
    </row>
    <row r="129" spans="2:14" x14ac:dyDescent="0.2">
      <c r="C129" s="2" t="s">
        <v>36</v>
      </c>
      <c r="D129" s="97">
        <f>D103</f>
        <v>3.500000000000001E-2</v>
      </c>
      <c r="E129" s="97">
        <f t="shared" ref="E129:N129" si="11">E103</f>
        <v>4.0000000000000008E-2</v>
      </c>
      <c r="F129" s="97">
        <f t="shared" si="11"/>
        <v>4.5000000000000005E-2</v>
      </c>
      <c r="G129" s="97">
        <f t="shared" si="11"/>
        <v>0.05</v>
      </c>
      <c r="H129" s="97">
        <f t="shared" si="11"/>
        <v>5.5E-2</v>
      </c>
      <c r="I129" s="107"/>
      <c r="J129" s="98">
        <f t="shared" si="11"/>
        <v>6.5000000000000002E-2</v>
      </c>
      <c r="K129" s="98">
        <f t="shared" si="11"/>
        <v>7.0000000000000007E-2</v>
      </c>
      <c r="L129" s="98">
        <f t="shared" si="11"/>
        <v>7.5000000000000011E-2</v>
      </c>
      <c r="M129" s="98">
        <f t="shared" si="11"/>
        <v>8.0000000000000016E-2</v>
      </c>
      <c r="N129" s="98">
        <f t="shared" si="11"/>
        <v>8.500000000000002E-2</v>
      </c>
    </row>
    <row r="130" spans="2:14" x14ac:dyDescent="0.2">
      <c r="B130" s="96"/>
      <c r="C130" s="105">
        <f>C104</f>
        <v>7.5000000000000011E-2</v>
      </c>
      <c r="D130" s="99">
        <f>D104/E104-1</f>
        <v>0.26784888374246352</v>
      </c>
      <c r="E130" s="99">
        <f>E104/F104-1</f>
        <v>0.22118090780424571</v>
      </c>
      <c r="F130" s="99">
        <f>F104/G104-1</f>
        <v>0.18966375603396757</v>
      </c>
      <c r="G130" s="99">
        <f>G104/H104-1</f>
        <v>0.16700240925914933</v>
      </c>
      <c r="H130" s="99">
        <f>H104/I104-1</f>
        <v>0.14997524899426629</v>
      </c>
      <c r="I130" s="107"/>
      <c r="J130" s="99">
        <f>J104/I104-1</f>
        <v>-0.12031011398182678</v>
      </c>
      <c r="K130" s="99">
        <f t="shared" ref="K130:N130" si="12">K104/J104-1</f>
        <v>-0.11211142239082639</v>
      </c>
      <c r="L130" s="99">
        <f t="shared" si="12"/>
        <v>-0.10536960395255235</v>
      </c>
      <c r="M130" s="99">
        <f t="shared" si="12"/>
        <v>-9.9774097834863795E-2</v>
      </c>
      <c r="N130" s="99">
        <f t="shared" si="12"/>
        <v>-9.5105687756604884E-2</v>
      </c>
    </row>
    <row r="131" spans="2:14" x14ac:dyDescent="0.2">
      <c r="C131" s="105">
        <f t="shared" ref="C131:C146" si="13">C105</f>
        <v>0.1</v>
      </c>
      <c r="D131" s="99">
        <f>D105/E105-1</f>
        <v>0.26718463585325636</v>
      </c>
      <c r="E131" s="99">
        <f>E105/F105-1</f>
        <v>0.22051160385087409</v>
      </c>
      <c r="F131" s="99">
        <f>F105/G105-1</f>
        <v>0.18898022441825058</v>
      </c>
      <c r="G131" s="99">
        <f>G105/H105-1</f>
        <v>0.16629791508117941</v>
      </c>
      <c r="H131" s="99">
        <f>H105/I105-1</f>
        <v>0.14924407218670988</v>
      </c>
      <c r="I131" s="107"/>
      <c r="J131" s="99">
        <f t="shared" ref="J131:N131" si="14">J105/I105-1</f>
        <v>-0.11971906329926407</v>
      </c>
      <c r="K131" s="99">
        <f t="shared" si="14"/>
        <v>-0.11147962987269699</v>
      </c>
      <c r="L131" s="99">
        <f t="shared" si="14"/>
        <v>-0.10469333494877331</v>
      </c>
      <c r="M131" s="99">
        <f t="shared" si="14"/>
        <v>-9.9048759641858886E-2</v>
      </c>
      <c r="N131" s="99">
        <f t="shared" si="14"/>
        <v>-9.4325711905799414E-2</v>
      </c>
    </row>
    <row r="132" spans="2:14" x14ac:dyDescent="0.2">
      <c r="C132" s="105">
        <f t="shared" si="13"/>
        <v>0.125</v>
      </c>
      <c r="D132" s="99">
        <f>D106/E106-1</f>
        <v>0.26642503173004539</v>
      </c>
      <c r="E132" s="99">
        <f>E106/F106-1</f>
        <v>0.21974617654917106</v>
      </c>
      <c r="F132" s="99">
        <f>F106/G106-1</f>
        <v>0.18819851401269827</v>
      </c>
      <c r="G132" s="99">
        <f>G106/H106-1</f>
        <v>0.16549225559857028</v>
      </c>
      <c r="H132" s="99">
        <f>H106/I106-1</f>
        <v>0.14840796913958698</v>
      </c>
      <c r="I132" s="107"/>
      <c r="J132" s="99">
        <f t="shared" ref="J132:N132" si="15">J106/I106-1</f>
        <v>-0.11904232127737879</v>
      </c>
      <c r="K132" s="99">
        <f t="shared" si="15"/>
        <v>-0.11075633919863137</v>
      </c>
      <c r="L132" s="99">
        <f t="shared" si="15"/>
        <v>-0.10391929353268503</v>
      </c>
      <c r="M132" s="99">
        <f t="shared" si="15"/>
        <v>-9.8218808790152434E-2</v>
      </c>
      <c r="N132" s="99">
        <f t="shared" si="15"/>
        <v>-9.3433609998328393E-2</v>
      </c>
    </row>
    <row r="133" spans="2:14" x14ac:dyDescent="0.2">
      <c r="C133" s="105">
        <f t="shared" si="13"/>
        <v>0.15</v>
      </c>
      <c r="D133" s="99">
        <f>D107/E107-1</f>
        <v>0.26556250381854452</v>
      </c>
      <c r="E133" s="99">
        <f>E107/F107-1</f>
        <v>0.21887730936735128</v>
      </c>
      <c r="F133" s="99">
        <f>F107/G107-1</f>
        <v>0.18731148705966061</v>
      </c>
      <c r="G133" s="99">
        <f>G107/H107-1</f>
        <v>0.16457844033168278</v>
      </c>
      <c r="H133" s="99">
        <f>H107/I107-1</f>
        <v>0.14746008930569787</v>
      </c>
      <c r="I133" s="107"/>
      <c r="J133" s="99">
        <f t="shared" ref="J133:N133" si="16">J107/I107-1</f>
        <v>-0.11827428513095661</v>
      </c>
      <c r="K133" s="99">
        <f t="shared" si="16"/>
        <v>-0.10993593646906952</v>
      </c>
      <c r="L133" s="99">
        <f t="shared" si="16"/>
        <v>-0.10304190004000768</v>
      </c>
      <c r="M133" s="99">
        <f t="shared" si="16"/>
        <v>-9.7278754372449927E-2</v>
      </c>
      <c r="N133" s="99">
        <f t="shared" si="16"/>
        <v>-9.2424047460034076E-2</v>
      </c>
    </row>
    <row r="134" spans="2:14" x14ac:dyDescent="0.2">
      <c r="C134" s="105">
        <f t="shared" si="13"/>
        <v>0.17499999999999999</v>
      </c>
      <c r="D134" s="99">
        <f>D108/E108-1</f>
        <v>0.26458930337556574</v>
      </c>
      <c r="E134" s="99">
        <f>E108/F108-1</f>
        <v>0.21789759501367234</v>
      </c>
      <c r="F134" s="99">
        <f>F108/G108-1</f>
        <v>0.18631200964834504</v>
      </c>
      <c r="G134" s="99">
        <f>G108/H108-1</f>
        <v>0.16354958517784102</v>
      </c>
      <c r="H134" s="99">
        <f>H108/I108-1</f>
        <v>0.14639380188671924</v>
      </c>
      <c r="I134" s="107"/>
      <c r="J134" s="99">
        <f t="shared" ref="J134:N134" si="17">J108/I108-1</f>
        <v>-0.11740953045191771</v>
      </c>
      <c r="K134" s="99">
        <f t="shared" si="17"/>
        <v>-0.10901309645077706</v>
      </c>
      <c r="L134" s="99">
        <f t="shared" si="17"/>
        <v>-0.10205599147479127</v>
      </c>
      <c r="M134" s="99">
        <f t="shared" si="17"/>
        <v>-9.6223670721419574E-2</v>
      </c>
      <c r="N134" s="99">
        <f t="shared" si="17"/>
        <v>-9.1292427583433033E-2</v>
      </c>
    </row>
    <row r="135" spans="2:14" x14ac:dyDescent="0.2">
      <c r="C135" s="105">
        <f t="shared" si="13"/>
        <v>0.19999999999999998</v>
      </c>
      <c r="D135" s="99">
        <f>D109/E109-1</f>
        <v>0.26349755656859841</v>
      </c>
      <c r="E135" s="99">
        <f>E109/F109-1</f>
        <v>0.21679960656365838</v>
      </c>
      <c r="F135" s="99">
        <f>F109/G109-1</f>
        <v>0.18519303845346191</v>
      </c>
      <c r="G135" s="99">
        <f>G109/H109-1</f>
        <v>0.16239901534053458</v>
      </c>
      <c r="H135" s="99">
        <f>H109/I109-1</f>
        <v>0.14520281546219516</v>
      </c>
      <c r="I135" s="107"/>
      <c r="J135" s="99">
        <f t="shared" ref="J135:N135" si="18">J109/I109-1</f>
        <v>-0.11644290889909537</v>
      </c>
      <c r="K135" s="99">
        <f t="shared" si="18"/>
        <v>-0.10798289691113572</v>
      </c>
      <c r="L135" s="99">
        <f t="shared" si="18"/>
        <v>-0.10095695285965511</v>
      </c>
      <c r="M135" s="99">
        <f t="shared" si="18"/>
        <v>-9.5049345813569164E-2</v>
      </c>
      <c r="N135" s="99">
        <f t="shared" si="18"/>
        <v>-9.0035056522830392E-2</v>
      </c>
    </row>
    <row r="136" spans="2:14" x14ac:dyDescent="0.2">
      <c r="C136" s="105">
        <f t="shared" si="13"/>
        <v>0.22499999999999998</v>
      </c>
      <c r="D136" s="99">
        <f>D110/E110-1</f>
        <v>0.26227933010087701</v>
      </c>
      <c r="E136" s="99">
        <f>E110/F110-1</f>
        <v>0.21557597877701462</v>
      </c>
      <c r="F136" s="99">
        <f>F110/G110-1</f>
        <v>0.18394771793885045</v>
      </c>
      <c r="G136" s="99">
        <f>G110/H110-1</f>
        <v>0.16112037849649807</v>
      </c>
      <c r="H136" s="99">
        <f>H110/I110-1</f>
        <v>0.14388130699341395</v>
      </c>
      <c r="I136" s="107"/>
      <c r="J136" s="99">
        <f t="shared" ref="J136:N136" si="19">J110/I110-1</f>
        <v>-0.1153696535667843</v>
      </c>
      <c r="K136" s="99">
        <f t="shared" si="19"/>
        <v>-0.10684093943548689</v>
      </c>
      <c r="L136" s="99">
        <f t="shared" si="19"/>
        <v>-9.9740852944652514E-2</v>
      </c>
      <c r="M136" s="99">
        <f t="shared" si="19"/>
        <v>-9.3752430741247283E-2</v>
      </c>
      <c r="N136" s="99">
        <f t="shared" si="19"/>
        <v>-8.8649304607807178E-2</v>
      </c>
    </row>
    <row r="137" spans="2:14" x14ac:dyDescent="0.2">
      <c r="C137" s="105">
        <f t="shared" si="13"/>
        <v>0.24999999999999997</v>
      </c>
      <c r="D137" s="99">
        <f>D111/E111-1</f>
        <v>0.26092670657541839</v>
      </c>
      <c r="E137" s="99">
        <f>E111/F111-1</f>
        <v>0.21421949942954277</v>
      </c>
      <c r="F137" s="99">
        <f>F111/G111-1</f>
        <v>0.18256948731763156</v>
      </c>
      <c r="G137" s="99">
        <f>G111/H111-1</f>
        <v>0.15970776679817056</v>
      </c>
      <c r="H137" s="99">
        <f>H111/I111-1</f>
        <v>0.14242405793271273</v>
      </c>
      <c r="I137" s="107"/>
      <c r="J137" s="99">
        <f t="shared" ref="J137:N137" si="20">J111/I111-1</f>
        <v>-0.1141854901817615</v>
      </c>
      <c r="K137" s="99">
        <f t="shared" si="20"/>
        <v>-0.1055834739555479</v>
      </c>
      <c r="L137" s="99">
        <f t="shared" si="20"/>
        <v>-9.8404580393118946E-2</v>
      </c>
      <c r="M137" s="99">
        <f t="shared" si="20"/>
        <v>-9.2330585075438454E-2</v>
      </c>
      <c r="N137" s="99">
        <f t="shared" si="20"/>
        <v>-8.7133757332041761E-2</v>
      </c>
    </row>
    <row r="138" spans="2:14" x14ac:dyDescent="0.2">
      <c r="C138" s="105">
        <f t="shared" si="13"/>
        <v>0.27499999999999997</v>
      </c>
      <c r="D138" s="99">
        <f>D112/E112-1</f>
        <v>0.25943186958585573</v>
      </c>
      <c r="E138" s="99">
        <f>E112/F112-1</f>
        <v>0.21272321014858253</v>
      </c>
      <c r="F138" s="99">
        <f>F112/G112-1</f>
        <v>0.18105219610348922</v>
      </c>
      <c r="G138" s="99">
        <f>G112/H112-1</f>
        <v>0.15815584573163877</v>
      </c>
      <c r="H138" s="99">
        <f>H112/I112-1</f>
        <v>0.14082659448277157</v>
      </c>
      <c r="I138" s="107"/>
      <c r="J138" s="99">
        <f t="shared" ref="J138:N138" si="21">J112/I112-1</f>
        <v>-0.11288675171781237</v>
      </c>
      <c r="K138" s="99">
        <f t="shared" si="21"/>
        <v>-0.10420752357525154</v>
      </c>
      <c r="L138" s="99">
        <f t="shared" si="21"/>
        <v>-9.6945975882122504E-2</v>
      </c>
      <c r="M138" s="99">
        <f t="shared" si="21"/>
        <v>-9.0782612291378961E-2</v>
      </c>
      <c r="N138" s="99">
        <f t="shared" si="21"/>
        <v>-8.5488348858953067E-2</v>
      </c>
    </row>
    <row r="139" spans="2:14" x14ac:dyDescent="0.2">
      <c r="C139" s="105">
        <f t="shared" si="13"/>
        <v>0.3</v>
      </c>
      <c r="D139" s="99">
        <f>D113/E113-1</f>
        <v>0.25778719824911844</v>
      </c>
      <c r="E139" s="99">
        <f>E113/F113-1</f>
        <v>0.2110805158535578</v>
      </c>
      <c r="F139" s="99">
        <f>F113/G113-1</f>
        <v>0.1793902265870968</v>
      </c>
      <c r="G139" s="99">
        <f>G113/H113-1</f>
        <v>0.1564599872494894</v>
      </c>
      <c r="H139" s="99">
        <f>H113/I113-1</f>
        <v>0.13908532837992338</v>
      </c>
      <c r="I139" s="107"/>
      <c r="J139" s="99">
        <f t="shared" ref="J139:N139" si="22">J113/I113-1</f>
        <v>-0.1114704934684918</v>
      </c>
      <c r="K139" s="99">
        <f t="shared" si="22"/>
        <v>-0.10271100570296332</v>
      </c>
      <c r="L139" s="99">
        <f t="shared" si="22"/>
        <v>-9.5363955016088742E-2</v>
      </c>
      <c r="M139" s="99">
        <f t="shared" si="22"/>
        <v>-8.9108579027227797E-2</v>
      </c>
      <c r="N139" s="99">
        <f t="shared" si="22"/>
        <v>-8.3714470758370796E-2</v>
      </c>
    </row>
    <row r="140" spans="2:14" x14ac:dyDescent="0.2">
      <c r="C140" s="105">
        <f t="shared" si="13"/>
        <v>0.32500000000000001</v>
      </c>
      <c r="D140" s="99">
        <f>D114/E114-1</f>
        <v>0.25598537057670501</v>
      </c>
      <c r="E140" s="99">
        <f>E114/F114-1</f>
        <v>0.2092853014741618</v>
      </c>
      <c r="F140" s="99">
        <f>F114/G114-1</f>
        <v>0.17757862104551836</v>
      </c>
      <c r="G140" s="99">
        <f>G114/H114-1</f>
        <v>0.15461640400533083</v>
      </c>
      <c r="H140" s="99">
        <f>H114/I114-1</f>
        <v>0.13719769396766091</v>
      </c>
      <c r="I140" s="107"/>
      <c r="J140" s="99">
        <f t="shared" ref="J140:N140" si="23">J114/I114-1</f>
        <v>-0.10993460512153386</v>
      </c>
      <c r="K140" s="99">
        <f t="shared" si="23"/>
        <v>-0.10109284503991045</v>
      </c>
      <c r="L140" s="99">
        <f t="shared" si="23"/>
        <v>-9.3658616623852553E-2</v>
      </c>
      <c r="M140" s="99">
        <f t="shared" si="23"/>
        <v>-8.7309911873026169E-2</v>
      </c>
      <c r="N140" s="99">
        <f t="shared" si="23"/>
        <v>-8.1815049030939613E-2</v>
      </c>
    </row>
    <row r="141" spans="2:14" x14ac:dyDescent="0.2">
      <c r="C141" s="105">
        <f t="shared" si="13"/>
        <v>0.35000000000000003</v>
      </c>
      <c r="D141" s="99">
        <f>D115/E115-1</f>
        <v>0.25401947472195929</v>
      </c>
      <c r="E141" s="99">
        <f>E115/F115-1</f>
        <v>0.20733205416049216</v>
      </c>
      <c r="F141" s="99">
        <f>F115/G115-1</f>
        <v>0.17561321096496463</v>
      </c>
      <c r="G141" s="99">
        <f>G115/H115-1</f>
        <v>0.15262228097035369</v>
      </c>
      <c r="H141" s="99">
        <f>H115/I115-1</f>
        <v>0.13516227683465565</v>
      </c>
      <c r="I141" s="107"/>
      <c r="J141" s="99">
        <f t="shared" ref="J141:N141" si="24">J115/I115-1</f>
        <v>-0.10827791597548664</v>
      </c>
      <c r="K141" s="99">
        <f t="shared" si="24"/>
        <v>-9.9353073689815052E-2</v>
      </c>
      <c r="L141" s="99">
        <f t="shared" si="24"/>
        <v>-9.1831330956186452E-2</v>
      </c>
      <c r="M141" s="99">
        <f t="shared" si="24"/>
        <v>-8.5389465707089496E-2</v>
      </c>
      <c r="N141" s="99">
        <f t="shared" si="24"/>
        <v>-7.9794583337945313E-2</v>
      </c>
    </row>
    <row r="142" spans="2:14" x14ac:dyDescent="0.2">
      <c r="C142" s="105">
        <f t="shared" si="13"/>
        <v>0.37500000000000006</v>
      </c>
      <c r="D142" s="99">
        <f>D116/E116-1</f>
        <v>0.25188312674853774</v>
      </c>
      <c r="E142" s="99">
        <f>E116/F116-1</f>
        <v>0.20521598872989899</v>
      </c>
      <c r="F142" s="99">
        <f>F116/G116-1</f>
        <v>0.17349074505873863</v>
      </c>
      <c r="G142" s="99">
        <f>G116/H116-1</f>
        <v>0.15047590025577029</v>
      </c>
      <c r="H142" s="99">
        <f>H116/I116-1</f>
        <v>0.13297892897125152</v>
      </c>
      <c r="I142" s="107"/>
      <c r="J142" s="99">
        <f t="shared" ref="J142:N142" si="25">J116/I116-1</f>
        <v>-0.10650028917620824</v>
      </c>
      <c r="K142" s="99">
        <f t="shared" si="25"/>
        <v>-9.749291359663137E-2</v>
      </c>
      <c r="L142" s="99">
        <f t="shared" si="25"/>
        <v>-8.9884802574374922E-2</v>
      </c>
      <c r="M142" s="99">
        <f t="shared" si="25"/>
        <v>-8.3351558347085519E-2</v>
      </c>
      <c r="N142" s="99">
        <f t="shared" si="25"/>
        <v>-7.7659143736679925E-2</v>
      </c>
    </row>
    <row r="143" spans="2:14" x14ac:dyDescent="0.2">
      <c r="C143" s="105">
        <f t="shared" si="13"/>
        <v>0.40000000000000008</v>
      </c>
      <c r="D143" s="99">
        <f>D117/E117-1</f>
        <v>0.24957059315204888</v>
      </c>
      <c r="E143" s="99">
        <f>E117/F117-1</f>
        <v>0.20293317363726349</v>
      </c>
      <c r="F143" s="99">
        <f>F117/G117-1</f>
        <v>0.17120901242760822</v>
      </c>
      <c r="G143" s="99">
        <f>G117/H117-1</f>
        <v>0.148176754644324</v>
      </c>
      <c r="H143" s="99">
        <f>H117/I117-1</f>
        <v>0.13064886530232678</v>
      </c>
      <c r="I143" s="107"/>
      <c r="J143" s="99">
        <f t="shared" ref="J143:N143" si="26">J117/I117-1</f>
        <v>-0.10460270077095857</v>
      </c>
      <c r="K143" s="99">
        <f t="shared" si="26"/>
        <v>-9.5514836728583963E-2</v>
      </c>
      <c r="L143" s="99">
        <f t="shared" si="26"/>
        <v>-8.7823103350921583E-2</v>
      </c>
      <c r="M143" s="99">
        <f t="shared" si="26"/>
        <v>-8.1201967464065827E-2</v>
      </c>
      <c r="N143" s="99">
        <f t="shared" si="26"/>
        <v>-7.541632207429072E-2</v>
      </c>
    </row>
    <row r="144" spans="2:14" x14ac:dyDescent="0.2">
      <c r="C144" s="105">
        <f t="shared" si="13"/>
        <v>0.4250000000000001</v>
      </c>
      <c r="D144" s="99">
        <f>D118/E118-1</f>
        <v>0.24707691594869785</v>
      </c>
      <c r="E144" s="99">
        <f>E118/F118-1</f>
        <v>0.20048065433610618</v>
      </c>
      <c r="F144" s="99">
        <f>F118/G118-1</f>
        <v>0.16876695687698273</v>
      </c>
      <c r="G144" s="99">
        <f>G118/H118-1</f>
        <v>0.1457256451942186</v>
      </c>
      <c r="H144" s="99">
        <f>H118/I118-1</f>
        <v>0.12817473662679335</v>
      </c>
      <c r="I144" s="107"/>
      <c r="J144" s="99">
        <f t="shared" ref="J144:N144" si="27">J118/I118-1</f>
        <v>-0.10258729951708567</v>
      </c>
      <c r="K144" s="99">
        <f t="shared" si="27"/>
        <v>-9.3422598933604828E-2</v>
      </c>
      <c r="L144" s="99">
        <f t="shared" si="27"/>
        <v>-8.5651671992408196E-2</v>
      </c>
      <c r="M144" s="99">
        <f t="shared" si="27"/>
        <v>-7.8947887277566409E-2</v>
      </c>
      <c r="N144" s="99">
        <f t="shared" si="27"/>
        <v>-7.3075137409016833E-2</v>
      </c>
    </row>
    <row r="145" spans="2:14" x14ac:dyDescent="0.2">
      <c r="C145" s="105">
        <f t="shared" si="13"/>
        <v>0.45000000000000012</v>
      </c>
      <c r="D145" s="99">
        <f>D119/E119-1</f>
        <v>0.24439803774153623</v>
      </c>
      <c r="E145" s="99">
        <f>E119/F119-1</f>
        <v>0.19785657054765138</v>
      </c>
      <c r="F145" s="99">
        <f>F119/G119-1</f>
        <v>0.16616477821236098</v>
      </c>
      <c r="G145" s="99">
        <f>G119/H119-1</f>
        <v>0.14312475835885219</v>
      </c>
      <c r="H145" s="99">
        <f>H119/I119-1</f>
        <v>0.12556067446397856</v>
      </c>
      <c r="I145" s="107"/>
      <c r="J145" s="99">
        <f t="shared" ref="J145:N145" si="28">J119/I119-1</f>
        <v>-0.10045744376468202</v>
      </c>
      <c r="K145" s="99">
        <f t="shared" si="28"/>
        <v>-9.122124419760258E-2</v>
      </c>
      <c r="L145" s="99">
        <f t="shared" si="28"/>
        <v>-8.3377277809488781E-2</v>
      </c>
      <c r="M145" s="99">
        <f t="shared" si="28"/>
        <v>-7.6597844421997574E-2</v>
      </c>
      <c r="N145" s="99">
        <f t="shared" si="28"/>
        <v>-7.0645897249670631E-2</v>
      </c>
    </row>
    <row r="146" spans="2:14" x14ac:dyDescent="0.2">
      <c r="C146" s="105">
        <f t="shared" si="13"/>
        <v>0.47500000000000014</v>
      </c>
      <c r="D146" s="99">
        <f>D120/E120-1</f>
        <v>0.24153092380980445</v>
      </c>
      <c r="E146" s="99">
        <f>E120/F120-1</f>
        <v>0.19506026370573326</v>
      </c>
      <c r="F146" s="99">
        <f>F120/G120-1</f>
        <v>0.1634040163164765</v>
      </c>
      <c r="G146" s="99">
        <f>G120/H120-1</f>
        <v>0.14037771839412705</v>
      </c>
      <c r="H146" s="99">
        <f>H120/I120-1</f>
        <v>0.12281230408333776</v>
      </c>
      <c r="I146" s="108"/>
      <c r="J146" s="99">
        <f t="shared" ref="J146:N146" si="29">J120/I120-1</f>
        <v>-9.8217712365176291E-2</v>
      </c>
      <c r="K146" s="99">
        <f t="shared" si="29"/>
        <v>-8.8917077120155064E-2</v>
      </c>
      <c r="L146" s="99">
        <f t="shared" si="29"/>
        <v>-8.1007948032331023E-2</v>
      </c>
      <c r="M146" s="99">
        <f t="shared" si="29"/>
        <v>-7.4161574422754062E-2</v>
      </c>
      <c r="N146" s="99">
        <f t="shared" si="29"/>
        <v>-6.8140018839196292E-2</v>
      </c>
    </row>
    <row r="147" spans="2:14" x14ac:dyDescent="0.2"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</row>
    <row r="149" spans="2:14" x14ac:dyDescent="0.2">
      <c r="B149" s="59" t="s">
        <v>39</v>
      </c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</row>
    <row r="150" spans="2:14" ht="12" customHeight="1" x14ac:dyDescent="0.2">
      <c r="B150" s="2" t="str">
        <f>C128</f>
        <v>구분</v>
      </c>
      <c r="C150" s="2" t="str">
        <f>C129</f>
        <v>성장률/금리</v>
      </c>
      <c r="D150" s="115">
        <f>D129</f>
        <v>3.500000000000001E-2</v>
      </c>
      <c r="E150" s="115">
        <f t="shared" ref="E150:N150" si="30">E129</f>
        <v>4.0000000000000008E-2</v>
      </c>
      <c r="F150" s="115">
        <f t="shared" si="30"/>
        <v>4.5000000000000005E-2</v>
      </c>
      <c r="G150" s="115">
        <f t="shared" si="30"/>
        <v>0.05</v>
      </c>
      <c r="H150" s="115">
        <f t="shared" si="30"/>
        <v>5.5E-2</v>
      </c>
      <c r="I150" s="115">
        <f>I103</f>
        <v>0.06</v>
      </c>
      <c r="J150" s="115">
        <f t="shared" si="30"/>
        <v>6.5000000000000002E-2</v>
      </c>
      <c r="K150" s="115">
        <f t="shared" si="30"/>
        <v>7.0000000000000007E-2</v>
      </c>
      <c r="L150" s="115">
        <f t="shared" si="30"/>
        <v>7.5000000000000011E-2</v>
      </c>
      <c r="M150" s="115">
        <f t="shared" si="30"/>
        <v>8.0000000000000016E-2</v>
      </c>
      <c r="N150" s="115">
        <f t="shared" si="30"/>
        <v>8.500000000000002E-2</v>
      </c>
    </row>
    <row r="151" spans="2:14" x14ac:dyDescent="0.2">
      <c r="B151" s="112" t="s">
        <v>43</v>
      </c>
      <c r="C151" s="110">
        <f t="shared" ref="C151:C167" si="31">C130</f>
        <v>7.5000000000000011E-2</v>
      </c>
      <c r="D151" s="15">
        <f t="shared" ref="D151:N151" si="32">D104/D105-1</f>
        <v>-1.9771931638131734E-3</v>
      </c>
      <c r="E151" s="15">
        <f t="shared" si="32"/>
        <v>-2.5000745192508278E-3</v>
      </c>
      <c r="F151" s="15">
        <f t="shared" si="32"/>
        <v>-3.0467835607577154E-3</v>
      </c>
      <c r="G151" s="15">
        <f t="shared" si="32"/>
        <v>-3.6195916667209893E-3</v>
      </c>
      <c r="H151" s="15">
        <f t="shared" si="32"/>
        <v>-4.2210850236710229E-3</v>
      </c>
      <c r="I151" s="15">
        <f t="shared" si="32"/>
        <v>-4.8542207791762992E-3</v>
      </c>
      <c r="J151" s="15">
        <f t="shared" si="32"/>
        <v>-5.5223956396500684E-3</v>
      </c>
      <c r="K151" s="15">
        <f t="shared" si="32"/>
        <v>-6.2295302546867548E-3</v>
      </c>
      <c r="L151" s="15">
        <f t="shared" si="32"/>
        <v>-6.9801737959377386E-3</v>
      </c>
      <c r="M151" s="15">
        <f t="shared" si="32"/>
        <v>-7.779634603684249E-3</v>
      </c>
      <c r="N151" s="15">
        <f t="shared" si="32"/>
        <v>-8.6341448110072161E-3</v>
      </c>
    </row>
    <row r="152" spans="2:14" x14ac:dyDescent="0.2">
      <c r="B152" s="112"/>
      <c r="C152" s="110">
        <f t="shared" si="31"/>
        <v>0.1</v>
      </c>
      <c r="D152" s="15">
        <f t="shared" ref="D152:N152" si="33">D105/D106-1</f>
        <v>-2.2612155942401957E-3</v>
      </c>
      <c r="E152" s="15">
        <f t="shared" si="33"/>
        <v>-2.8593024657810329E-3</v>
      </c>
      <c r="F152" s="15">
        <f t="shared" si="33"/>
        <v>-3.4846457325912183E-3</v>
      </c>
      <c r="G152" s="15">
        <f t="shared" si="33"/>
        <v>-4.1398176233640172E-3</v>
      </c>
      <c r="H152" s="15">
        <f t="shared" si="33"/>
        <v>-4.8277415139154067E-3</v>
      </c>
      <c r="I152" s="15">
        <f t="shared" si="33"/>
        <v>-5.5517535648536009E-3</v>
      </c>
      <c r="J152" s="15">
        <f t="shared" si="33"/>
        <v>-6.3156777955029053E-3</v>
      </c>
      <c r="K152" s="15">
        <f t="shared" si="33"/>
        <v>-7.1239181405260421E-3</v>
      </c>
      <c r="L152" s="15">
        <f t="shared" si="33"/>
        <v>-7.9815721474206791E-3</v>
      </c>
      <c r="M152" s="15">
        <f t="shared" si="33"/>
        <v>-8.8945724928816139E-3</v>
      </c>
      <c r="N152" s="15">
        <f t="shared" si="33"/>
        <v>-9.8698645973929189E-3</v>
      </c>
    </row>
    <row r="153" spans="2:14" x14ac:dyDescent="0.2">
      <c r="B153" s="112"/>
      <c r="C153" s="110">
        <f t="shared" si="31"/>
        <v>0.125</v>
      </c>
      <c r="D153" s="15">
        <f t="shared" ref="D153:N153" si="34">D106/D107-1</f>
        <v>-2.5702130820833835E-3</v>
      </c>
      <c r="E153" s="15">
        <f t="shared" si="34"/>
        <v>-3.2495355918445989E-3</v>
      </c>
      <c r="F153" s="15">
        <f t="shared" si="34"/>
        <v>-3.9595552530155009E-3</v>
      </c>
      <c r="G153" s="15">
        <f t="shared" si="34"/>
        <v>-4.7031302620621496E-3</v>
      </c>
      <c r="H153" s="15">
        <f t="shared" si="34"/>
        <v>-5.4835022210201201E-3</v>
      </c>
      <c r="I153" s="15">
        <f t="shared" si="34"/>
        <v>-6.3043621924301352E-3</v>
      </c>
      <c r="J153" s="15">
        <f t="shared" si="34"/>
        <v>-7.1699308783695903E-3</v>
      </c>
      <c r="K153" s="15">
        <f t="shared" si="34"/>
        <v>-8.0850565778244343E-3</v>
      </c>
      <c r="L153" s="15">
        <f t="shared" si="34"/>
        <v>-9.0553356986515787E-3</v>
      </c>
      <c r="M153" s="15">
        <f t="shared" si="34"/>
        <v>-1.0087262125427543E-2</v>
      </c>
      <c r="N153" s="15">
        <f t="shared" si="34"/>
        <v>-1.1188413840104161E-2</v>
      </c>
    </row>
    <row r="154" spans="2:14" x14ac:dyDescent="0.2">
      <c r="B154" s="112"/>
      <c r="C154" s="110">
        <f t="shared" si="31"/>
        <v>0.15</v>
      </c>
      <c r="D154" s="15">
        <f t="shared" ref="D154:N154" si="35">D107/D108-1</f>
        <v>-2.905478387408067E-3</v>
      </c>
      <c r="E154" s="15">
        <f t="shared" si="35"/>
        <v>-3.6722305843143177E-3</v>
      </c>
      <c r="F154" s="15">
        <f t="shared" si="35"/>
        <v>-4.4730631284627398E-3</v>
      </c>
      <c r="G154" s="15">
        <f t="shared" si="35"/>
        <v>-5.3110965313261094E-3</v>
      </c>
      <c r="H154" s="15">
        <f t="shared" si="35"/>
        <v>-6.1898615585331829E-3</v>
      </c>
      <c r="I154" s="15">
        <f t="shared" si="35"/>
        <v>-7.1133684040867173E-3</v>
      </c>
      <c r="J154" s="15">
        <f t="shared" si="35"/>
        <v>-8.0861903300558646E-3</v>
      </c>
      <c r="K154" s="15">
        <f t="shared" si="35"/>
        <v>-9.1135654290769308E-3</v>
      </c>
      <c r="L154" s="15">
        <f t="shared" si="35"/>
        <v>-1.02015212634331E-2</v>
      </c>
      <c r="M154" s="15">
        <f t="shared" si="35"/>
        <v>-1.1357028615084253E-2</v>
      </c>
      <c r="N154" s="15">
        <f t="shared" si="35"/>
        <v>-1.2588192601432291E-2</v>
      </c>
    </row>
    <row r="155" spans="2:14" x14ac:dyDescent="0.2">
      <c r="B155" s="112"/>
      <c r="C155" s="110">
        <f t="shared" si="31"/>
        <v>0.17499999999999999</v>
      </c>
      <c r="D155" s="15">
        <f t="shared" ref="D155:N155" si="36">D108/D109-1</f>
        <v>-3.2682761722285791E-3</v>
      </c>
      <c r="E155" s="15">
        <f t="shared" si="36"/>
        <v>-4.1287758411624464E-3</v>
      </c>
      <c r="F155" s="15">
        <f t="shared" si="36"/>
        <v>-5.0265977157638586E-3</v>
      </c>
      <c r="G155" s="15">
        <f t="shared" si="36"/>
        <v>-5.9650916092556239E-3</v>
      </c>
      <c r="H155" s="15">
        <f t="shared" si="36"/>
        <v>-6.9480377573127861E-3</v>
      </c>
      <c r="I155" s="15">
        <f t="shared" si="36"/>
        <v>-7.9797176250262503E-3</v>
      </c>
      <c r="J155" s="15">
        <f t="shared" si="36"/>
        <v>-9.0649991483581216E-3</v>
      </c>
      <c r="K155" s="15">
        <f t="shared" si="36"/>
        <v>-1.0209439964746991E-2</v>
      </c>
      <c r="L155" s="15">
        <f t="shared" si="36"/>
        <v>-1.1419413224465935E-2</v>
      </c>
      <c r="M155" s="15">
        <f t="shared" si="36"/>
        <v>-1.2702261964446793E-2</v>
      </c>
      <c r="N155" s="15">
        <f t="shared" si="36"/>
        <v>-1.4066489908504343E-2</v>
      </c>
    </row>
    <row r="156" spans="2:14" x14ac:dyDescent="0.2">
      <c r="B156" s="112"/>
      <c r="C156" s="110">
        <f t="shared" si="31"/>
        <v>0.19999999999999998</v>
      </c>
      <c r="D156" s="15">
        <f t="shared" ref="D156:N156" si="37">D109/D110-1</f>
        <v>-3.6598289557981944E-3</v>
      </c>
      <c r="E156" s="15">
        <f t="shared" si="37"/>
        <v>-4.6204702810703768E-3</v>
      </c>
      <c r="F156" s="15">
        <f t="shared" si="37"/>
        <v>-5.6214354722574633E-3</v>
      </c>
      <c r="G156" s="15">
        <f t="shared" si="37"/>
        <v>-6.6662610707203251E-3</v>
      </c>
      <c r="H156" s="15">
        <f t="shared" si="37"/>
        <v>-7.7589264121888935E-3</v>
      </c>
      <c r="I156" s="15">
        <f t="shared" si="37"/>
        <v>-8.9039244545571217E-3</v>
      </c>
      <c r="J156" s="15">
        <f t="shared" si="37"/>
        <v>-1.0106346632589358E-2</v>
      </c>
      <c r="K156" s="15">
        <f t="shared" si="37"/>
        <v>-1.1371985092155423E-2</v>
      </c>
      <c r="L156" s="15">
        <f t="shared" si="37"/>
        <v>-1.2707456604809431E-2</v>
      </c>
      <c r="M156" s="15">
        <f t="shared" si="37"/>
        <v>-1.4120353724486723E-2</v>
      </c>
      <c r="N156" s="15">
        <f t="shared" si="37"/>
        <v>-1.5619430440745541E-2</v>
      </c>
    </row>
    <row r="157" spans="2:14" x14ac:dyDescent="0.2">
      <c r="B157" s="112"/>
      <c r="C157" s="110">
        <f t="shared" si="31"/>
        <v>0.22499999999999998</v>
      </c>
      <c r="D157" s="15">
        <f t="shared" ref="D157:N157" si="38">D110/D111-1</f>
        <v>-4.0813017701725185E-3</v>
      </c>
      <c r="E157" s="15">
        <f t="shared" si="38"/>
        <v>-5.1485006290510338E-3</v>
      </c>
      <c r="F157" s="15">
        <f t="shared" si="38"/>
        <v>-6.2586702410368789E-3</v>
      </c>
      <c r="G157" s="15">
        <f t="shared" si="38"/>
        <v>-7.4154820744418704E-3</v>
      </c>
      <c r="H157" s="15">
        <f t="shared" si="38"/>
        <v>-8.6230541122490623E-3</v>
      </c>
      <c r="I157" s="15">
        <f t="shared" si="38"/>
        <v>-9.8860200461823311E-3</v>
      </c>
      <c r="J157" s="15">
        <f t="shared" si="38"/>
        <v>-1.1209611733906111E-2</v>
      </c>
      <c r="K157" s="15">
        <f t="shared" si="38"/>
        <v>-1.259975798448898E-2</v>
      </c>
      <c r="L157" s="15">
        <f t="shared" si="38"/>
        <v>-1.4063203574483429E-2</v>
      </c>
      <c r="M157" s="15">
        <f t="shared" si="38"/>
        <v>-1.5607653500534502E-2</v>
      </c>
      <c r="N157" s="15">
        <f t="shared" si="38"/>
        <v>-1.7241948941957852E-2</v>
      </c>
    </row>
    <row r="158" spans="2:14" x14ac:dyDescent="0.2">
      <c r="B158" s="112"/>
      <c r="C158" s="110">
        <f t="shared" si="31"/>
        <v>0.24999999999999997</v>
      </c>
      <c r="D158" s="15">
        <f t="shared" ref="D158:N158" si="39">D111/D112-1</f>
        <v>-4.5337855843600172E-3</v>
      </c>
      <c r="E158" s="15">
        <f t="shared" si="39"/>
        <v>-5.7139173964697587E-3</v>
      </c>
      <c r="F158" s="15">
        <f t="shared" si="39"/>
        <v>-6.9391815338901708E-3</v>
      </c>
      <c r="G158" s="15">
        <f t="shared" si="39"/>
        <v>-8.213324382261411E-3</v>
      </c>
      <c r="H158" s="15">
        <f t="shared" si="39"/>
        <v>-9.5405334253172436E-3</v>
      </c>
      <c r="I158" s="15">
        <f t="shared" si="39"/>
        <v>-1.0925503205596931E-2</v>
      </c>
      <c r="J158" s="15">
        <f t="shared" si="39"/>
        <v>-1.2373513473942555E-2</v>
      </c>
      <c r="K158" s="15">
        <f t="shared" si="39"/>
        <v>-1.3890522240470715E-2</v>
      </c>
      <c r="L158" s="15">
        <f t="shared" si="39"/>
        <v>-1.5483277152339103E-2</v>
      </c>
      <c r="M158" s="15">
        <f t="shared" si="39"/>
        <v>-1.7159449554035588E-2</v>
      </c>
      <c r="N158" s="15">
        <f t="shared" si="39"/>
        <v>-1.8927796810608188E-2</v>
      </c>
    </row>
    <row r="159" spans="2:14" x14ac:dyDescent="0.2">
      <c r="B159" s="112"/>
      <c r="C159" s="110">
        <f t="shared" si="31"/>
        <v>0.27499999999999997</v>
      </c>
      <c r="D159" s="15">
        <f>D112/D113-1</f>
        <v>-5.0182796081901238E-3</v>
      </c>
      <c r="E159" s="15">
        <f t="shared" ref="E159:N159" si="40">E112/E113-1</f>
        <v>-6.3176098503604505E-3</v>
      </c>
      <c r="F159" s="15">
        <f t="shared" si="40"/>
        <v>-7.6636023898826178E-3</v>
      </c>
      <c r="G159" s="15">
        <f t="shared" si="40"/>
        <v>-9.0600121745438855E-3</v>
      </c>
      <c r="H159" s="15">
        <f t="shared" si="40"/>
        <v>-1.0511020680737726E-2</v>
      </c>
      <c r="I159" s="15">
        <f t="shared" si="40"/>
        <v>-1.2021297200555003E-2</v>
      </c>
      <c r="J159" s="15">
        <f t="shared" si="40"/>
        <v>-1.3596071001207632E-2</v>
      </c>
      <c r="K159" s="15">
        <f t="shared" si="40"/>
        <v>-1.5241216677154057E-2</v>
      </c>
      <c r="L159" s="15">
        <f t="shared" si="40"/>
        <v>-1.6963355599061147E-2</v>
      </c>
      <c r="M159" s="15">
        <f t="shared" si="40"/>
        <v>-1.8769977118066272E-2</v>
      </c>
      <c r="N159" s="15">
        <f t="shared" si="40"/>
        <v>-2.0669584165953103E-2</v>
      </c>
    </row>
    <row r="160" spans="2:14" x14ac:dyDescent="0.2">
      <c r="B160" s="114" t="s">
        <v>42</v>
      </c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06"/>
    </row>
    <row r="161" spans="2:14" x14ac:dyDescent="0.2">
      <c r="B161" s="113" t="s">
        <v>44</v>
      </c>
      <c r="C161" s="111">
        <f t="shared" si="31"/>
        <v>0.32500000000000001</v>
      </c>
      <c r="D161" s="15">
        <f>D114/D113-1</f>
        <v>5.5664868841751591E-3</v>
      </c>
      <c r="E161" s="15">
        <f t="shared" ref="E161:N161" si="41">E114/E113-1</f>
        <v>7.0090654085472881E-3</v>
      </c>
      <c r="F161" s="15">
        <f t="shared" si="41"/>
        <v>8.5039956389896254E-3</v>
      </c>
      <c r="G161" s="15">
        <f t="shared" si="41"/>
        <v>1.0055494107585661E-2</v>
      </c>
      <c r="H161" s="15">
        <f t="shared" si="41"/>
        <v>1.166825604146049E-2</v>
      </c>
      <c r="I161" s="15">
        <f t="shared" si="41"/>
        <v>1.334752414411966E-2</v>
      </c>
      <c r="J161" s="15">
        <f t="shared" si="41"/>
        <v>1.5099169578864036E-2</v>
      </c>
      <c r="K161" s="15">
        <f t="shared" si="41"/>
        <v>1.6929787758458659E-2</v>
      </c>
      <c r="L161" s="15">
        <f t="shared" si="41"/>
        <v>1.8846812200375318E-2</v>
      </c>
      <c r="M161" s="15">
        <f t="shared" si="41"/>
        <v>2.0858650553524871E-2</v>
      </c>
      <c r="N161" s="15">
        <f t="shared" si="41"/>
        <v>2.2974848004664539E-2</v>
      </c>
    </row>
    <row r="162" spans="2:14" x14ac:dyDescent="0.2">
      <c r="B162" s="113"/>
      <c r="C162" s="111">
        <f t="shared" si="31"/>
        <v>0.35000000000000003</v>
      </c>
      <c r="D162" s="15">
        <f t="shared" ref="D162:N162" si="42">D115/D114-1</f>
        <v>6.1239987229046999E-3</v>
      </c>
      <c r="E162" s="15">
        <f t="shared" si="42"/>
        <v>7.7012748644000872E-3</v>
      </c>
      <c r="F162" s="15">
        <f t="shared" si="42"/>
        <v>9.3315552842128113E-3</v>
      </c>
      <c r="G162" s="15">
        <f t="shared" si="42"/>
        <v>1.1018972876048583E-2</v>
      </c>
      <c r="H162" s="15">
        <f t="shared" si="42"/>
        <v>1.2768111562586615E-2</v>
      </c>
      <c r="I162" s="15">
        <f t="shared" si="42"/>
        <v>1.458406828357961E-2</v>
      </c>
      <c r="J162" s="15">
        <f t="shared" si="42"/>
        <v>1.6472525495094148E-2</v>
      </c>
      <c r="K162" s="15">
        <f t="shared" si="42"/>
        <v>1.8439836321643366E-2</v>
      </c>
      <c r="L162" s="15">
        <f t="shared" si="42"/>
        <v>2.0493125016636693E-2</v>
      </c>
      <c r="M162" s="15">
        <f t="shared" si="42"/>
        <v>2.2640406043129113E-2</v>
      </c>
      <c r="N162" s="15">
        <f t="shared" si="42"/>
        <v>2.4890725931839164E-2</v>
      </c>
    </row>
    <row r="163" spans="2:14" x14ac:dyDescent="0.2">
      <c r="B163" s="113"/>
      <c r="C163" s="111">
        <f t="shared" si="31"/>
        <v>0.37500000000000006</v>
      </c>
      <c r="D163" s="15">
        <f t="shared" ref="D163:N163" si="43">D116/D115-1</f>
        <v>6.7168570175266673E-3</v>
      </c>
      <c r="E163" s="15">
        <f t="shared" si="43"/>
        <v>8.434826907323778E-3</v>
      </c>
      <c r="F163" s="15">
        <f t="shared" si="43"/>
        <v>1.0205392595282969E-2</v>
      </c>
      <c r="G163" s="15">
        <f t="shared" si="43"/>
        <v>1.2032528014200627E-2</v>
      </c>
      <c r="H163" s="15">
        <f t="shared" si="43"/>
        <v>1.3920622410769745E-2</v>
      </c>
      <c r="I163" s="15">
        <f t="shared" si="43"/>
        <v>1.5874534675150542E-2</v>
      </c>
      <c r="J163" s="15">
        <f t="shared" si="43"/>
        <v>1.7899656436622502E-2</v>
      </c>
      <c r="K163" s="15">
        <f t="shared" si="43"/>
        <v>2.0001985622961849E-2</v>
      </c>
      <c r="L163" s="15">
        <f t="shared" si="43"/>
        <v>2.2188212567577414E-2</v>
      </c>
      <c r="M163" s="15">
        <f t="shared" si="43"/>
        <v>2.4465821236617336E-2</v>
      </c>
      <c r="N163" s="15">
        <f t="shared" si="43"/>
        <v>2.6843208769008919E-2</v>
      </c>
    </row>
    <row r="164" spans="2:14" x14ac:dyDescent="0.2">
      <c r="B164" s="113"/>
      <c r="C164" s="111">
        <f t="shared" si="31"/>
        <v>0.40000000000000008</v>
      </c>
      <c r="D164" s="15">
        <f t="shared" ref="D164:N164" si="44">D117/D116-1</f>
        <v>7.3456316639943786E-3</v>
      </c>
      <c r="E164" s="15">
        <f t="shared" si="44"/>
        <v>9.209888576941605E-3</v>
      </c>
      <c r="F164" s="15">
        <f t="shared" si="44"/>
        <v>1.1125073572891164E-2</v>
      </c>
      <c r="G164" s="15">
        <f t="shared" si="44"/>
        <v>1.3094932966086548E-2</v>
      </c>
      <c r="H164" s="15">
        <f t="shared" si="44"/>
        <v>1.5123586446211146E-2</v>
      </c>
      <c r="I164" s="15">
        <f t="shared" si="44"/>
        <v>1.7215573322803879E-2</v>
      </c>
      <c r="J164" s="15">
        <f t="shared" si="44"/>
        <v>1.9375905837961893E-2</v>
      </c>
      <c r="K164" s="15">
        <f t="shared" si="44"/>
        <v>2.1610130842464104E-2</v>
      </c>
      <c r="L164" s="15">
        <f t="shared" si="44"/>
        <v>2.3924401408857987E-2</v>
      </c>
      <c r="M164" s="15">
        <f t="shared" si="44"/>
        <v>2.6325560302665751E-2</v>
      </c>
      <c r="N164" s="15">
        <f t="shared" si="44"/>
        <v>2.8821237669313104E-2</v>
      </c>
    </row>
    <row r="165" spans="2:14" x14ac:dyDescent="0.2">
      <c r="B165" s="113"/>
      <c r="C165" s="111">
        <f t="shared" si="31"/>
        <v>0.4250000000000001</v>
      </c>
      <c r="D165" s="15">
        <f t="shared" ref="D165:N165" si="45">D118/D117-1</f>
        <v>8.0107099318269537E-3</v>
      </c>
      <c r="E165" s="15">
        <f t="shared" si="45"/>
        <v>1.0026346093433336E-2</v>
      </c>
      <c r="F165" s="15">
        <f t="shared" si="45"/>
        <v>1.2089777186241157E-2</v>
      </c>
      <c r="G165" s="15">
        <f t="shared" si="45"/>
        <v>1.4204466897108192E-2</v>
      </c>
      <c r="H165" s="15">
        <f t="shared" si="45"/>
        <v>1.6374206366219335E-2</v>
      </c>
      <c r="I165" s="15">
        <f t="shared" si="45"/>
        <v>1.8603152368468878E-2</v>
      </c>
      <c r="J165" s="15">
        <f t="shared" si="45"/>
        <v>2.0895870999907418E-2</v>
      </c>
      <c r="K165" s="15">
        <f t="shared" si="45"/>
        <v>2.3257387819396902E-2</v>
      </c>
      <c r="L165" s="15">
        <f t="shared" si="45"/>
        <v>2.56932455876695E-2</v>
      </c>
      <c r="M165" s="15">
        <f t="shared" si="45"/>
        <v>2.8209570982842935E-2</v>
      </c>
      <c r="N165" s="15">
        <f t="shared" si="45"/>
        <v>3.0813151965013663E-2</v>
      </c>
    </row>
    <row r="166" spans="2:14" x14ac:dyDescent="0.2">
      <c r="B166" s="113"/>
      <c r="C166" s="111">
        <f t="shared" si="31"/>
        <v>0.45000000000000012</v>
      </c>
      <c r="D166" s="15">
        <f t="shared" ref="D166:N166" si="46">D119/D118-1</f>
        <v>8.7122760149893619E-3</v>
      </c>
      <c r="E166" s="15">
        <f t="shared" si="46"/>
        <v>1.0883781635825152E-2</v>
      </c>
      <c r="F166" s="15">
        <f t="shared" si="46"/>
        <v>1.3098273594732701E-2</v>
      </c>
      <c r="G166" s="15">
        <f t="shared" si="46"/>
        <v>1.5358899847529139E-2</v>
      </c>
      <c r="H166" s="15">
        <f t="shared" si="46"/>
        <v>1.7669088281884182E-2</v>
      </c>
      <c r="I166" s="15">
        <f t="shared" si="46"/>
        <v>2.0032577268571439E-2</v>
      </c>
      <c r="J166" s="15">
        <f t="shared" si="46"/>
        <v>2.245345035312396E-2</v>
      </c>
      <c r="K166" s="15">
        <f t="shared" si="46"/>
        <v>2.4936175758179413E-2</v>
      </c>
      <c r="L166" s="15">
        <f t="shared" si="46"/>
        <v>2.7485651493633023E-2</v>
      </c>
      <c r="M166" s="15">
        <f t="shared" si="46"/>
        <v>3.010725702619621E-2</v>
      </c>
      <c r="N166" s="15">
        <f t="shared" si="46"/>
        <v>3.2806912648990938E-2</v>
      </c>
    </row>
    <row r="167" spans="2:14" x14ac:dyDescent="0.2">
      <c r="B167" s="113"/>
      <c r="C167" s="111">
        <f t="shared" si="31"/>
        <v>0.47500000000000014</v>
      </c>
      <c r="D167" s="15">
        <f t="shared" ref="D167:N167" si="47">D120/D119-1</f>
        <v>9.450291366412733E-3</v>
      </c>
      <c r="E167" s="15">
        <f t="shared" si="47"/>
        <v>1.1781452788382163E-2</v>
      </c>
      <c r="F167" s="15">
        <f t="shared" si="47"/>
        <v>1.4148907790345611E-2</v>
      </c>
      <c r="G167" s="15">
        <f t="shared" si="47"/>
        <v>1.6555486779341155E-2</v>
      </c>
      <c r="H167" s="15">
        <f t="shared" si="47"/>
        <v>1.900425309904441E-2</v>
      </c>
      <c r="I167" s="15">
        <f t="shared" si="47"/>
        <v>2.1498526716085653E-2</v>
      </c>
      <c r="J167" s="15">
        <f t="shared" si="47"/>
        <v>2.4041910916172915E-2</v>
      </c>
      <c r="K167" s="15">
        <f t="shared" si="47"/>
        <v>2.6638322465182052E-2</v>
      </c>
      <c r="L167" s="15">
        <f t="shared" si="47"/>
        <v>2.9292025770698116E-2</v>
      </c>
      <c r="M167" s="15">
        <f t="shared" si="47"/>
        <v>3.200767167611196E-2</v>
      </c>
      <c r="N167" s="15">
        <f t="shared" si="47"/>
        <v>3.4790341636080857E-2</v>
      </c>
    </row>
    <row r="169" spans="2:14" x14ac:dyDescent="0.2">
      <c r="B169" s="59" t="s">
        <v>46</v>
      </c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</row>
    <row r="170" spans="2:14" x14ac:dyDescent="0.2">
      <c r="B170" s="2" t="s">
        <v>20</v>
      </c>
      <c r="C170" s="2" t="s">
        <v>35</v>
      </c>
      <c r="D170" s="115">
        <v>3.500000000000001E-2</v>
      </c>
      <c r="E170" s="115">
        <v>4.0000000000000008E-2</v>
      </c>
      <c r="F170" s="115">
        <v>4.5000000000000005E-2</v>
      </c>
      <c r="G170" s="115">
        <v>0.05</v>
      </c>
      <c r="H170" s="115">
        <v>5.5E-2</v>
      </c>
      <c r="I170" s="115">
        <v>0.06</v>
      </c>
      <c r="J170" s="115">
        <v>6.5000000000000002E-2</v>
      </c>
      <c r="K170" s="115">
        <v>7.0000000000000007E-2</v>
      </c>
      <c r="L170" s="115">
        <v>7.5000000000000011E-2</v>
      </c>
      <c r="M170" s="115">
        <v>8.0000000000000016E-2</v>
      </c>
      <c r="N170" s="115">
        <v>8.500000000000002E-2</v>
      </c>
    </row>
    <row r="171" spans="2:14" x14ac:dyDescent="0.2">
      <c r="B171" s="112" t="s">
        <v>43</v>
      </c>
      <c r="C171" s="110">
        <v>7.5000000000000011E-2</v>
      </c>
      <c r="D171" s="86">
        <f>D104/$D$113-1</f>
        <v>-2.9875618762414402E-2</v>
      </c>
      <c r="E171" s="86">
        <f>E104/E$113-1</f>
        <v>-3.757455397354581E-2</v>
      </c>
      <c r="F171" s="86">
        <f t="shared" ref="F171:N171" si="48">F104/F$113-1</f>
        <v>-4.5534778511989948E-2</v>
      </c>
      <c r="G171" s="86">
        <f t="shared" si="48"/>
        <v>-5.377721382973133E-2</v>
      </c>
      <c r="H171" s="86">
        <f t="shared" si="48"/>
        <v>-6.2325165271661764E-2</v>
      </c>
      <c r="I171" s="86">
        <f t="shared" si="48"/>
        <v>-7.1204664653226057E-2</v>
      </c>
      <c r="J171" s="86">
        <f t="shared" si="48"/>
        <v>-8.0444873603709444E-2</v>
      </c>
      <c r="K171" s="86">
        <f t="shared" si="48"/>
        <v>-9.00785606438117E-2</v>
      </c>
      <c r="L171" s="86">
        <f t="shared" si="48"/>
        <v>-0.1001426682287816</v>
      </c>
      <c r="M171" s="86">
        <f t="shared" si="48"/>
        <v>-0.11067899020439709</v>
      </c>
      <c r="N171" s="86">
        <f t="shared" si="48"/>
        <v>-0.1217349856123513</v>
      </c>
    </row>
    <row r="172" spans="2:14" x14ac:dyDescent="0.2">
      <c r="B172" s="112"/>
      <c r="C172" s="110">
        <v>0.1</v>
      </c>
      <c r="D172" s="86">
        <f>D105/$D$113-1</f>
        <v>-2.7953695454156491E-2</v>
      </c>
      <c r="E172" s="86">
        <f t="shared" ref="E172:N172" si="49">E105/E$113-1</f>
        <v>-3.5162388044681525E-2</v>
      </c>
      <c r="F172" s="86">
        <f t="shared" si="49"/>
        <v>-4.2617842292524188E-2</v>
      </c>
      <c r="G172" s="86">
        <f t="shared" si="49"/>
        <v>-5.0339831798693058E-2</v>
      </c>
      <c r="H172" s="86">
        <f t="shared" si="49"/>
        <v>-5.8350382172303816E-2</v>
      </c>
      <c r="I172" s="86">
        <f t="shared" si="49"/>
        <v>-6.6674094649731286E-2</v>
      </c>
      <c r="J172" s="86">
        <f t="shared" si="49"/>
        <v>-7.5338527117711829E-2</v>
      </c>
      <c r="K172" s="86">
        <f t="shared" si="49"/>
        <v>-8.4374644791582631E-2</v>
      </c>
      <c r="L172" s="86">
        <f t="shared" si="49"/>
        <v>-9.3817355881975373E-2</v>
      </c>
      <c r="M172" s="86">
        <f t="shared" si="49"/>
        <v>-0.10370615156605101</v>
      </c>
      <c r="N172" s="86">
        <f t="shared" si="49"/>
        <v>-0.11408587476495513</v>
      </c>
    </row>
    <row r="173" spans="2:14" x14ac:dyDescent="0.2">
      <c r="B173" s="112"/>
      <c r="C173" s="110">
        <v>0.125</v>
      </c>
      <c r="D173" s="86">
        <f>D106/$D$113-1</f>
        <v>-2.5750707761870273E-2</v>
      </c>
      <c r="E173" s="86">
        <f t="shared" ref="E173:N173" si="50">E106/E$113-1</f>
        <v>-3.2395714725896974E-2</v>
      </c>
      <c r="F173" s="86">
        <f t="shared" si="50"/>
        <v>-3.9270038732821977E-2</v>
      </c>
      <c r="G173" s="86">
        <f t="shared" si="50"/>
        <v>-4.6392068879661408E-2</v>
      </c>
      <c r="H173" s="86">
        <f t="shared" si="50"/>
        <v>-5.3782287641146898E-2</v>
      </c>
      <c r="I173" s="86">
        <f t="shared" si="50"/>
        <v>-6.1463571688105789E-2</v>
      </c>
      <c r="J173" s="86">
        <f t="shared" si="50"/>
        <v>-6.9461546066341473E-2</v>
      </c>
      <c r="K173" s="86">
        <f t="shared" si="50"/>
        <v>-7.7805003124236993E-2</v>
      </c>
      <c r="L173" s="86">
        <f t="shared" si="50"/>
        <v>-8.6526400442341833E-2</v>
      </c>
      <c r="M173" s="86">
        <f t="shared" si="50"/>
        <v>-9.5662455720421757E-2</v>
      </c>
      <c r="N173" s="86">
        <f t="shared" si="50"/>
        <v>-0.10525486139777562</v>
      </c>
    </row>
    <row r="174" spans="2:14" x14ac:dyDescent="0.2">
      <c r="B174" s="112"/>
      <c r="C174" s="110">
        <v>0.15</v>
      </c>
      <c r="D174" s="86">
        <f>D107/$D$113-1</f>
        <v>-2.3240227015292159E-2</v>
      </c>
      <c r="E174" s="86">
        <f t="shared" ref="E174:N174" si="51">E107/E$113-1</f>
        <v>-2.9241199452421318E-2</v>
      </c>
      <c r="F174" s="86">
        <f t="shared" si="51"/>
        <v>-3.545085309138829E-2</v>
      </c>
      <c r="G174" s="86">
        <f t="shared" si="51"/>
        <v>-4.1885933619560167E-2</v>
      </c>
      <c r="H174" s="86">
        <f t="shared" si="51"/>
        <v>-4.8565092211130478E-2</v>
      </c>
      <c r="I174" s="86">
        <f t="shared" si="51"/>
        <v>-5.5509159341159631E-2</v>
      </c>
      <c r="J174" s="86">
        <f t="shared" si="51"/>
        <v>-6.2741467170793985E-2</v>
      </c>
      <c r="K174" s="86">
        <f t="shared" si="51"/>
        <v>-7.0288230869749668E-2</v>
      </c>
      <c r="L174" s="86">
        <f t="shared" si="51"/>
        <v>-7.8179001850027685E-2</v>
      </c>
      <c r="M174" s="86">
        <f t="shared" si="51"/>
        <v>-8.6447209254758683E-2</v>
      </c>
      <c r="N174" s="86">
        <f t="shared" si="51"/>
        <v>-9.5130810433748825E-2</v>
      </c>
    </row>
    <row r="175" spans="2:14" x14ac:dyDescent="0.2">
      <c r="B175" s="112"/>
      <c r="C175" s="110">
        <v>0.17499999999999999</v>
      </c>
      <c r="D175" s="86">
        <f>D108/$D$113-1</f>
        <v>-2.0394002962724977E-2</v>
      </c>
      <c r="E175" s="86">
        <f t="shared" ref="E175:N175" si="52">E108/E$113-1</f>
        <v>-2.5663210093102573E-2</v>
      </c>
      <c r="F175" s="86">
        <f t="shared" si="52"/>
        <v>-3.1116978170649845E-2</v>
      </c>
      <c r="G175" s="86">
        <f t="shared" si="52"/>
        <v>-3.6770126781037193E-2</v>
      </c>
      <c r="H175" s="86">
        <f t="shared" si="52"/>
        <v>-4.2639161157131955E-2</v>
      </c>
      <c r="I175" s="86">
        <f t="shared" si="52"/>
        <v>-4.8742514398934067E-2</v>
      </c>
      <c r="J175" s="86">
        <f t="shared" si="52"/>
        <v>-5.5100832660979426E-2</v>
      </c>
      <c r="K175" s="86">
        <f t="shared" si="52"/>
        <v>-6.1737312477350481E-2</v>
      </c>
      <c r="L175" s="86">
        <f t="shared" si="52"/>
        <v>-6.8678101701433958E-2</v>
      </c>
      <c r="M175" s="86">
        <f t="shared" si="52"/>
        <v>-7.595277851870641E-2</v>
      </c>
      <c r="N175" s="86">
        <f t="shared" si="52"/>
        <v>-8.3594926872287534E-2</v>
      </c>
    </row>
    <row r="176" spans="2:14" x14ac:dyDescent="0.2">
      <c r="B176" s="112"/>
      <c r="C176" s="110">
        <v>0.19999999999999998</v>
      </c>
      <c r="D176" s="86">
        <f>D109/$D$113-1</f>
        <v>-1.7181881925788511E-2</v>
      </c>
      <c r="E176" s="86">
        <f t="shared" ref="E176:N176" si="53">E109/E$113-1</f>
        <v>-2.162371371873828E-2</v>
      </c>
      <c r="F176" s="86">
        <f t="shared" si="53"/>
        <v>-2.6222188849459038E-2</v>
      </c>
      <c r="G176" s="86">
        <f t="shared" si="53"/>
        <v>-3.098989272082231E-2</v>
      </c>
      <c r="H176" s="86">
        <f t="shared" si="53"/>
        <v>-3.5940841725155215E-2</v>
      </c>
      <c r="I176" s="86">
        <f t="shared" si="53"/>
        <v>-4.1090688868092862E-2</v>
      </c>
      <c r="J176" s="86">
        <f t="shared" si="53"/>
        <v>-4.6456965868655886E-2</v>
      </c>
      <c r="K176" s="86">
        <f t="shared" si="53"/>
        <v>-5.2059369520323751E-2</v>
      </c>
      <c r="L176" s="86">
        <f t="shared" si="53"/>
        <v>-5.7920102056352785E-2</v>
      </c>
      <c r="M176" s="86">
        <f t="shared" si="53"/>
        <v>-6.4064277793353996E-2</v>
      </c>
      <c r="N176" s="86">
        <f t="shared" si="53"/>
        <v>-7.0520411622210455E-2</v>
      </c>
    </row>
    <row r="177" spans="2:14" x14ac:dyDescent="0.2">
      <c r="B177" s="112"/>
      <c r="C177" s="110">
        <v>0.22499999999999998</v>
      </c>
      <c r="D177" s="86">
        <f>D110/$D$113-1</f>
        <v>-1.3571723155374471E-2</v>
      </c>
      <c r="E177" s="86">
        <f t="shared" ref="E177:N177" si="54">E110/E$113-1</f>
        <v>-1.7082171101578947E-2</v>
      </c>
      <c r="F177" s="86">
        <f t="shared" si="54"/>
        <v>-2.0717213858069683E-2</v>
      </c>
      <c r="G177" s="86">
        <f t="shared" si="54"/>
        <v>-2.4486867501672283E-2</v>
      </c>
      <c r="H177" s="86">
        <f t="shared" si="54"/>
        <v>-2.840228656435706E-2</v>
      </c>
      <c r="I177" s="86">
        <f t="shared" si="54"/>
        <v>-3.2475927619652789E-2</v>
      </c>
      <c r="J177" s="86">
        <f t="shared" si="54"/>
        <v>-3.6721741888544712E-2</v>
      </c>
      <c r="K177" s="86">
        <f t="shared" si="54"/>
        <v>-4.1155403058207973E-2</v>
      </c>
      <c r="L177" s="86">
        <f t="shared" si="54"/>
        <v>-4.5794578065040392E-2</v>
      </c>
      <c r="M177" s="86">
        <f t="shared" si="54"/>
        <v>-5.0659250606853501E-2</v>
      </c>
      <c r="N177" s="86">
        <f t="shared" si="54"/>
        <v>-5.5772109770559908E-2</v>
      </c>
    </row>
    <row r="178" spans="2:14" x14ac:dyDescent="0.2">
      <c r="B178" s="112"/>
      <c r="C178" s="110">
        <v>0.24999999999999997</v>
      </c>
      <c r="D178" s="86">
        <f>D111/$D$113-1</f>
        <v>-9.5293133888042503E-3</v>
      </c>
      <c r="E178" s="86">
        <f t="shared" ref="E178:N178" si="55">E111/E$113-1</f>
        <v>-1.1995428946002029E-2</v>
      </c>
      <c r="F178" s="86">
        <f t="shared" si="55"/>
        <v>-1.4549604795585758E-2</v>
      </c>
      <c r="G178" s="86">
        <f t="shared" si="55"/>
        <v>-1.7198923737908545E-2</v>
      </c>
      <c r="H178" s="86">
        <f t="shared" si="55"/>
        <v>-1.9951273361916155E-2</v>
      </c>
      <c r="I178" s="86">
        <f t="shared" si="55"/>
        <v>-2.2815461685051885E-2</v>
      </c>
      <c r="J178" s="86">
        <f t="shared" si="55"/>
        <v>-2.5801353307424169E-2</v>
      </c>
      <c r="K178" s="86">
        <f t="shared" si="55"/>
        <v>-2.892003045839886E-2</v>
      </c>
      <c r="L178" s="86">
        <f t="shared" si="55"/>
        <v>-3.2183984415226297E-2</v>
      </c>
      <c r="M178" s="86">
        <f t="shared" si="55"/>
        <v>-3.5607344196613933E-2</v>
      </c>
      <c r="N178" s="86">
        <f t="shared" si="55"/>
        <v>-3.9206151287308422E-2</v>
      </c>
    </row>
    <row r="179" spans="2:14" x14ac:dyDescent="0.2">
      <c r="B179" s="112"/>
      <c r="C179" s="110">
        <v>0.27499999999999997</v>
      </c>
      <c r="D179" s="86">
        <f>D112/$D$113-1</f>
        <v>-5.0182796081901238E-3</v>
      </c>
      <c r="E179" s="86">
        <f t="shared" ref="E179:N179" si="56">E112/E$113-1</f>
        <v>-6.3176098503604505E-3</v>
      </c>
      <c r="F179" s="86">
        <f t="shared" si="56"/>
        <v>-7.6636023898826178E-3</v>
      </c>
      <c r="G179" s="86">
        <f t="shared" si="56"/>
        <v>-9.0600121745438855E-3</v>
      </c>
      <c r="H179" s="86">
        <f t="shared" si="56"/>
        <v>-1.0511020680737726E-2</v>
      </c>
      <c r="I179" s="86">
        <f t="shared" si="56"/>
        <v>-1.2021297200555003E-2</v>
      </c>
      <c r="J179" s="86">
        <f t="shared" si="56"/>
        <v>-1.3596071001207632E-2</v>
      </c>
      <c r="K179" s="86">
        <f t="shared" si="56"/>
        <v>-1.5241216677154057E-2</v>
      </c>
      <c r="L179" s="86">
        <f t="shared" si="56"/>
        <v>-1.6963355599061147E-2</v>
      </c>
      <c r="M179" s="86">
        <f t="shared" si="56"/>
        <v>-1.8769977118066272E-2</v>
      </c>
      <c r="N179" s="86">
        <f t="shared" si="56"/>
        <v>-2.0669584165953103E-2</v>
      </c>
    </row>
    <row r="180" spans="2:14" x14ac:dyDescent="0.2">
      <c r="B180" s="114" t="s">
        <v>45</v>
      </c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06"/>
    </row>
    <row r="181" spans="2:14" x14ac:dyDescent="0.2">
      <c r="B181" s="113" t="s">
        <v>44</v>
      </c>
      <c r="C181" s="111">
        <v>0.32500000000000001</v>
      </c>
      <c r="D181" s="86">
        <f>D114/D$113-1</f>
        <v>5.5664868841751591E-3</v>
      </c>
      <c r="E181" s="86">
        <f t="shared" ref="E181:N181" si="57">E114/E$113-1</f>
        <v>7.0090654085472881E-3</v>
      </c>
      <c r="F181" s="86">
        <f t="shared" si="57"/>
        <v>8.5039956389896254E-3</v>
      </c>
      <c r="G181" s="86">
        <f t="shared" si="57"/>
        <v>1.0055494107585661E-2</v>
      </c>
      <c r="H181" s="86">
        <f t="shared" si="57"/>
        <v>1.166825604146049E-2</v>
      </c>
      <c r="I181" s="86">
        <f t="shared" si="57"/>
        <v>1.334752414411966E-2</v>
      </c>
      <c r="J181" s="86">
        <f t="shared" si="57"/>
        <v>1.5099169578864036E-2</v>
      </c>
      <c r="K181" s="86">
        <f t="shared" si="57"/>
        <v>1.6929787758458659E-2</v>
      </c>
      <c r="L181" s="86">
        <f t="shared" si="57"/>
        <v>1.8846812200375318E-2</v>
      </c>
      <c r="M181" s="86">
        <f t="shared" si="57"/>
        <v>2.0858650553524871E-2</v>
      </c>
      <c r="N181" s="86">
        <f t="shared" si="57"/>
        <v>2.2974848004664539E-2</v>
      </c>
    </row>
    <row r="182" spans="2:14" x14ac:dyDescent="0.2">
      <c r="B182" s="113"/>
      <c r="C182" s="111">
        <v>0.35000000000000003</v>
      </c>
      <c r="D182" s="86">
        <f t="shared" ref="D182:N182" si="58">D115/D$113-1</f>
        <v>1.1724574765649587E-2</v>
      </c>
      <c r="E182" s="86">
        <f t="shared" si="58"/>
        <v>1.4764319012200877E-2</v>
      </c>
      <c r="F182" s="86">
        <f t="shared" si="58"/>
        <v>1.7914906428644573E-2</v>
      </c>
      <c r="G182" s="86">
        <f t="shared" si="58"/>
        <v>2.118526820046096E-2</v>
      </c>
      <c r="H182" s="86">
        <f t="shared" si="58"/>
        <v>2.4585349198925188E-2</v>
      </c>
      <c r="I182" s="86">
        <f t="shared" si="58"/>
        <v>2.8126253631233888E-2</v>
      </c>
      <c r="J182" s="86">
        <f t="shared" si="58"/>
        <v>3.1820416529800832E-2</v>
      </c>
      <c r="K182" s="86">
        <f t="shared" si="58"/>
        <v>3.5681806595328158E-2</v>
      </c>
      <c r="L182" s="86">
        <f t="shared" si="58"/>
        <v>3.9726167295599302E-2</v>
      </c>
      <c r="M182" s="86">
        <f t="shared" si="58"/>
        <v>4.3971304914697473E-2</v>
      </c>
      <c r="N182" s="86">
        <f t="shared" si="58"/>
        <v>4.8437434581513505E-2</v>
      </c>
    </row>
    <row r="183" spans="2:14" x14ac:dyDescent="0.2">
      <c r="B183" s="113"/>
      <c r="C183" s="111">
        <v>0.37500000000000006</v>
      </c>
      <c r="D183" s="86">
        <f t="shared" ref="D183:N183" si="59">D116/D$113-1</f>
        <v>1.8520184075468515E-2</v>
      </c>
      <c r="E183" s="86">
        <f t="shared" si="59"/>
        <v>2.3323680394797153E-2</v>
      </c>
      <c r="F183" s="86">
        <f t="shared" si="59"/>
        <v>2.8303127677339335E-2</v>
      </c>
      <c r="G183" s="86">
        <f t="shared" si="59"/>
        <v>3.3472708547771957E-2</v>
      </c>
      <c r="H183" s="86">
        <f t="shared" si="59"/>
        <v>3.8848214972730055E-2</v>
      </c>
      <c r="I183" s="86">
        <f t="shared" si="59"/>
        <v>4.4447279494935543E-2</v>
      </c>
      <c r="J183" s="86">
        <f t="shared" si="59"/>
        <v>5.0289647489976996E-2</v>
      </c>
      <c r="K183" s="86">
        <f t="shared" si="59"/>
        <v>5.6397499200810941E-2</v>
      </c>
      <c r="L183" s="86">
        <f t="shared" si="59"/>
        <v>6.2795832507626548E-2</v>
      </c>
      <c r="M183" s="86">
        <f t="shared" si="59"/>
        <v>6.9512920236898701E-2</v>
      </c>
      <c r="N183" s="86">
        <f t="shared" si="59"/>
        <v>7.6580859519229216E-2</v>
      </c>
    </row>
    <row r="184" spans="2:14" x14ac:dyDescent="0.2">
      <c r="B184" s="113"/>
      <c r="C184" s="111">
        <v>0.40000000000000008</v>
      </c>
      <c r="D184" s="86">
        <f t="shared" ref="D184:N184" si="60">D117/D$113-1</f>
        <v>2.6001858190030536E-2</v>
      </c>
      <c r="E184" s="86">
        <f t="shared" si="60"/>
        <v>3.2748377469378864E-2</v>
      </c>
      <c r="F184" s="86">
        <f t="shared" si="60"/>
        <v>3.9743075627983959E-2</v>
      </c>
      <c r="G184" s="86">
        <f t="shared" si="60"/>
        <v>4.7005964388484811E-2</v>
      </c>
      <c r="H184" s="86">
        <f t="shared" si="60"/>
        <v>5.4559325756362353E-2</v>
      </c>
      <c r="I184" s="86">
        <f t="shared" si="60"/>
        <v>6.2428038216883808E-2</v>
      </c>
      <c r="J184" s="86">
        <f t="shared" si="60"/>
        <v>7.0639960802328927E-2</v>
      </c>
      <c r="K184" s="86">
        <f t="shared" si="60"/>
        <v>7.9226387380192387E-2</v>
      </c>
      <c r="L184" s="86">
        <f t="shared" si="60"/>
        <v>8.8222586620200438E-2</v>
      </c>
      <c r="M184" s="86">
        <f t="shared" si="60"/>
        <v>9.7668447113075318E-2</v>
      </c>
      <c r="N184" s="86">
        <f t="shared" si="60"/>
        <v>0.10760925234166629</v>
      </c>
    </row>
    <row r="185" spans="2:14" x14ac:dyDescent="0.2">
      <c r="B185" s="113"/>
      <c r="C185" s="111">
        <v>0.4250000000000001</v>
      </c>
      <c r="D185" s="86">
        <f t="shared" ref="D185:N185" si="61">D118/D$113-1</f>
        <v>3.4220861465506403E-2</v>
      </c>
      <c r="E185" s="86">
        <f t="shared" si="61"/>
        <v>4.3103070129318688E-2</v>
      </c>
      <c r="F185" s="86">
        <f t="shared" si="61"/>
        <v>5.2313337743263633E-2</v>
      </c>
      <c r="G185" s="86">
        <f t="shared" si="61"/>
        <v>6.1878125950715956E-2</v>
      </c>
      <c r="H185" s="86">
        <f t="shared" si="61"/>
        <v>7.1826897781718246E-2</v>
      </c>
      <c r="I185" s="86">
        <f t="shared" si="61"/>
        <v>8.2192548892365824E-2</v>
      </c>
      <c r="J185" s="86">
        <f t="shared" si="61"/>
        <v>9.3011915310600379E-2</v>
      </c>
      <c r="K185" s="86">
        <f t="shared" si="61"/>
        <v>0.1043263740164202</v>
      </c>
      <c r="L185" s="86">
        <f t="shared" si="61"/>
        <v>0.11618255679228229</v>
      </c>
      <c r="M185" s="86">
        <f t="shared" si="61"/>
        <v>0.12863320308753856</v>
      </c>
      <c r="N185" s="86">
        <f t="shared" si="61"/>
        <v>0.14173818455192544</v>
      </c>
    </row>
    <row r="186" spans="2:14" x14ac:dyDescent="0.2">
      <c r="B186" s="113"/>
      <c r="C186" s="111">
        <v>0.45000000000000012</v>
      </c>
      <c r="D186" s="86">
        <f t="shared" ref="D186:N186" si="62">D119/D$113-1</f>
        <v>4.3231279071053841E-2</v>
      </c>
      <c r="E186" s="86">
        <f t="shared" si="62"/>
        <v>5.4455976168264808E-2</v>
      </c>
      <c r="F186" s="86">
        <f t="shared" si="62"/>
        <v>6.6096825748411137E-2</v>
      </c>
      <c r="G186" s="86">
        <f t="shared" si="62"/>
        <v>7.8187405737474958E-2</v>
      </c>
      <c r="H186" s="86">
        <f t="shared" si="62"/>
        <v>9.0765101861521424E-2</v>
      </c>
      <c r="I186" s="86">
        <f t="shared" si="62"/>
        <v>0.10387165474752447</v>
      </c>
      <c r="J186" s="86">
        <f t="shared" si="62"/>
        <v>0.1175538040863997</v>
      </c>
      <c r="K186" s="86">
        <f t="shared" si="62"/>
        <v>0.13186405057328643</v>
      </c>
      <c r="L186" s="86">
        <f t="shared" si="62"/>
        <v>0.14686156155154739</v>
      </c>
      <c r="M186" s="86">
        <f t="shared" si="62"/>
        <v>0.16261325302119412</v>
      </c>
      <c r="N186" s="86">
        <f t="shared" si="62"/>
        <v>0.17919508944053786</v>
      </c>
    </row>
    <row r="187" spans="2:14" x14ac:dyDescent="0.2">
      <c r="B187" s="113"/>
      <c r="C187" s="111">
        <v>0.47500000000000014</v>
      </c>
      <c r="D187" s="86">
        <f t="shared" ref="D187:N187" si="63">D120/D$113-1</f>
        <v>5.3090118620830573E-2</v>
      </c>
      <c r="E187" s="86">
        <f t="shared" si="63"/>
        <v>6.6878999468918732E-2</v>
      </c>
      <c r="F187" s="86">
        <f t="shared" si="63"/>
        <v>8.1180931431505732E-2</v>
      </c>
      <c r="G187" s="86">
        <f t="shared" si="63"/>
        <v>9.6037323078814074E-2</v>
      </c>
      <c r="H187" s="86">
        <f t="shared" si="63"/>
        <v>0.11149427792890276</v>
      </c>
      <c r="I187" s="86">
        <f t="shared" si="63"/>
        <v>0.12760326900824381</v>
      </c>
      <c r="J187" s="86">
        <f t="shared" si="63"/>
        <v>0.144421933088275</v>
      </c>
      <c r="K187" s="86">
        <f t="shared" si="63"/>
        <v>0.16201501013920483</v>
      </c>
      <c r="L187" s="86">
        <f t="shared" si="63"/>
        <v>0.18045545996793821</v>
      </c>
      <c r="M187" s="86">
        <f t="shared" si="63"/>
        <v>0.19982579631019304</v>
      </c>
      <c r="N187" s="86">
        <f t="shared" si="63"/>
        <v>0.22021968945776305</v>
      </c>
    </row>
    <row r="188" spans="2:14" x14ac:dyDescent="0.2"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</row>
    <row r="189" spans="2:14" x14ac:dyDescent="0.2"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</row>
    <row r="190" spans="2:14" x14ac:dyDescent="0.2"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2:14" x14ac:dyDescent="0.2"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</row>
    <row r="192" spans="2:14" x14ac:dyDescent="0.2"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</row>
    <row r="193" spans="4:14" x14ac:dyDescent="0.2"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</row>
    <row r="194" spans="4:14" x14ac:dyDescent="0.2"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</row>
    <row r="195" spans="4:14" x14ac:dyDescent="0.2"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</row>
  </sheetData>
  <mergeCells count="9">
    <mergeCell ref="B181:B187"/>
    <mergeCell ref="B180:N180"/>
    <mergeCell ref="B151:B159"/>
    <mergeCell ref="B161:B167"/>
    <mergeCell ref="B160:N160"/>
    <mergeCell ref="B171:B179"/>
    <mergeCell ref="D56:J56"/>
    <mergeCell ref="D102:N102"/>
    <mergeCell ref="I128:I1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다.채동우</cp:lastModifiedBy>
  <dcterms:created xsi:type="dcterms:W3CDTF">2025-03-07T05:13:06Z</dcterms:created>
  <dcterms:modified xsi:type="dcterms:W3CDTF">2025-03-07T08:26:06Z</dcterms:modified>
</cp:coreProperties>
</file>